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glez\OneDrive\Documents\PortfolioSite\Assets\"/>
    </mc:Choice>
  </mc:AlternateContent>
  <xr:revisionPtr revIDLastSave="0" documentId="13_ncr:1_{ECE59E37-A0C4-429C-A35E-63A2651C1E29}" xr6:coauthVersionLast="47" xr6:coauthVersionMax="47" xr10:uidLastSave="{00000000-0000-0000-0000-000000000000}"/>
  <bookViews>
    <workbookView xWindow="-103" yWindow="-103" windowWidth="24892" windowHeight="13372" xr2:uid="{2D541865-E220-493D-93DC-0579FAFE98A6}"/>
  </bookViews>
  <sheets>
    <sheet name="Sales Dataset" sheetId="3" r:id="rId1"/>
    <sheet name="Summary" sheetId="4" r:id="rId2"/>
    <sheet name="Helper" sheetId="6" r:id="rId3"/>
  </sheets>
  <definedNames>
    <definedName name="_xlnm._FilterDatabase" localSheetId="0" hidden="1">'Sales Dataset'!$A$3:$G$1044</definedName>
    <definedName name="_xlnm.Print_Area" localSheetId="0">'Sales Dataset'!$A:$L</definedName>
    <definedName name="_xlnm.Print_Area" localSheetId="1">Summary!$A$1:$I$107</definedName>
    <definedName name="_xlnm.Print_Titles" localSheetId="0">'Sales Dataset'!$1:$3</definedName>
    <definedName name="_xlnm.Print_Titles" localSheetId="1">Summary!$1:$1</definedName>
  </definedNames>
  <calcPr calcId="191029"/>
  <pivotCaches>
    <pivotCache cacheId="1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6" l="1"/>
  <c r="K5" i="6"/>
  <c r="I21" i="6"/>
  <c r="I20" i="6"/>
  <c r="I19" i="6"/>
  <c r="I16" i="6" a="1"/>
  <c r="I16" i="6" s="1"/>
  <c r="I17" i="6" s="1"/>
  <c r="I13" i="6"/>
  <c r="E129" i="4"/>
  <c r="E130" i="4"/>
  <c r="E133" i="4"/>
  <c r="E131" i="4"/>
  <c r="E132" i="4"/>
  <c r="E122" i="4"/>
  <c r="E123" i="4"/>
  <c r="E124" i="4"/>
  <c r="E125" i="4"/>
  <c r="E126" i="4"/>
  <c r="E127" i="4"/>
  <c r="E128" i="4"/>
  <c r="F122" i="4"/>
  <c r="F123" i="4"/>
  <c r="F124" i="4"/>
  <c r="F125" i="4"/>
  <c r="F126" i="4"/>
  <c r="F127" i="4"/>
  <c r="I14" i="6" l="1"/>
  <c r="I15" i="6" s="1"/>
  <c r="F128" i="4"/>
  <c r="G122" i="4"/>
  <c r="G123" i="4"/>
  <c r="G124" i="4"/>
  <c r="G125" i="4"/>
  <c r="G126" i="4"/>
  <c r="G127" i="4"/>
  <c r="A76" i="4" l="1"/>
  <c r="K2" i="6"/>
  <c r="I18" i="6"/>
  <c r="K3" i="6" s="1"/>
  <c r="I11" i="6"/>
  <c r="I10" i="6"/>
  <c r="G128" i="4"/>
  <c r="G132" i="4"/>
  <c r="F132" i="4"/>
  <c r="F131" i="4"/>
  <c r="G131" i="4"/>
  <c r="G133" i="4"/>
  <c r="F133" i="4"/>
  <c r="F130" i="4"/>
  <c r="G130" i="4"/>
  <c r="G129" i="4"/>
  <c r="F129" i="4"/>
  <c r="I12" i="6" l="1"/>
  <c r="A39" i="4"/>
  <c r="I3" i="6" l="1"/>
  <c r="I6" i="6" a="1"/>
  <c r="I6" i="6" s="1"/>
  <c r="I5" i="6" a="1"/>
  <c r="I5" i="6" s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L4" i="3" l="1"/>
  <c r="I4" i="3" s="1"/>
  <c r="L5" i="3"/>
  <c r="I5" i="3" s="1"/>
  <c r="L6" i="3"/>
  <c r="I6" i="3" s="1"/>
  <c r="L7" i="3"/>
  <c r="I7" i="3" s="1"/>
  <c r="L8" i="3"/>
  <c r="I8" i="3" s="1"/>
  <c r="L9" i="3"/>
  <c r="I9" i="3" s="1"/>
  <c r="L10" i="3"/>
  <c r="I10" i="3" s="1"/>
  <c r="L11" i="3"/>
  <c r="I11" i="3" s="1"/>
  <c r="L12" i="3"/>
  <c r="I12" i="3" s="1"/>
  <c r="L13" i="3"/>
  <c r="I13" i="3" s="1"/>
  <c r="L14" i="3"/>
  <c r="I14" i="3" s="1"/>
  <c r="L15" i="3"/>
  <c r="I15" i="3" s="1"/>
  <c r="L16" i="3"/>
  <c r="I16" i="3" s="1"/>
  <c r="L17" i="3"/>
  <c r="I17" i="3" s="1"/>
  <c r="L18" i="3"/>
  <c r="I18" i="3" s="1"/>
  <c r="L19" i="3"/>
  <c r="I19" i="3" s="1"/>
  <c r="L20" i="3"/>
  <c r="I20" i="3" s="1"/>
  <c r="L21" i="3"/>
  <c r="I21" i="3" s="1"/>
  <c r="L22" i="3"/>
  <c r="I22" i="3" s="1"/>
  <c r="L23" i="3"/>
  <c r="I23" i="3" s="1"/>
  <c r="L24" i="3"/>
  <c r="I24" i="3" s="1"/>
  <c r="L25" i="3"/>
  <c r="I25" i="3" s="1"/>
  <c r="L26" i="3"/>
  <c r="I26" i="3" s="1"/>
  <c r="L27" i="3"/>
  <c r="I27" i="3" s="1"/>
  <c r="L28" i="3"/>
  <c r="I28" i="3" s="1"/>
  <c r="L29" i="3"/>
  <c r="I29" i="3" s="1"/>
  <c r="L30" i="3"/>
  <c r="I30" i="3" s="1"/>
  <c r="L31" i="3"/>
  <c r="I31" i="3" s="1"/>
  <c r="L32" i="3"/>
  <c r="I32" i="3" s="1"/>
  <c r="L33" i="3"/>
  <c r="I33" i="3" s="1"/>
  <c r="L34" i="3"/>
  <c r="I34" i="3" s="1"/>
  <c r="L35" i="3"/>
  <c r="I35" i="3" s="1"/>
  <c r="L36" i="3"/>
  <c r="I36" i="3" s="1"/>
  <c r="L37" i="3"/>
  <c r="I37" i="3" s="1"/>
  <c r="L38" i="3"/>
  <c r="I38" i="3" s="1"/>
  <c r="L39" i="3"/>
  <c r="I39" i="3" s="1"/>
  <c r="L40" i="3"/>
  <c r="I40" i="3" s="1"/>
  <c r="L41" i="3"/>
  <c r="I41" i="3" s="1"/>
  <c r="L42" i="3"/>
  <c r="I42" i="3" s="1"/>
  <c r="L43" i="3"/>
  <c r="I43" i="3" s="1"/>
  <c r="L44" i="3"/>
  <c r="I44" i="3" s="1"/>
  <c r="L45" i="3"/>
  <c r="I45" i="3" s="1"/>
  <c r="L46" i="3"/>
  <c r="I46" i="3" s="1"/>
  <c r="L47" i="3"/>
  <c r="I47" i="3" s="1"/>
  <c r="L48" i="3"/>
  <c r="I48" i="3" s="1"/>
  <c r="L49" i="3"/>
  <c r="I49" i="3" s="1"/>
  <c r="L50" i="3"/>
  <c r="I50" i="3" s="1"/>
  <c r="L51" i="3"/>
  <c r="I51" i="3" s="1"/>
  <c r="L52" i="3"/>
  <c r="I52" i="3" s="1"/>
  <c r="L53" i="3"/>
  <c r="I53" i="3" s="1"/>
  <c r="L54" i="3"/>
  <c r="I54" i="3" s="1"/>
  <c r="L55" i="3"/>
  <c r="I55" i="3" s="1"/>
  <c r="L56" i="3"/>
  <c r="I56" i="3" s="1"/>
  <c r="L57" i="3"/>
  <c r="I57" i="3" s="1"/>
  <c r="L58" i="3"/>
  <c r="I58" i="3" s="1"/>
  <c r="L59" i="3"/>
  <c r="I59" i="3" s="1"/>
  <c r="L60" i="3"/>
  <c r="I60" i="3" s="1"/>
  <c r="L61" i="3"/>
  <c r="I61" i="3" s="1"/>
  <c r="L62" i="3"/>
  <c r="I62" i="3" s="1"/>
  <c r="L63" i="3"/>
  <c r="I63" i="3" s="1"/>
  <c r="L64" i="3"/>
  <c r="I64" i="3" s="1"/>
  <c r="L65" i="3"/>
  <c r="I65" i="3" s="1"/>
  <c r="L66" i="3"/>
  <c r="I66" i="3" s="1"/>
  <c r="L67" i="3"/>
  <c r="I67" i="3" s="1"/>
  <c r="L68" i="3"/>
  <c r="I68" i="3" s="1"/>
  <c r="L69" i="3"/>
  <c r="I69" i="3" s="1"/>
  <c r="L70" i="3"/>
  <c r="I70" i="3" s="1"/>
  <c r="L71" i="3"/>
  <c r="I71" i="3" s="1"/>
  <c r="L72" i="3"/>
  <c r="I72" i="3" s="1"/>
  <c r="L73" i="3"/>
  <c r="I73" i="3" s="1"/>
  <c r="L74" i="3"/>
  <c r="I74" i="3" s="1"/>
  <c r="L75" i="3"/>
  <c r="I75" i="3" s="1"/>
  <c r="L76" i="3"/>
  <c r="I76" i="3" s="1"/>
  <c r="L77" i="3"/>
  <c r="I77" i="3" s="1"/>
  <c r="L78" i="3"/>
  <c r="I78" i="3" s="1"/>
  <c r="L79" i="3"/>
  <c r="I79" i="3" s="1"/>
  <c r="L80" i="3"/>
  <c r="I80" i="3" s="1"/>
  <c r="L81" i="3"/>
  <c r="I81" i="3" s="1"/>
  <c r="L82" i="3"/>
  <c r="I82" i="3" s="1"/>
  <c r="L83" i="3"/>
  <c r="I83" i="3" s="1"/>
  <c r="L84" i="3"/>
  <c r="I84" i="3" s="1"/>
  <c r="L85" i="3"/>
  <c r="I85" i="3" s="1"/>
  <c r="L86" i="3"/>
  <c r="I86" i="3" s="1"/>
  <c r="L87" i="3"/>
  <c r="I87" i="3" s="1"/>
  <c r="L88" i="3"/>
  <c r="I88" i="3" s="1"/>
  <c r="L89" i="3"/>
  <c r="I89" i="3" s="1"/>
  <c r="L90" i="3"/>
  <c r="I90" i="3" s="1"/>
  <c r="L91" i="3"/>
  <c r="I91" i="3" s="1"/>
  <c r="L92" i="3"/>
  <c r="I92" i="3" s="1"/>
  <c r="L93" i="3"/>
  <c r="I93" i="3" s="1"/>
  <c r="L94" i="3"/>
  <c r="I94" i="3" s="1"/>
  <c r="L95" i="3"/>
  <c r="I95" i="3" s="1"/>
  <c r="L96" i="3"/>
  <c r="I96" i="3" s="1"/>
  <c r="L97" i="3"/>
  <c r="I97" i="3" s="1"/>
  <c r="L98" i="3"/>
  <c r="I98" i="3" s="1"/>
  <c r="L99" i="3"/>
  <c r="I99" i="3" s="1"/>
  <c r="L100" i="3"/>
  <c r="I100" i="3" s="1"/>
  <c r="L101" i="3"/>
  <c r="I101" i="3" s="1"/>
  <c r="L102" i="3"/>
  <c r="I102" i="3" s="1"/>
  <c r="L103" i="3"/>
  <c r="I103" i="3" s="1"/>
  <c r="L104" i="3"/>
  <c r="I104" i="3" s="1"/>
  <c r="L105" i="3"/>
  <c r="I105" i="3" s="1"/>
  <c r="L106" i="3"/>
  <c r="I106" i="3" s="1"/>
  <c r="L107" i="3"/>
  <c r="I107" i="3" s="1"/>
  <c r="L108" i="3"/>
  <c r="I108" i="3" s="1"/>
  <c r="L109" i="3"/>
  <c r="I109" i="3" s="1"/>
  <c r="L110" i="3"/>
  <c r="I110" i="3" s="1"/>
  <c r="L111" i="3"/>
  <c r="I111" i="3" s="1"/>
  <c r="L112" i="3"/>
  <c r="I112" i="3" s="1"/>
  <c r="L113" i="3"/>
  <c r="I113" i="3" s="1"/>
  <c r="L114" i="3"/>
  <c r="I114" i="3" s="1"/>
  <c r="L115" i="3"/>
  <c r="I115" i="3" s="1"/>
  <c r="L116" i="3"/>
  <c r="I116" i="3" s="1"/>
  <c r="L117" i="3"/>
  <c r="I117" i="3" s="1"/>
  <c r="L118" i="3"/>
  <c r="I118" i="3" s="1"/>
  <c r="L119" i="3"/>
  <c r="I119" i="3" s="1"/>
  <c r="L120" i="3"/>
  <c r="I120" i="3" s="1"/>
  <c r="L121" i="3"/>
  <c r="I121" i="3" s="1"/>
  <c r="L122" i="3"/>
  <c r="I122" i="3" s="1"/>
  <c r="L123" i="3"/>
  <c r="I123" i="3" s="1"/>
  <c r="L124" i="3"/>
  <c r="I124" i="3" s="1"/>
  <c r="L125" i="3"/>
  <c r="I125" i="3" s="1"/>
  <c r="L126" i="3"/>
  <c r="I126" i="3" s="1"/>
  <c r="L127" i="3"/>
  <c r="I127" i="3" s="1"/>
  <c r="L128" i="3"/>
  <c r="I128" i="3" s="1"/>
  <c r="L129" i="3"/>
  <c r="I129" i="3" s="1"/>
  <c r="L130" i="3"/>
  <c r="I130" i="3" s="1"/>
  <c r="L131" i="3"/>
  <c r="I131" i="3" s="1"/>
  <c r="L132" i="3"/>
  <c r="I132" i="3" s="1"/>
  <c r="L133" i="3"/>
  <c r="I133" i="3" s="1"/>
  <c r="L134" i="3"/>
  <c r="I134" i="3" s="1"/>
  <c r="L135" i="3"/>
  <c r="I135" i="3" s="1"/>
  <c r="L136" i="3"/>
  <c r="I136" i="3" s="1"/>
  <c r="L137" i="3"/>
  <c r="I137" i="3" s="1"/>
  <c r="L138" i="3"/>
  <c r="I138" i="3" s="1"/>
  <c r="L139" i="3"/>
  <c r="I139" i="3" s="1"/>
  <c r="L140" i="3"/>
  <c r="I140" i="3" s="1"/>
  <c r="L141" i="3"/>
  <c r="I141" i="3" s="1"/>
  <c r="L142" i="3"/>
  <c r="I142" i="3" s="1"/>
  <c r="L143" i="3"/>
  <c r="I143" i="3" s="1"/>
  <c r="L144" i="3"/>
  <c r="I144" i="3" s="1"/>
  <c r="L145" i="3"/>
  <c r="I145" i="3" s="1"/>
  <c r="L146" i="3"/>
  <c r="I146" i="3" s="1"/>
  <c r="L147" i="3"/>
  <c r="I147" i="3" s="1"/>
  <c r="L148" i="3"/>
  <c r="I148" i="3" s="1"/>
  <c r="L149" i="3"/>
  <c r="I149" i="3" s="1"/>
  <c r="L150" i="3"/>
  <c r="I150" i="3" s="1"/>
  <c r="L151" i="3"/>
  <c r="I151" i="3" s="1"/>
  <c r="L152" i="3"/>
  <c r="I152" i="3" s="1"/>
  <c r="L153" i="3"/>
  <c r="I153" i="3" s="1"/>
  <c r="L154" i="3"/>
  <c r="I154" i="3" s="1"/>
  <c r="L155" i="3"/>
  <c r="I155" i="3" s="1"/>
  <c r="L156" i="3"/>
  <c r="I156" i="3" s="1"/>
  <c r="L157" i="3"/>
  <c r="I157" i="3" s="1"/>
  <c r="L158" i="3"/>
  <c r="I158" i="3" s="1"/>
  <c r="L159" i="3"/>
  <c r="I159" i="3" s="1"/>
  <c r="L160" i="3"/>
  <c r="I160" i="3" s="1"/>
  <c r="L161" i="3"/>
  <c r="I161" i="3" s="1"/>
  <c r="L162" i="3"/>
  <c r="I162" i="3" s="1"/>
  <c r="L163" i="3"/>
  <c r="I163" i="3" s="1"/>
  <c r="L164" i="3"/>
  <c r="I164" i="3" s="1"/>
  <c r="L165" i="3"/>
  <c r="I165" i="3" s="1"/>
  <c r="L166" i="3"/>
  <c r="I166" i="3" s="1"/>
  <c r="L167" i="3"/>
  <c r="I167" i="3" s="1"/>
  <c r="L168" i="3"/>
  <c r="I168" i="3" s="1"/>
  <c r="L169" i="3"/>
  <c r="I169" i="3" s="1"/>
  <c r="L170" i="3"/>
  <c r="I170" i="3" s="1"/>
  <c r="L171" i="3"/>
  <c r="I171" i="3" s="1"/>
  <c r="L172" i="3"/>
  <c r="I172" i="3" s="1"/>
  <c r="L173" i="3"/>
  <c r="I173" i="3" s="1"/>
  <c r="L174" i="3"/>
  <c r="I174" i="3" s="1"/>
  <c r="L175" i="3"/>
  <c r="I175" i="3" s="1"/>
  <c r="L176" i="3"/>
  <c r="I176" i="3" s="1"/>
  <c r="L177" i="3"/>
  <c r="I177" i="3" s="1"/>
  <c r="L178" i="3"/>
  <c r="I178" i="3" s="1"/>
  <c r="L179" i="3"/>
  <c r="I179" i="3" s="1"/>
  <c r="L180" i="3"/>
  <c r="I180" i="3" s="1"/>
  <c r="L181" i="3"/>
  <c r="I181" i="3" s="1"/>
  <c r="L182" i="3"/>
  <c r="I182" i="3" s="1"/>
  <c r="L183" i="3"/>
  <c r="I183" i="3" s="1"/>
  <c r="L184" i="3"/>
  <c r="I184" i="3" s="1"/>
  <c r="L185" i="3"/>
  <c r="I185" i="3" s="1"/>
  <c r="L186" i="3"/>
  <c r="I186" i="3" s="1"/>
  <c r="L187" i="3"/>
  <c r="I187" i="3" s="1"/>
  <c r="L188" i="3"/>
  <c r="I188" i="3" s="1"/>
  <c r="L189" i="3"/>
  <c r="I189" i="3" s="1"/>
  <c r="L190" i="3"/>
  <c r="I190" i="3" s="1"/>
  <c r="L191" i="3"/>
  <c r="I191" i="3" s="1"/>
  <c r="L192" i="3"/>
  <c r="I192" i="3" s="1"/>
  <c r="L193" i="3"/>
  <c r="I193" i="3" s="1"/>
  <c r="L194" i="3"/>
  <c r="I194" i="3" s="1"/>
  <c r="L195" i="3"/>
  <c r="I195" i="3" s="1"/>
  <c r="L196" i="3"/>
  <c r="I196" i="3" s="1"/>
  <c r="L197" i="3"/>
  <c r="I197" i="3" s="1"/>
  <c r="L198" i="3"/>
  <c r="I198" i="3" s="1"/>
  <c r="L199" i="3"/>
  <c r="I199" i="3" s="1"/>
  <c r="L200" i="3"/>
  <c r="I200" i="3" s="1"/>
  <c r="L201" i="3"/>
  <c r="I201" i="3" s="1"/>
  <c r="L202" i="3"/>
  <c r="I202" i="3" s="1"/>
  <c r="L203" i="3"/>
  <c r="I203" i="3" s="1"/>
  <c r="L204" i="3"/>
  <c r="I204" i="3" s="1"/>
  <c r="L205" i="3"/>
  <c r="I205" i="3" s="1"/>
  <c r="L206" i="3"/>
  <c r="I206" i="3" s="1"/>
  <c r="L207" i="3"/>
  <c r="I207" i="3" s="1"/>
  <c r="L208" i="3"/>
  <c r="I208" i="3" s="1"/>
  <c r="L209" i="3"/>
  <c r="I209" i="3" s="1"/>
  <c r="L210" i="3"/>
  <c r="I210" i="3" s="1"/>
  <c r="L211" i="3"/>
  <c r="I211" i="3" s="1"/>
  <c r="L212" i="3"/>
  <c r="I212" i="3" s="1"/>
  <c r="L213" i="3"/>
  <c r="I213" i="3" s="1"/>
  <c r="L214" i="3"/>
  <c r="I214" i="3" s="1"/>
  <c r="L215" i="3"/>
  <c r="I215" i="3" s="1"/>
  <c r="L216" i="3"/>
  <c r="I216" i="3" s="1"/>
  <c r="L217" i="3"/>
  <c r="I217" i="3" s="1"/>
  <c r="L218" i="3"/>
  <c r="I218" i="3" s="1"/>
  <c r="L219" i="3"/>
  <c r="I219" i="3" s="1"/>
  <c r="L220" i="3"/>
  <c r="I220" i="3" s="1"/>
  <c r="L221" i="3"/>
  <c r="I221" i="3" s="1"/>
  <c r="L222" i="3"/>
  <c r="I222" i="3" s="1"/>
  <c r="L223" i="3"/>
  <c r="I223" i="3" s="1"/>
  <c r="L224" i="3"/>
  <c r="I224" i="3" s="1"/>
  <c r="L225" i="3"/>
  <c r="I225" i="3" s="1"/>
  <c r="L226" i="3"/>
  <c r="I226" i="3" s="1"/>
  <c r="L227" i="3"/>
  <c r="I227" i="3" s="1"/>
  <c r="L228" i="3"/>
  <c r="I228" i="3" s="1"/>
  <c r="L229" i="3"/>
  <c r="I229" i="3" s="1"/>
  <c r="L230" i="3"/>
  <c r="I230" i="3" s="1"/>
  <c r="L231" i="3"/>
  <c r="I231" i="3" s="1"/>
  <c r="L232" i="3"/>
  <c r="I232" i="3" s="1"/>
  <c r="L233" i="3"/>
  <c r="I233" i="3" s="1"/>
  <c r="L234" i="3"/>
  <c r="I234" i="3" s="1"/>
  <c r="L235" i="3"/>
  <c r="I235" i="3" s="1"/>
  <c r="L236" i="3"/>
  <c r="I236" i="3" s="1"/>
  <c r="L237" i="3"/>
  <c r="I237" i="3" s="1"/>
  <c r="L238" i="3"/>
  <c r="I238" i="3" s="1"/>
  <c r="L239" i="3"/>
  <c r="I239" i="3" s="1"/>
  <c r="L240" i="3"/>
  <c r="I240" i="3" s="1"/>
  <c r="L241" i="3"/>
  <c r="I241" i="3" s="1"/>
  <c r="L242" i="3"/>
  <c r="I242" i="3" s="1"/>
  <c r="L243" i="3"/>
  <c r="I243" i="3" s="1"/>
  <c r="L244" i="3"/>
  <c r="I244" i="3" s="1"/>
  <c r="L245" i="3"/>
  <c r="I245" i="3" s="1"/>
  <c r="L246" i="3"/>
  <c r="I246" i="3" s="1"/>
  <c r="L247" i="3"/>
  <c r="I247" i="3" s="1"/>
  <c r="L248" i="3"/>
  <c r="I248" i="3" s="1"/>
  <c r="L249" i="3"/>
  <c r="I249" i="3" s="1"/>
  <c r="L250" i="3"/>
  <c r="I250" i="3" s="1"/>
  <c r="L251" i="3"/>
  <c r="I251" i="3" s="1"/>
  <c r="L252" i="3"/>
  <c r="I252" i="3" s="1"/>
  <c r="L253" i="3"/>
  <c r="I253" i="3" s="1"/>
  <c r="L254" i="3"/>
  <c r="I254" i="3" s="1"/>
  <c r="L255" i="3"/>
  <c r="I255" i="3" s="1"/>
  <c r="L256" i="3"/>
  <c r="I256" i="3" s="1"/>
  <c r="L257" i="3"/>
  <c r="I257" i="3" s="1"/>
  <c r="L258" i="3"/>
  <c r="I258" i="3" s="1"/>
  <c r="L259" i="3"/>
  <c r="I259" i="3" s="1"/>
  <c r="L260" i="3"/>
  <c r="I260" i="3" s="1"/>
  <c r="L261" i="3"/>
  <c r="I261" i="3" s="1"/>
  <c r="L262" i="3"/>
  <c r="I262" i="3" s="1"/>
  <c r="L263" i="3"/>
  <c r="I263" i="3" s="1"/>
  <c r="L264" i="3"/>
  <c r="I264" i="3" s="1"/>
  <c r="L265" i="3"/>
  <c r="I265" i="3" s="1"/>
  <c r="L266" i="3"/>
  <c r="I266" i="3" s="1"/>
  <c r="L267" i="3"/>
  <c r="I267" i="3" s="1"/>
  <c r="L268" i="3"/>
  <c r="I268" i="3" s="1"/>
  <c r="L269" i="3"/>
  <c r="I269" i="3" s="1"/>
  <c r="L270" i="3"/>
  <c r="I270" i="3" s="1"/>
  <c r="L271" i="3"/>
  <c r="I271" i="3" s="1"/>
  <c r="L272" i="3"/>
  <c r="I272" i="3" s="1"/>
  <c r="L273" i="3"/>
  <c r="I273" i="3" s="1"/>
  <c r="L274" i="3"/>
  <c r="I274" i="3" s="1"/>
  <c r="L275" i="3"/>
  <c r="I275" i="3" s="1"/>
  <c r="L276" i="3"/>
  <c r="I276" i="3" s="1"/>
  <c r="L277" i="3"/>
  <c r="I277" i="3" s="1"/>
  <c r="L278" i="3"/>
  <c r="I278" i="3" s="1"/>
  <c r="L279" i="3"/>
  <c r="I279" i="3" s="1"/>
  <c r="L280" i="3"/>
  <c r="I280" i="3" s="1"/>
  <c r="L281" i="3"/>
  <c r="I281" i="3" s="1"/>
  <c r="L282" i="3"/>
  <c r="I282" i="3" s="1"/>
  <c r="L283" i="3"/>
  <c r="I283" i="3" s="1"/>
  <c r="L284" i="3"/>
  <c r="I284" i="3" s="1"/>
  <c r="L285" i="3"/>
  <c r="I285" i="3" s="1"/>
  <c r="L286" i="3"/>
  <c r="I286" i="3" s="1"/>
  <c r="L287" i="3"/>
  <c r="I287" i="3" s="1"/>
  <c r="L288" i="3"/>
  <c r="I288" i="3" s="1"/>
  <c r="L289" i="3"/>
  <c r="I289" i="3" s="1"/>
  <c r="L290" i="3"/>
  <c r="I290" i="3" s="1"/>
  <c r="L291" i="3"/>
  <c r="I291" i="3" s="1"/>
  <c r="L292" i="3"/>
  <c r="I292" i="3" s="1"/>
  <c r="L293" i="3"/>
  <c r="I293" i="3" s="1"/>
  <c r="L294" i="3"/>
  <c r="I294" i="3" s="1"/>
  <c r="L295" i="3"/>
  <c r="I295" i="3" s="1"/>
  <c r="L296" i="3"/>
  <c r="I296" i="3" s="1"/>
  <c r="L297" i="3"/>
  <c r="I297" i="3" s="1"/>
  <c r="L298" i="3"/>
  <c r="I298" i="3" s="1"/>
  <c r="L299" i="3"/>
  <c r="I299" i="3" s="1"/>
  <c r="L300" i="3"/>
  <c r="I300" i="3" s="1"/>
  <c r="L301" i="3"/>
  <c r="I301" i="3" s="1"/>
  <c r="L302" i="3"/>
  <c r="I302" i="3" s="1"/>
  <c r="L303" i="3"/>
  <c r="I303" i="3" s="1"/>
  <c r="L304" i="3"/>
  <c r="I304" i="3" s="1"/>
  <c r="L305" i="3"/>
  <c r="I305" i="3" s="1"/>
  <c r="L306" i="3"/>
  <c r="I306" i="3" s="1"/>
  <c r="L307" i="3"/>
  <c r="I307" i="3" s="1"/>
  <c r="L308" i="3"/>
  <c r="I308" i="3" s="1"/>
  <c r="L309" i="3"/>
  <c r="I309" i="3" s="1"/>
  <c r="L310" i="3"/>
  <c r="I310" i="3" s="1"/>
  <c r="L311" i="3"/>
  <c r="I311" i="3" s="1"/>
  <c r="L312" i="3"/>
  <c r="I312" i="3" s="1"/>
  <c r="L313" i="3"/>
  <c r="I313" i="3" s="1"/>
  <c r="L314" i="3"/>
  <c r="I314" i="3" s="1"/>
  <c r="L315" i="3"/>
  <c r="I315" i="3" s="1"/>
  <c r="L316" i="3"/>
  <c r="I316" i="3" s="1"/>
  <c r="L317" i="3"/>
  <c r="I317" i="3" s="1"/>
  <c r="L318" i="3"/>
  <c r="I318" i="3" s="1"/>
  <c r="L319" i="3"/>
  <c r="I319" i="3" s="1"/>
  <c r="L320" i="3"/>
  <c r="I320" i="3" s="1"/>
  <c r="L321" i="3"/>
  <c r="I321" i="3" s="1"/>
  <c r="L322" i="3"/>
  <c r="I322" i="3" s="1"/>
  <c r="L323" i="3"/>
  <c r="I323" i="3" s="1"/>
  <c r="L324" i="3"/>
  <c r="I324" i="3" s="1"/>
  <c r="L325" i="3"/>
  <c r="I325" i="3" s="1"/>
  <c r="L326" i="3"/>
  <c r="I326" i="3" s="1"/>
  <c r="L327" i="3"/>
  <c r="I327" i="3" s="1"/>
  <c r="L328" i="3"/>
  <c r="I328" i="3" s="1"/>
  <c r="L329" i="3"/>
  <c r="I329" i="3" s="1"/>
  <c r="L330" i="3"/>
  <c r="I330" i="3" s="1"/>
  <c r="L331" i="3"/>
  <c r="I331" i="3" s="1"/>
  <c r="L332" i="3"/>
  <c r="I332" i="3" s="1"/>
  <c r="L333" i="3"/>
  <c r="I333" i="3" s="1"/>
  <c r="L334" i="3"/>
  <c r="I334" i="3" s="1"/>
  <c r="L335" i="3"/>
  <c r="I335" i="3" s="1"/>
  <c r="L336" i="3"/>
  <c r="I336" i="3" s="1"/>
  <c r="L337" i="3"/>
  <c r="I337" i="3" s="1"/>
  <c r="L338" i="3"/>
  <c r="I338" i="3" s="1"/>
  <c r="L339" i="3"/>
  <c r="I339" i="3" s="1"/>
  <c r="L340" i="3"/>
  <c r="I340" i="3" s="1"/>
  <c r="L341" i="3"/>
  <c r="I341" i="3" s="1"/>
  <c r="L342" i="3"/>
  <c r="I342" i="3" s="1"/>
  <c r="L343" i="3"/>
  <c r="I343" i="3" s="1"/>
  <c r="L344" i="3"/>
  <c r="I344" i="3" s="1"/>
  <c r="L345" i="3"/>
  <c r="I345" i="3" s="1"/>
  <c r="L346" i="3"/>
  <c r="I346" i="3" s="1"/>
  <c r="L347" i="3"/>
  <c r="I347" i="3" s="1"/>
  <c r="L348" i="3"/>
  <c r="I348" i="3" s="1"/>
  <c r="L349" i="3"/>
  <c r="I349" i="3" s="1"/>
  <c r="L350" i="3"/>
  <c r="I350" i="3" s="1"/>
  <c r="L351" i="3"/>
  <c r="I351" i="3" s="1"/>
  <c r="L352" i="3"/>
  <c r="I352" i="3" s="1"/>
  <c r="L353" i="3"/>
  <c r="I353" i="3" s="1"/>
  <c r="L354" i="3"/>
  <c r="I354" i="3" s="1"/>
  <c r="L355" i="3"/>
  <c r="I355" i="3" s="1"/>
  <c r="L356" i="3"/>
  <c r="I356" i="3" s="1"/>
  <c r="L357" i="3"/>
  <c r="I357" i="3" s="1"/>
  <c r="L358" i="3"/>
  <c r="I358" i="3" s="1"/>
  <c r="L359" i="3"/>
  <c r="I359" i="3" s="1"/>
  <c r="L360" i="3"/>
  <c r="I360" i="3" s="1"/>
  <c r="L361" i="3"/>
  <c r="I361" i="3" s="1"/>
  <c r="L362" i="3"/>
  <c r="I362" i="3" s="1"/>
  <c r="L363" i="3"/>
  <c r="I363" i="3" s="1"/>
  <c r="L364" i="3"/>
  <c r="I364" i="3" s="1"/>
  <c r="L365" i="3"/>
  <c r="I365" i="3" s="1"/>
  <c r="L366" i="3"/>
  <c r="I366" i="3" s="1"/>
  <c r="L367" i="3"/>
  <c r="I367" i="3" s="1"/>
  <c r="L368" i="3"/>
  <c r="I368" i="3" s="1"/>
  <c r="L369" i="3"/>
  <c r="I369" i="3" s="1"/>
  <c r="L370" i="3"/>
  <c r="I370" i="3" s="1"/>
  <c r="L371" i="3"/>
  <c r="I371" i="3" s="1"/>
  <c r="L372" i="3"/>
  <c r="I372" i="3" s="1"/>
  <c r="L373" i="3"/>
  <c r="I373" i="3" s="1"/>
  <c r="L374" i="3"/>
  <c r="I374" i="3" s="1"/>
  <c r="L375" i="3"/>
  <c r="I375" i="3" s="1"/>
  <c r="L376" i="3"/>
  <c r="I376" i="3" s="1"/>
  <c r="L377" i="3"/>
  <c r="I377" i="3" s="1"/>
  <c r="L378" i="3"/>
  <c r="I378" i="3" s="1"/>
  <c r="L379" i="3"/>
  <c r="I379" i="3" s="1"/>
  <c r="L380" i="3"/>
  <c r="I380" i="3" s="1"/>
  <c r="L381" i="3"/>
  <c r="I381" i="3" s="1"/>
  <c r="L382" i="3"/>
  <c r="I382" i="3" s="1"/>
  <c r="L383" i="3"/>
  <c r="I383" i="3" s="1"/>
  <c r="L384" i="3"/>
  <c r="I384" i="3" s="1"/>
  <c r="L385" i="3"/>
  <c r="I385" i="3" s="1"/>
  <c r="L386" i="3"/>
  <c r="I386" i="3" s="1"/>
  <c r="L387" i="3"/>
  <c r="I387" i="3" s="1"/>
  <c r="L388" i="3"/>
  <c r="I388" i="3" s="1"/>
  <c r="L389" i="3"/>
  <c r="I389" i="3" s="1"/>
  <c r="L390" i="3"/>
  <c r="I390" i="3" s="1"/>
  <c r="L391" i="3"/>
  <c r="I391" i="3" s="1"/>
  <c r="L392" i="3"/>
  <c r="I392" i="3" s="1"/>
  <c r="L393" i="3"/>
  <c r="I393" i="3" s="1"/>
  <c r="L394" i="3"/>
  <c r="I394" i="3" s="1"/>
  <c r="L395" i="3"/>
  <c r="I395" i="3" s="1"/>
  <c r="L396" i="3"/>
  <c r="I396" i="3" s="1"/>
  <c r="L397" i="3"/>
  <c r="I397" i="3" s="1"/>
  <c r="L398" i="3"/>
  <c r="I398" i="3" s="1"/>
  <c r="L399" i="3"/>
  <c r="I399" i="3" s="1"/>
  <c r="L400" i="3"/>
  <c r="I400" i="3" s="1"/>
  <c r="L401" i="3"/>
  <c r="I401" i="3" s="1"/>
  <c r="L402" i="3"/>
  <c r="I402" i="3" s="1"/>
  <c r="L403" i="3"/>
  <c r="I403" i="3" s="1"/>
  <c r="L404" i="3"/>
  <c r="I404" i="3" s="1"/>
  <c r="L405" i="3"/>
  <c r="I405" i="3" s="1"/>
  <c r="L406" i="3"/>
  <c r="I406" i="3" s="1"/>
  <c r="L407" i="3"/>
  <c r="I407" i="3" s="1"/>
  <c r="L408" i="3"/>
  <c r="I408" i="3" s="1"/>
  <c r="L409" i="3"/>
  <c r="I409" i="3" s="1"/>
  <c r="L410" i="3"/>
  <c r="I410" i="3" s="1"/>
  <c r="L411" i="3"/>
  <c r="I411" i="3" s="1"/>
  <c r="L412" i="3"/>
  <c r="I412" i="3" s="1"/>
  <c r="L413" i="3"/>
  <c r="I413" i="3" s="1"/>
  <c r="L414" i="3"/>
  <c r="I414" i="3" s="1"/>
  <c r="L415" i="3"/>
  <c r="I415" i="3" s="1"/>
  <c r="L416" i="3"/>
  <c r="I416" i="3" s="1"/>
  <c r="L417" i="3"/>
  <c r="I417" i="3" s="1"/>
  <c r="L418" i="3"/>
  <c r="I418" i="3" s="1"/>
  <c r="L419" i="3"/>
  <c r="I419" i="3" s="1"/>
  <c r="L420" i="3"/>
  <c r="I420" i="3" s="1"/>
  <c r="L421" i="3"/>
  <c r="I421" i="3" s="1"/>
  <c r="L422" i="3"/>
  <c r="I422" i="3" s="1"/>
  <c r="L423" i="3"/>
  <c r="I423" i="3" s="1"/>
  <c r="L424" i="3"/>
  <c r="I424" i="3" s="1"/>
  <c r="L425" i="3"/>
  <c r="I425" i="3" s="1"/>
  <c r="L426" i="3"/>
  <c r="I426" i="3" s="1"/>
  <c r="L427" i="3"/>
  <c r="I427" i="3" s="1"/>
  <c r="L428" i="3"/>
  <c r="I428" i="3" s="1"/>
  <c r="L429" i="3"/>
  <c r="I429" i="3" s="1"/>
  <c r="L430" i="3"/>
  <c r="I430" i="3" s="1"/>
  <c r="L431" i="3"/>
  <c r="I431" i="3" s="1"/>
  <c r="L432" i="3"/>
  <c r="I432" i="3" s="1"/>
  <c r="L433" i="3"/>
  <c r="I433" i="3" s="1"/>
  <c r="L434" i="3"/>
  <c r="I434" i="3" s="1"/>
  <c r="L435" i="3"/>
  <c r="I435" i="3" s="1"/>
  <c r="L436" i="3"/>
  <c r="I436" i="3" s="1"/>
  <c r="L437" i="3"/>
  <c r="I437" i="3" s="1"/>
  <c r="L438" i="3"/>
  <c r="I438" i="3" s="1"/>
  <c r="L439" i="3"/>
  <c r="I439" i="3" s="1"/>
  <c r="L440" i="3"/>
  <c r="I440" i="3" s="1"/>
  <c r="L441" i="3"/>
  <c r="I441" i="3" s="1"/>
  <c r="L442" i="3"/>
  <c r="I442" i="3" s="1"/>
  <c r="L443" i="3"/>
  <c r="I443" i="3" s="1"/>
  <c r="L444" i="3"/>
  <c r="I444" i="3" s="1"/>
  <c r="L445" i="3"/>
  <c r="I445" i="3" s="1"/>
  <c r="L446" i="3"/>
  <c r="I446" i="3" s="1"/>
  <c r="L447" i="3"/>
  <c r="I447" i="3" s="1"/>
  <c r="L448" i="3"/>
  <c r="I448" i="3" s="1"/>
  <c r="L449" i="3"/>
  <c r="I449" i="3" s="1"/>
  <c r="L450" i="3"/>
  <c r="I450" i="3" s="1"/>
  <c r="L451" i="3"/>
  <c r="I451" i="3" s="1"/>
  <c r="L452" i="3"/>
  <c r="I452" i="3" s="1"/>
  <c r="L453" i="3"/>
  <c r="I453" i="3" s="1"/>
  <c r="L454" i="3"/>
  <c r="I454" i="3" s="1"/>
  <c r="L455" i="3"/>
  <c r="I455" i="3" s="1"/>
  <c r="L456" i="3"/>
  <c r="I456" i="3" s="1"/>
  <c r="L457" i="3"/>
  <c r="I457" i="3" s="1"/>
  <c r="L458" i="3"/>
  <c r="I458" i="3" s="1"/>
  <c r="L459" i="3"/>
  <c r="I459" i="3" s="1"/>
  <c r="L460" i="3"/>
  <c r="I460" i="3" s="1"/>
  <c r="L461" i="3"/>
  <c r="I461" i="3" s="1"/>
  <c r="L462" i="3"/>
  <c r="I462" i="3" s="1"/>
  <c r="L463" i="3"/>
  <c r="I463" i="3" s="1"/>
  <c r="L464" i="3"/>
  <c r="I464" i="3" s="1"/>
  <c r="L465" i="3"/>
  <c r="I465" i="3" s="1"/>
  <c r="L466" i="3"/>
  <c r="I466" i="3" s="1"/>
  <c r="L467" i="3"/>
  <c r="I467" i="3" s="1"/>
  <c r="L468" i="3"/>
  <c r="I468" i="3" s="1"/>
  <c r="L469" i="3"/>
  <c r="I469" i="3" s="1"/>
  <c r="L470" i="3"/>
  <c r="I470" i="3" s="1"/>
  <c r="L471" i="3"/>
  <c r="I471" i="3" s="1"/>
  <c r="L472" i="3"/>
  <c r="I472" i="3" s="1"/>
  <c r="L473" i="3"/>
  <c r="I473" i="3" s="1"/>
  <c r="L474" i="3"/>
  <c r="I474" i="3" s="1"/>
  <c r="L475" i="3"/>
  <c r="I475" i="3" s="1"/>
  <c r="L476" i="3"/>
  <c r="I476" i="3" s="1"/>
  <c r="L477" i="3"/>
  <c r="I477" i="3" s="1"/>
  <c r="L478" i="3"/>
  <c r="I478" i="3" s="1"/>
  <c r="L479" i="3"/>
  <c r="I479" i="3" s="1"/>
  <c r="L480" i="3"/>
  <c r="I480" i="3" s="1"/>
  <c r="L481" i="3"/>
  <c r="I481" i="3" s="1"/>
  <c r="L482" i="3"/>
  <c r="I482" i="3" s="1"/>
  <c r="L483" i="3"/>
  <c r="I483" i="3" s="1"/>
  <c r="L484" i="3"/>
  <c r="I484" i="3" s="1"/>
  <c r="L485" i="3"/>
  <c r="I485" i="3" s="1"/>
  <c r="L486" i="3"/>
  <c r="I486" i="3" s="1"/>
  <c r="L487" i="3"/>
  <c r="I487" i="3" s="1"/>
  <c r="L488" i="3"/>
  <c r="I488" i="3" s="1"/>
  <c r="L489" i="3"/>
  <c r="I489" i="3" s="1"/>
  <c r="L490" i="3"/>
  <c r="I490" i="3" s="1"/>
  <c r="L491" i="3"/>
  <c r="I491" i="3" s="1"/>
  <c r="L492" i="3"/>
  <c r="I492" i="3" s="1"/>
  <c r="L493" i="3"/>
  <c r="I493" i="3" s="1"/>
  <c r="L494" i="3"/>
  <c r="I494" i="3" s="1"/>
  <c r="L495" i="3"/>
  <c r="I495" i="3" s="1"/>
  <c r="L496" i="3"/>
  <c r="I496" i="3" s="1"/>
  <c r="L497" i="3"/>
  <c r="I497" i="3" s="1"/>
  <c r="L498" i="3"/>
  <c r="I498" i="3" s="1"/>
  <c r="L499" i="3"/>
  <c r="I499" i="3" s="1"/>
  <c r="L500" i="3"/>
  <c r="I500" i="3" s="1"/>
  <c r="L501" i="3"/>
  <c r="I501" i="3" s="1"/>
  <c r="L502" i="3"/>
  <c r="I502" i="3" s="1"/>
  <c r="L503" i="3"/>
  <c r="I503" i="3" s="1"/>
  <c r="L504" i="3"/>
  <c r="I504" i="3" s="1"/>
  <c r="L505" i="3"/>
  <c r="I505" i="3" s="1"/>
  <c r="L506" i="3"/>
  <c r="I506" i="3" s="1"/>
  <c r="L507" i="3"/>
  <c r="I507" i="3" s="1"/>
  <c r="L508" i="3"/>
  <c r="I508" i="3" s="1"/>
  <c r="L509" i="3"/>
  <c r="I509" i="3" s="1"/>
  <c r="L510" i="3"/>
  <c r="I510" i="3" s="1"/>
  <c r="L511" i="3"/>
  <c r="I511" i="3" s="1"/>
  <c r="L512" i="3"/>
  <c r="I512" i="3" s="1"/>
  <c r="L513" i="3"/>
  <c r="I513" i="3" s="1"/>
  <c r="L514" i="3"/>
  <c r="I514" i="3" s="1"/>
  <c r="L515" i="3"/>
  <c r="I515" i="3" s="1"/>
  <c r="L516" i="3"/>
  <c r="I516" i="3" s="1"/>
  <c r="L517" i="3"/>
  <c r="I517" i="3" s="1"/>
  <c r="L518" i="3"/>
  <c r="I518" i="3" s="1"/>
  <c r="L519" i="3"/>
  <c r="I519" i="3" s="1"/>
  <c r="L520" i="3"/>
  <c r="I520" i="3" s="1"/>
  <c r="L521" i="3"/>
  <c r="I521" i="3" s="1"/>
  <c r="L522" i="3"/>
  <c r="I522" i="3" s="1"/>
  <c r="L523" i="3"/>
  <c r="I523" i="3" s="1"/>
  <c r="L524" i="3"/>
  <c r="I524" i="3" s="1"/>
  <c r="L525" i="3"/>
  <c r="I525" i="3" s="1"/>
  <c r="L526" i="3"/>
  <c r="I526" i="3" s="1"/>
  <c r="L527" i="3"/>
  <c r="I527" i="3" s="1"/>
  <c r="L528" i="3"/>
  <c r="I528" i="3" s="1"/>
  <c r="L529" i="3"/>
  <c r="I529" i="3" s="1"/>
  <c r="L530" i="3"/>
  <c r="I530" i="3" s="1"/>
  <c r="L531" i="3"/>
  <c r="I531" i="3" s="1"/>
  <c r="L532" i="3"/>
  <c r="I532" i="3" s="1"/>
  <c r="L533" i="3"/>
  <c r="I533" i="3" s="1"/>
  <c r="L534" i="3"/>
  <c r="I534" i="3" s="1"/>
  <c r="L535" i="3"/>
  <c r="I535" i="3" s="1"/>
  <c r="L536" i="3"/>
  <c r="I536" i="3" s="1"/>
  <c r="L537" i="3"/>
  <c r="I537" i="3" s="1"/>
  <c r="L538" i="3"/>
  <c r="I538" i="3" s="1"/>
  <c r="L539" i="3"/>
  <c r="I539" i="3" s="1"/>
  <c r="L540" i="3"/>
  <c r="I540" i="3" s="1"/>
  <c r="L541" i="3"/>
  <c r="I541" i="3" s="1"/>
  <c r="L542" i="3"/>
  <c r="I542" i="3" s="1"/>
  <c r="L543" i="3"/>
  <c r="I543" i="3" s="1"/>
  <c r="L544" i="3"/>
  <c r="I544" i="3" s="1"/>
  <c r="L545" i="3"/>
  <c r="I545" i="3" s="1"/>
  <c r="L546" i="3"/>
  <c r="I546" i="3" s="1"/>
  <c r="L547" i="3"/>
  <c r="I547" i="3" s="1"/>
  <c r="L548" i="3"/>
  <c r="I548" i="3" s="1"/>
  <c r="L549" i="3"/>
  <c r="I549" i="3" s="1"/>
  <c r="L550" i="3"/>
  <c r="I550" i="3" s="1"/>
  <c r="L551" i="3"/>
  <c r="I551" i="3" s="1"/>
  <c r="L552" i="3"/>
  <c r="I552" i="3" s="1"/>
  <c r="L553" i="3"/>
  <c r="I553" i="3" s="1"/>
  <c r="L554" i="3"/>
  <c r="I554" i="3" s="1"/>
  <c r="L555" i="3"/>
  <c r="I555" i="3" s="1"/>
  <c r="L556" i="3"/>
  <c r="I556" i="3" s="1"/>
  <c r="L557" i="3"/>
  <c r="I557" i="3" s="1"/>
  <c r="L558" i="3"/>
  <c r="I558" i="3" s="1"/>
  <c r="L559" i="3"/>
  <c r="I559" i="3" s="1"/>
  <c r="L560" i="3"/>
  <c r="I560" i="3" s="1"/>
  <c r="L561" i="3"/>
  <c r="I561" i="3" s="1"/>
  <c r="L562" i="3"/>
  <c r="I562" i="3" s="1"/>
  <c r="L563" i="3"/>
  <c r="I563" i="3" s="1"/>
  <c r="L564" i="3"/>
  <c r="I564" i="3" s="1"/>
  <c r="L565" i="3"/>
  <c r="I565" i="3" s="1"/>
  <c r="L566" i="3"/>
  <c r="I566" i="3" s="1"/>
  <c r="L567" i="3"/>
  <c r="I567" i="3" s="1"/>
  <c r="L568" i="3"/>
  <c r="I568" i="3" s="1"/>
  <c r="L569" i="3"/>
  <c r="I569" i="3" s="1"/>
  <c r="L570" i="3"/>
  <c r="I570" i="3" s="1"/>
  <c r="L571" i="3"/>
  <c r="I571" i="3" s="1"/>
  <c r="L572" i="3"/>
  <c r="I572" i="3" s="1"/>
  <c r="L573" i="3"/>
  <c r="I573" i="3" s="1"/>
  <c r="L574" i="3"/>
  <c r="I574" i="3" s="1"/>
  <c r="L575" i="3"/>
  <c r="I575" i="3" s="1"/>
  <c r="L576" i="3"/>
  <c r="I576" i="3" s="1"/>
  <c r="L577" i="3"/>
  <c r="I577" i="3" s="1"/>
  <c r="L578" i="3"/>
  <c r="I578" i="3" s="1"/>
  <c r="L579" i="3"/>
  <c r="I579" i="3" s="1"/>
  <c r="L580" i="3"/>
  <c r="I580" i="3" s="1"/>
  <c r="L581" i="3"/>
  <c r="I581" i="3" s="1"/>
  <c r="L582" i="3"/>
  <c r="I582" i="3" s="1"/>
  <c r="L583" i="3"/>
  <c r="I583" i="3" s="1"/>
  <c r="L584" i="3"/>
  <c r="I584" i="3" s="1"/>
  <c r="L585" i="3"/>
  <c r="I585" i="3" s="1"/>
  <c r="L586" i="3"/>
  <c r="I586" i="3" s="1"/>
  <c r="L587" i="3"/>
  <c r="I587" i="3" s="1"/>
  <c r="L588" i="3"/>
  <c r="I588" i="3" s="1"/>
  <c r="L589" i="3"/>
  <c r="I589" i="3" s="1"/>
  <c r="L590" i="3"/>
  <c r="I590" i="3" s="1"/>
  <c r="L591" i="3"/>
  <c r="I591" i="3" s="1"/>
  <c r="L592" i="3"/>
  <c r="I592" i="3" s="1"/>
  <c r="L593" i="3"/>
  <c r="I593" i="3" s="1"/>
  <c r="L594" i="3"/>
  <c r="I594" i="3" s="1"/>
  <c r="L595" i="3"/>
  <c r="I595" i="3" s="1"/>
  <c r="L596" i="3"/>
  <c r="I596" i="3" s="1"/>
  <c r="L597" i="3"/>
  <c r="I597" i="3" s="1"/>
  <c r="L598" i="3"/>
  <c r="I598" i="3" s="1"/>
  <c r="L599" i="3"/>
  <c r="I599" i="3" s="1"/>
  <c r="L600" i="3"/>
  <c r="I600" i="3" s="1"/>
  <c r="L601" i="3"/>
  <c r="I601" i="3" s="1"/>
  <c r="L602" i="3"/>
  <c r="I602" i="3" s="1"/>
  <c r="L603" i="3"/>
  <c r="I603" i="3" s="1"/>
  <c r="L604" i="3"/>
  <c r="I604" i="3" s="1"/>
  <c r="L605" i="3"/>
  <c r="I605" i="3" s="1"/>
  <c r="L606" i="3"/>
  <c r="I606" i="3" s="1"/>
  <c r="L607" i="3"/>
  <c r="I607" i="3" s="1"/>
  <c r="L608" i="3"/>
  <c r="I608" i="3" s="1"/>
  <c r="L609" i="3"/>
  <c r="I609" i="3" s="1"/>
  <c r="L610" i="3"/>
  <c r="I610" i="3" s="1"/>
  <c r="L611" i="3"/>
  <c r="I611" i="3" s="1"/>
  <c r="L612" i="3"/>
  <c r="I612" i="3" s="1"/>
  <c r="L613" i="3"/>
  <c r="I613" i="3" s="1"/>
  <c r="L614" i="3"/>
  <c r="I614" i="3" s="1"/>
  <c r="L615" i="3"/>
  <c r="I615" i="3" s="1"/>
  <c r="L616" i="3"/>
  <c r="I616" i="3" s="1"/>
  <c r="L617" i="3"/>
  <c r="I617" i="3" s="1"/>
  <c r="L618" i="3"/>
  <c r="I618" i="3" s="1"/>
  <c r="L619" i="3"/>
  <c r="I619" i="3" s="1"/>
  <c r="L620" i="3"/>
  <c r="I620" i="3" s="1"/>
  <c r="L621" i="3"/>
  <c r="I621" i="3" s="1"/>
  <c r="L622" i="3"/>
  <c r="I622" i="3" s="1"/>
  <c r="L623" i="3"/>
  <c r="I623" i="3" s="1"/>
  <c r="L624" i="3"/>
  <c r="I624" i="3" s="1"/>
  <c r="L625" i="3"/>
  <c r="I625" i="3" s="1"/>
  <c r="L626" i="3"/>
  <c r="I626" i="3" s="1"/>
  <c r="L627" i="3"/>
  <c r="I627" i="3" s="1"/>
  <c r="L628" i="3"/>
  <c r="I628" i="3" s="1"/>
  <c r="L629" i="3"/>
  <c r="I629" i="3" s="1"/>
  <c r="L630" i="3"/>
  <c r="I630" i="3" s="1"/>
  <c r="L631" i="3"/>
  <c r="I631" i="3" s="1"/>
  <c r="L632" i="3"/>
  <c r="I632" i="3" s="1"/>
  <c r="L633" i="3"/>
  <c r="I633" i="3" s="1"/>
  <c r="L634" i="3"/>
  <c r="I634" i="3" s="1"/>
  <c r="L635" i="3"/>
  <c r="I635" i="3" s="1"/>
  <c r="L636" i="3"/>
  <c r="I636" i="3" s="1"/>
  <c r="L637" i="3"/>
  <c r="I637" i="3" s="1"/>
  <c r="L638" i="3"/>
  <c r="I638" i="3" s="1"/>
  <c r="L639" i="3"/>
  <c r="I639" i="3" s="1"/>
  <c r="L640" i="3"/>
  <c r="I640" i="3" s="1"/>
  <c r="L641" i="3"/>
  <c r="I641" i="3" s="1"/>
  <c r="L642" i="3"/>
  <c r="I642" i="3" s="1"/>
  <c r="L643" i="3"/>
  <c r="I643" i="3" s="1"/>
  <c r="L644" i="3"/>
  <c r="I644" i="3" s="1"/>
  <c r="L645" i="3"/>
  <c r="I645" i="3" s="1"/>
  <c r="L646" i="3"/>
  <c r="I646" i="3" s="1"/>
  <c r="L647" i="3"/>
  <c r="I647" i="3" s="1"/>
  <c r="L648" i="3"/>
  <c r="I648" i="3" s="1"/>
  <c r="L649" i="3"/>
  <c r="I649" i="3" s="1"/>
  <c r="L650" i="3"/>
  <c r="I650" i="3" s="1"/>
  <c r="L651" i="3"/>
  <c r="I651" i="3" s="1"/>
  <c r="L652" i="3"/>
  <c r="I652" i="3" s="1"/>
  <c r="L653" i="3"/>
  <c r="I653" i="3" s="1"/>
  <c r="L654" i="3"/>
  <c r="I654" i="3" s="1"/>
  <c r="L655" i="3"/>
  <c r="I655" i="3" s="1"/>
  <c r="L656" i="3"/>
  <c r="I656" i="3" s="1"/>
  <c r="L657" i="3"/>
  <c r="I657" i="3" s="1"/>
  <c r="L658" i="3"/>
  <c r="I658" i="3" s="1"/>
  <c r="L659" i="3"/>
  <c r="I659" i="3" s="1"/>
  <c r="L660" i="3"/>
  <c r="I660" i="3" s="1"/>
  <c r="L661" i="3"/>
  <c r="I661" i="3" s="1"/>
  <c r="L662" i="3"/>
  <c r="I662" i="3" s="1"/>
  <c r="L663" i="3"/>
  <c r="I663" i="3" s="1"/>
  <c r="L664" i="3"/>
  <c r="I664" i="3" s="1"/>
  <c r="L665" i="3"/>
  <c r="I665" i="3" s="1"/>
  <c r="L666" i="3"/>
  <c r="I666" i="3" s="1"/>
  <c r="L667" i="3"/>
  <c r="I667" i="3" s="1"/>
  <c r="L668" i="3"/>
  <c r="I668" i="3" s="1"/>
  <c r="L669" i="3"/>
  <c r="I669" i="3" s="1"/>
  <c r="L670" i="3"/>
  <c r="I670" i="3" s="1"/>
  <c r="L671" i="3"/>
  <c r="I671" i="3" s="1"/>
  <c r="L672" i="3"/>
  <c r="I672" i="3" s="1"/>
  <c r="L673" i="3"/>
  <c r="I673" i="3" s="1"/>
  <c r="L674" i="3"/>
  <c r="I674" i="3" s="1"/>
  <c r="L675" i="3"/>
  <c r="I675" i="3" s="1"/>
  <c r="L676" i="3"/>
  <c r="I676" i="3" s="1"/>
  <c r="L677" i="3"/>
  <c r="I677" i="3" s="1"/>
  <c r="L678" i="3"/>
  <c r="I678" i="3" s="1"/>
  <c r="L679" i="3"/>
  <c r="I679" i="3" s="1"/>
  <c r="L680" i="3"/>
  <c r="I680" i="3" s="1"/>
  <c r="L681" i="3"/>
  <c r="I681" i="3" s="1"/>
  <c r="L682" i="3"/>
  <c r="I682" i="3" s="1"/>
  <c r="L683" i="3"/>
  <c r="I683" i="3" s="1"/>
  <c r="L684" i="3"/>
  <c r="I684" i="3" s="1"/>
  <c r="L685" i="3"/>
  <c r="I685" i="3" s="1"/>
  <c r="L686" i="3"/>
  <c r="I686" i="3" s="1"/>
  <c r="L687" i="3"/>
  <c r="I687" i="3" s="1"/>
  <c r="L688" i="3"/>
  <c r="I688" i="3" s="1"/>
  <c r="L689" i="3"/>
  <c r="I689" i="3" s="1"/>
  <c r="L690" i="3"/>
  <c r="I690" i="3" s="1"/>
  <c r="L691" i="3"/>
  <c r="I691" i="3" s="1"/>
  <c r="L692" i="3"/>
  <c r="I692" i="3" s="1"/>
  <c r="L693" i="3"/>
  <c r="I693" i="3" s="1"/>
  <c r="L694" i="3"/>
  <c r="I694" i="3" s="1"/>
  <c r="L695" i="3"/>
  <c r="I695" i="3" s="1"/>
  <c r="L696" i="3"/>
  <c r="I696" i="3" s="1"/>
  <c r="L697" i="3"/>
  <c r="I697" i="3" s="1"/>
  <c r="L698" i="3"/>
  <c r="I698" i="3" s="1"/>
  <c r="L699" i="3"/>
  <c r="I699" i="3" s="1"/>
  <c r="L700" i="3"/>
  <c r="I700" i="3" s="1"/>
  <c r="L701" i="3"/>
  <c r="I701" i="3" s="1"/>
  <c r="L702" i="3"/>
  <c r="I702" i="3" s="1"/>
  <c r="L703" i="3"/>
  <c r="I703" i="3" s="1"/>
  <c r="L704" i="3"/>
  <c r="I704" i="3" s="1"/>
  <c r="L705" i="3"/>
  <c r="I705" i="3" s="1"/>
  <c r="L706" i="3"/>
  <c r="I706" i="3" s="1"/>
  <c r="L707" i="3"/>
  <c r="I707" i="3" s="1"/>
  <c r="L708" i="3"/>
  <c r="I708" i="3" s="1"/>
  <c r="L709" i="3"/>
  <c r="I709" i="3" s="1"/>
  <c r="L710" i="3"/>
  <c r="I710" i="3" s="1"/>
  <c r="L711" i="3"/>
  <c r="I711" i="3" s="1"/>
  <c r="L712" i="3"/>
  <c r="I712" i="3" s="1"/>
  <c r="L713" i="3"/>
  <c r="I713" i="3" s="1"/>
  <c r="L714" i="3"/>
  <c r="I714" i="3" s="1"/>
  <c r="L715" i="3"/>
  <c r="I715" i="3" s="1"/>
  <c r="L716" i="3"/>
  <c r="I716" i="3" s="1"/>
  <c r="L717" i="3"/>
  <c r="I717" i="3" s="1"/>
  <c r="L718" i="3"/>
  <c r="I718" i="3" s="1"/>
  <c r="L719" i="3"/>
  <c r="I719" i="3" s="1"/>
  <c r="L720" i="3"/>
  <c r="I720" i="3" s="1"/>
  <c r="L721" i="3"/>
  <c r="I721" i="3" s="1"/>
  <c r="L722" i="3"/>
  <c r="I722" i="3" s="1"/>
  <c r="L723" i="3"/>
  <c r="I723" i="3" s="1"/>
  <c r="L724" i="3"/>
  <c r="I724" i="3" s="1"/>
  <c r="L725" i="3"/>
  <c r="I725" i="3" s="1"/>
  <c r="L726" i="3"/>
  <c r="I726" i="3" s="1"/>
  <c r="L727" i="3"/>
  <c r="I727" i="3" s="1"/>
  <c r="L728" i="3"/>
  <c r="I728" i="3" s="1"/>
  <c r="L729" i="3"/>
  <c r="I729" i="3" s="1"/>
  <c r="L730" i="3"/>
  <c r="I730" i="3" s="1"/>
  <c r="L731" i="3"/>
  <c r="I731" i="3" s="1"/>
  <c r="L732" i="3"/>
  <c r="I732" i="3" s="1"/>
  <c r="L733" i="3"/>
  <c r="I733" i="3" s="1"/>
  <c r="L734" i="3"/>
  <c r="I734" i="3" s="1"/>
  <c r="L735" i="3"/>
  <c r="I735" i="3" s="1"/>
  <c r="L736" i="3"/>
  <c r="I736" i="3" s="1"/>
  <c r="L737" i="3"/>
  <c r="I737" i="3" s="1"/>
  <c r="L738" i="3"/>
  <c r="I738" i="3" s="1"/>
  <c r="L739" i="3"/>
  <c r="I739" i="3" s="1"/>
  <c r="L740" i="3"/>
  <c r="I740" i="3" s="1"/>
  <c r="L741" i="3"/>
  <c r="I741" i="3" s="1"/>
  <c r="L742" i="3"/>
  <c r="I742" i="3" s="1"/>
  <c r="L743" i="3"/>
  <c r="I743" i="3" s="1"/>
  <c r="L744" i="3"/>
  <c r="I744" i="3" s="1"/>
  <c r="L745" i="3"/>
  <c r="I745" i="3" s="1"/>
  <c r="L746" i="3"/>
  <c r="I746" i="3" s="1"/>
  <c r="L747" i="3"/>
  <c r="I747" i="3" s="1"/>
  <c r="L748" i="3"/>
  <c r="I748" i="3" s="1"/>
  <c r="L749" i="3"/>
  <c r="I749" i="3" s="1"/>
  <c r="L750" i="3"/>
  <c r="I750" i="3" s="1"/>
  <c r="L751" i="3"/>
  <c r="I751" i="3" s="1"/>
  <c r="L752" i="3"/>
  <c r="I752" i="3" s="1"/>
  <c r="L753" i="3"/>
  <c r="I753" i="3" s="1"/>
  <c r="L754" i="3"/>
  <c r="I754" i="3" s="1"/>
  <c r="L755" i="3"/>
  <c r="I755" i="3" s="1"/>
  <c r="L756" i="3"/>
  <c r="I756" i="3" s="1"/>
  <c r="L757" i="3"/>
  <c r="I757" i="3" s="1"/>
  <c r="L758" i="3"/>
  <c r="I758" i="3" s="1"/>
  <c r="L759" i="3"/>
  <c r="I759" i="3" s="1"/>
  <c r="L760" i="3"/>
  <c r="I760" i="3" s="1"/>
  <c r="L761" i="3"/>
  <c r="I761" i="3" s="1"/>
  <c r="L762" i="3"/>
  <c r="I762" i="3" s="1"/>
  <c r="L763" i="3"/>
  <c r="I763" i="3" s="1"/>
  <c r="L764" i="3"/>
  <c r="I764" i="3" s="1"/>
  <c r="L765" i="3"/>
  <c r="I765" i="3" s="1"/>
  <c r="L766" i="3"/>
  <c r="I766" i="3" s="1"/>
  <c r="L767" i="3"/>
  <c r="I767" i="3" s="1"/>
  <c r="L768" i="3"/>
  <c r="I768" i="3" s="1"/>
  <c r="L769" i="3"/>
  <c r="I769" i="3" s="1"/>
  <c r="L770" i="3"/>
  <c r="I770" i="3" s="1"/>
  <c r="L771" i="3"/>
  <c r="I771" i="3" s="1"/>
  <c r="L772" i="3"/>
  <c r="I772" i="3" s="1"/>
  <c r="L773" i="3"/>
  <c r="I773" i="3" s="1"/>
  <c r="L774" i="3"/>
  <c r="I774" i="3" s="1"/>
  <c r="L775" i="3"/>
  <c r="I775" i="3" s="1"/>
  <c r="L776" i="3"/>
  <c r="I776" i="3" s="1"/>
  <c r="L777" i="3"/>
  <c r="I777" i="3" s="1"/>
  <c r="L778" i="3"/>
  <c r="I778" i="3" s="1"/>
  <c r="L779" i="3"/>
  <c r="I779" i="3" s="1"/>
  <c r="L780" i="3"/>
  <c r="I780" i="3" s="1"/>
  <c r="L781" i="3"/>
  <c r="I781" i="3" s="1"/>
  <c r="L782" i="3"/>
  <c r="I782" i="3" s="1"/>
  <c r="L783" i="3"/>
  <c r="I783" i="3" s="1"/>
  <c r="L784" i="3"/>
  <c r="I784" i="3" s="1"/>
  <c r="L785" i="3"/>
  <c r="I785" i="3" s="1"/>
  <c r="L786" i="3"/>
  <c r="I786" i="3" s="1"/>
  <c r="L787" i="3"/>
  <c r="I787" i="3" s="1"/>
  <c r="L788" i="3"/>
  <c r="I788" i="3" s="1"/>
  <c r="L789" i="3"/>
  <c r="I789" i="3" s="1"/>
  <c r="L790" i="3"/>
  <c r="I790" i="3" s="1"/>
  <c r="L791" i="3"/>
  <c r="I791" i="3" s="1"/>
  <c r="L792" i="3"/>
  <c r="I792" i="3" s="1"/>
  <c r="L793" i="3"/>
  <c r="I793" i="3" s="1"/>
  <c r="L794" i="3"/>
  <c r="I794" i="3" s="1"/>
  <c r="L795" i="3"/>
  <c r="I795" i="3" s="1"/>
  <c r="L796" i="3"/>
  <c r="I796" i="3" s="1"/>
  <c r="L797" i="3"/>
  <c r="I797" i="3" s="1"/>
  <c r="L798" i="3"/>
  <c r="I798" i="3" s="1"/>
  <c r="L799" i="3"/>
  <c r="I799" i="3" s="1"/>
  <c r="L800" i="3"/>
  <c r="I800" i="3" s="1"/>
  <c r="L801" i="3"/>
  <c r="I801" i="3" s="1"/>
  <c r="L802" i="3"/>
  <c r="I802" i="3" s="1"/>
  <c r="L803" i="3"/>
  <c r="I803" i="3" s="1"/>
  <c r="L804" i="3"/>
  <c r="I804" i="3" s="1"/>
  <c r="L805" i="3"/>
  <c r="I805" i="3" s="1"/>
  <c r="L806" i="3"/>
  <c r="I806" i="3" s="1"/>
  <c r="L807" i="3"/>
  <c r="I807" i="3" s="1"/>
  <c r="L808" i="3"/>
  <c r="I808" i="3" s="1"/>
  <c r="L809" i="3"/>
  <c r="I809" i="3" s="1"/>
  <c r="L810" i="3"/>
  <c r="I810" i="3" s="1"/>
  <c r="L811" i="3"/>
  <c r="I811" i="3" s="1"/>
  <c r="L812" i="3"/>
  <c r="I812" i="3" s="1"/>
  <c r="L813" i="3"/>
  <c r="I813" i="3" s="1"/>
  <c r="L814" i="3"/>
  <c r="I814" i="3" s="1"/>
  <c r="L815" i="3"/>
  <c r="I815" i="3" s="1"/>
  <c r="L816" i="3"/>
  <c r="I816" i="3" s="1"/>
  <c r="L817" i="3"/>
  <c r="I817" i="3" s="1"/>
  <c r="L818" i="3"/>
  <c r="I818" i="3" s="1"/>
  <c r="L819" i="3"/>
  <c r="I819" i="3" s="1"/>
  <c r="L820" i="3"/>
  <c r="I820" i="3" s="1"/>
  <c r="L821" i="3"/>
  <c r="I821" i="3" s="1"/>
  <c r="L822" i="3"/>
  <c r="I822" i="3" s="1"/>
  <c r="L823" i="3"/>
  <c r="I823" i="3" s="1"/>
  <c r="L824" i="3"/>
  <c r="I824" i="3" s="1"/>
  <c r="L825" i="3"/>
  <c r="I825" i="3" s="1"/>
  <c r="L826" i="3"/>
  <c r="I826" i="3" s="1"/>
  <c r="L827" i="3"/>
  <c r="I827" i="3" s="1"/>
  <c r="L828" i="3"/>
  <c r="I828" i="3" s="1"/>
  <c r="L829" i="3"/>
  <c r="I829" i="3" s="1"/>
  <c r="L830" i="3"/>
  <c r="I830" i="3" s="1"/>
  <c r="L831" i="3"/>
  <c r="I831" i="3" s="1"/>
  <c r="L832" i="3"/>
  <c r="I832" i="3" s="1"/>
  <c r="L833" i="3"/>
  <c r="I833" i="3" s="1"/>
  <c r="L834" i="3"/>
  <c r="I834" i="3" s="1"/>
  <c r="L835" i="3"/>
  <c r="I835" i="3" s="1"/>
  <c r="L836" i="3"/>
  <c r="I836" i="3" s="1"/>
  <c r="L837" i="3"/>
  <c r="I837" i="3" s="1"/>
  <c r="L838" i="3"/>
  <c r="I838" i="3" s="1"/>
  <c r="L839" i="3"/>
  <c r="I839" i="3" s="1"/>
  <c r="L840" i="3"/>
  <c r="I840" i="3" s="1"/>
  <c r="L841" i="3"/>
  <c r="I841" i="3" s="1"/>
  <c r="L842" i="3"/>
  <c r="I842" i="3" s="1"/>
  <c r="L843" i="3"/>
  <c r="I843" i="3" s="1"/>
  <c r="L844" i="3"/>
  <c r="I844" i="3" s="1"/>
  <c r="L845" i="3"/>
  <c r="I845" i="3" s="1"/>
  <c r="L846" i="3"/>
  <c r="I846" i="3" s="1"/>
  <c r="L847" i="3"/>
  <c r="I847" i="3" s="1"/>
  <c r="L848" i="3"/>
  <c r="I848" i="3" s="1"/>
  <c r="L849" i="3"/>
  <c r="I849" i="3" s="1"/>
  <c r="L850" i="3"/>
  <c r="I850" i="3" s="1"/>
  <c r="L851" i="3"/>
  <c r="I851" i="3" s="1"/>
  <c r="L852" i="3"/>
  <c r="I852" i="3" s="1"/>
  <c r="L853" i="3"/>
  <c r="I853" i="3" s="1"/>
  <c r="L854" i="3"/>
  <c r="I854" i="3" s="1"/>
  <c r="L855" i="3"/>
  <c r="I855" i="3" s="1"/>
  <c r="L856" i="3"/>
  <c r="I856" i="3" s="1"/>
  <c r="L857" i="3"/>
  <c r="I857" i="3" s="1"/>
  <c r="L858" i="3"/>
  <c r="I858" i="3" s="1"/>
  <c r="L859" i="3"/>
  <c r="I859" i="3" s="1"/>
  <c r="L860" i="3"/>
  <c r="I860" i="3" s="1"/>
  <c r="L861" i="3"/>
  <c r="I861" i="3" s="1"/>
  <c r="L862" i="3"/>
  <c r="I862" i="3" s="1"/>
  <c r="L863" i="3"/>
  <c r="I863" i="3" s="1"/>
  <c r="L864" i="3"/>
  <c r="I864" i="3" s="1"/>
  <c r="L865" i="3"/>
  <c r="I865" i="3" s="1"/>
  <c r="L866" i="3"/>
  <c r="I866" i="3" s="1"/>
  <c r="L867" i="3"/>
  <c r="I867" i="3" s="1"/>
  <c r="L868" i="3"/>
  <c r="I868" i="3" s="1"/>
  <c r="L869" i="3"/>
  <c r="I869" i="3" s="1"/>
  <c r="L870" i="3"/>
  <c r="I870" i="3" s="1"/>
  <c r="L871" i="3"/>
  <c r="I871" i="3" s="1"/>
  <c r="L872" i="3"/>
  <c r="I872" i="3" s="1"/>
  <c r="L873" i="3"/>
  <c r="I873" i="3" s="1"/>
  <c r="L874" i="3"/>
  <c r="I874" i="3" s="1"/>
  <c r="L875" i="3"/>
  <c r="I875" i="3" s="1"/>
  <c r="L876" i="3"/>
  <c r="I876" i="3" s="1"/>
  <c r="L877" i="3"/>
  <c r="I877" i="3" s="1"/>
  <c r="L878" i="3"/>
  <c r="I878" i="3" s="1"/>
  <c r="L879" i="3"/>
  <c r="I879" i="3" s="1"/>
  <c r="L880" i="3"/>
  <c r="I880" i="3" s="1"/>
  <c r="L881" i="3"/>
  <c r="I881" i="3" s="1"/>
  <c r="L882" i="3"/>
  <c r="I882" i="3" s="1"/>
  <c r="L883" i="3"/>
  <c r="I883" i="3" s="1"/>
  <c r="L884" i="3"/>
  <c r="I884" i="3" s="1"/>
  <c r="L885" i="3"/>
  <c r="I885" i="3" s="1"/>
  <c r="L886" i="3"/>
  <c r="I886" i="3" s="1"/>
  <c r="L887" i="3"/>
  <c r="I887" i="3" s="1"/>
  <c r="L888" i="3"/>
  <c r="I888" i="3" s="1"/>
  <c r="L889" i="3"/>
  <c r="I889" i="3" s="1"/>
  <c r="L890" i="3"/>
  <c r="I890" i="3" s="1"/>
  <c r="L891" i="3"/>
  <c r="I891" i="3" s="1"/>
  <c r="L892" i="3"/>
  <c r="I892" i="3" s="1"/>
  <c r="L893" i="3"/>
  <c r="I893" i="3" s="1"/>
  <c r="L894" i="3"/>
  <c r="I894" i="3" s="1"/>
  <c r="L895" i="3"/>
  <c r="I895" i="3" s="1"/>
  <c r="L896" i="3"/>
  <c r="I896" i="3" s="1"/>
  <c r="L897" i="3"/>
  <c r="I897" i="3" s="1"/>
  <c r="L898" i="3"/>
  <c r="I898" i="3" s="1"/>
  <c r="L899" i="3"/>
  <c r="I899" i="3" s="1"/>
  <c r="L900" i="3"/>
  <c r="I900" i="3" s="1"/>
  <c r="L901" i="3"/>
  <c r="I901" i="3" s="1"/>
  <c r="L902" i="3"/>
  <c r="I902" i="3" s="1"/>
  <c r="L903" i="3"/>
  <c r="I903" i="3" s="1"/>
  <c r="L904" i="3"/>
  <c r="I904" i="3" s="1"/>
  <c r="L905" i="3"/>
  <c r="I905" i="3" s="1"/>
  <c r="L906" i="3"/>
  <c r="I906" i="3" s="1"/>
  <c r="L907" i="3"/>
  <c r="I907" i="3" s="1"/>
  <c r="L908" i="3"/>
  <c r="I908" i="3" s="1"/>
  <c r="L909" i="3"/>
  <c r="I909" i="3" s="1"/>
  <c r="L910" i="3"/>
  <c r="I910" i="3" s="1"/>
  <c r="L911" i="3"/>
  <c r="I911" i="3" s="1"/>
  <c r="L912" i="3"/>
  <c r="I912" i="3" s="1"/>
  <c r="L913" i="3"/>
  <c r="I913" i="3" s="1"/>
  <c r="L914" i="3"/>
  <c r="I914" i="3" s="1"/>
  <c r="L915" i="3"/>
  <c r="I915" i="3" s="1"/>
  <c r="L916" i="3"/>
  <c r="I916" i="3" s="1"/>
  <c r="L917" i="3"/>
  <c r="I917" i="3" s="1"/>
  <c r="L918" i="3"/>
  <c r="I918" i="3" s="1"/>
  <c r="L919" i="3"/>
  <c r="I919" i="3" s="1"/>
  <c r="L920" i="3"/>
  <c r="I920" i="3" s="1"/>
  <c r="L921" i="3"/>
  <c r="I921" i="3" s="1"/>
  <c r="L922" i="3"/>
  <c r="I922" i="3" s="1"/>
  <c r="L923" i="3"/>
  <c r="I923" i="3" s="1"/>
  <c r="L924" i="3"/>
  <c r="I924" i="3" s="1"/>
  <c r="L925" i="3"/>
  <c r="I925" i="3" s="1"/>
  <c r="L926" i="3"/>
  <c r="I926" i="3" s="1"/>
  <c r="L927" i="3"/>
  <c r="I927" i="3" s="1"/>
  <c r="L928" i="3"/>
  <c r="I928" i="3" s="1"/>
  <c r="L929" i="3"/>
  <c r="I929" i="3" s="1"/>
  <c r="L930" i="3"/>
  <c r="I930" i="3" s="1"/>
  <c r="L931" i="3"/>
  <c r="I931" i="3" s="1"/>
  <c r="L932" i="3"/>
  <c r="I932" i="3" s="1"/>
  <c r="L933" i="3"/>
  <c r="I933" i="3" s="1"/>
  <c r="L934" i="3"/>
  <c r="I934" i="3" s="1"/>
  <c r="L935" i="3"/>
  <c r="I935" i="3" s="1"/>
  <c r="L936" i="3"/>
  <c r="I936" i="3" s="1"/>
  <c r="L937" i="3"/>
  <c r="I937" i="3" s="1"/>
  <c r="L938" i="3"/>
  <c r="I938" i="3" s="1"/>
  <c r="L939" i="3"/>
  <c r="I939" i="3" s="1"/>
  <c r="L940" i="3"/>
  <c r="I940" i="3" s="1"/>
  <c r="L941" i="3"/>
  <c r="I941" i="3" s="1"/>
  <c r="L942" i="3"/>
  <c r="I942" i="3" s="1"/>
  <c r="L943" i="3"/>
  <c r="I943" i="3" s="1"/>
  <c r="L944" i="3"/>
  <c r="I944" i="3" s="1"/>
  <c r="L945" i="3"/>
  <c r="I945" i="3" s="1"/>
  <c r="L946" i="3"/>
  <c r="I946" i="3" s="1"/>
  <c r="L947" i="3"/>
  <c r="I947" i="3" s="1"/>
  <c r="L948" i="3"/>
  <c r="I948" i="3" s="1"/>
  <c r="L949" i="3"/>
  <c r="I949" i="3" s="1"/>
  <c r="L950" i="3"/>
  <c r="I950" i="3" s="1"/>
  <c r="L951" i="3"/>
  <c r="I951" i="3" s="1"/>
  <c r="L952" i="3"/>
  <c r="I952" i="3" s="1"/>
  <c r="L953" i="3"/>
  <c r="I953" i="3" s="1"/>
  <c r="L954" i="3"/>
  <c r="I954" i="3" s="1"/>
  <c r="L955" i="3"/>
  <c r="I955" i="3" s="1"/>
  <c r="L956" i="3"/>
  <c r="I956" i="3" s="1"/>
  <c r="L957" i="3"/>
  <c r="I957" i="3" s="1"/>
  <c r="L958" i="3"/>
  <c r="I958" i="3" s="1"/>
  <c r="L959" i="3"/>
  <c r="I959" i="3" s="1"/>
  <c r="L960" i="3"/>
  <c r="I960" i="3" s="1"/>
  <c r="L961" i="3"/>
  <c r="I961" i="3" s="1"/>
  <c r="L962" i="3"/>
  <c r="I962" i="3" s="1"/>
  <c r="L963" i="3"/>
  <c r="I963" i="3" s="1"/>
  <c r="L964" i="3"/>
  <c r="I964" i="3" s="1"/>
  <c r="L965" i="3"/>
  <c r="I965" i="3" s="1"/>
  <c r="L966" i="3"/>
  <c r="I966" i="3" s="1"/>
  <c r="L967" i="3"/>
  <c r="I967" i="3" s="1"/>
  <c r="L968" i="3"/>
  <c r="I968" i="3" s="1"/>
  <c r="L969" i="3"/>
  <c r="I969" i="3" s="1"/>
  <c r="L970" i="3"/>
  <c r="I970" i="3" s="1"/>
  <c r="L971" i="3"/>
  <c r="I971" i="3" s="1"/>
  <c r="L972" i="3"/>
  <c r="I972" i="3" s="1"/>
  <c r="L973" i="3"/>
  <c r="I973" i="3" s="1"/>
  <c r="L974" i="3"/>
  <c r="I974" i="3" s="1"/>
  <c r="L975" i="3"/>
  <c r="I975" i="3" s="1"/>
  <c r="L976" i="3"/>
  <c r="I976" i="3" s="1"/>
  <c r="L977" i="3"/>
  <c r="I977" i="3" s="1"/>
  <c r="L978" i="3"/>
  <c r="I978" i="3" s="1"/>
  <c r="L979" i="3"/>
  <c r="I979" i="3" s="1"/>
  <c r="L980" i="3"/>
  <c r="I980" i="3" s="1"/>
  <c r="L981" i="3"/>
  <c r="I981" i="3" s="1"/>
  <c r="L982" i="3"/>
  <c r="I982" i="3" s="1"/>
  <c r="L983" i="3"/>
  <c r="I983" i="3" s="1"/>
  <c r="L984" i="3"/>
  <c r="I984" i="3" s="1"/>
  <c r="L985" i="3"/>
  <c r="I985" i="3" s="1"/>
  <c r="L986" i="3"/>
  <c r="I986" i="3" s="1"/>
  <c r="L987" i="3"/>
  <c r="I987" i="3" s="1"/>
  <c r="L988" i="3"/>
  <c r="I988" i="3" s="1"/>
  <c r="L989" i="3"/>
  <c r="I989" i="3" s="1"/>
  <c r="L990" i="3"/>
  <c r="I990" i="3" s="1"/>
  <c r="L991" i="3"/>
  <c r="I991" i="3" s="1"/>
  <c r="L992" i="3"/>
  <c r="I992" i="3" s="1"/>
  <c r="L993" i="3"/>
  <c r="I993" i="3" s="1"/>
  <c r="L994" i="3"/>
  <c r="I994" i="3" s="1"/>
  <c r="L995" i="3"/>
  <c r="I995" i="3" s="1"/>
  <c r="L996" i="3"/>
  <c r="I996" i="3" s="1"/>
  <c r="L997" i="3"/>
  <c r="I997" i="3" s="1"/>
  <c r="L998" i="3"/>
  <c r="I998" i="3" s="1"/>
  <c r="L999" i="3"/>
  <c r="I999" i="3" s="1"/>
  <c r="L1000" i="3"/>
  <c r="I1000" i="3" s="1"/>
  <c r="L1001" i="3"/>
  <c r="I1001" i="3" s="1"/>
  <c r="L1002" i="3"/>
  <c r="I1002" i="3" s="1"/>
  <c r="L1003" i="3"/>
  <c r="I1003" i="3" s="1"/>
  <c r="L1004" i="3"/>
  <c r="I1004" i="3" s="1"/>
  <c r="L1005" i="3"/>
  <c r="I1005" i="3" s="1"/>
  <c r="L1006" i="3"/>
  <c r="I1006" i="3" s="1"/>
  <c r="L1007" i="3"/>
  <c r="I1007" i="3" s="1"/>
  <c r="L1008" i="3"/>
  <c r="I1008" i="3" s="1"/>
  <c r="L1009" i="3"/>
  <c r="I1009" i="3" s="1"/>
  <c r="L1010" i="3"/>
  <c r="I1010" i="3" s="1"/>
  <c r="L1011" i="3"/>
  <c r="I1011" i="3" s="1"/>
  <c r="L1012" i="3"/>
  <c r="I1012" i="3" s="1"/>
  <c r="L1013" i="3"/>
  <c r="I1013" i="3" s="1"/>
  <c r="L1014" i="3"/>
  <c r="I1014" i="3" s="1"/>
  <c r="L1015" i="3"/>
  <c r="I1015" i="3" s="1"/>
  <c r="L1016" i="3"/>
  <c r="I1016" i="3" s="1"/>
  <c r="L1017" i="3"/>
  <c r="I1017" i="3" s="1"/>
  <c r="L1018" i="3"/>
  <c r="I1018" i="3" s="1"/>
  <c r="L1019" i="3"/>
  <c r="I1019" i="3" s="1"/>
  <c r="L1020" i="3"/>
  <c r="I1020" i="3" s="1"/>
  <c r="L1021" i="3"/>
  <c r="I1021" i="3" s="1"/>
  <c r="L1022" i="3"/>
  <c r="I1022" i="3" s="1"/>
  <c r="L1023" i="3"/>
  <c r="I1023" i="3" s="1"/>
  <c r="L1024" i="3"/>
  <c r="I1024" i="3" s="1"/>
  <c r="L1025" i="3"/>
  <c r="I1025" i="3" s="1"/>
  <c r="L1026" i="3"/>
  <c r="I1026" i="3" s="1"/>
  <c r="L1027" i="3"/>
  <c r="I1027" i="3" s="1"/>
  <c r="L1028" i="3"/>
  <c r="I1028" i="3" s="1"/>
  <c r="L1029" i="3"/>
  <c r="I1029" i="3" s="1"/>
  <c r="L1030" i="3"/>
  <c r="I1030" i="3" s="1"/>
  <c r="L1031" i="3"/>
  <c r="I1031" i="3" s="1"/>
  <c r="L1032" i="3"/>
  <c r="I1032" i="3" s="1"/>
  <c r="L1033" i="3"/>
  <c r="I1033" i="3" s="1"/>
  <c r="L1034" i="3"/>
  <c r="I1034" i="3" s="1"/>
  <c r="L1035" i="3"/>
  <c r="I1035" i="3" s="1"/>
  <c r="L1036" i="3"/>
  <c r="I1036" i="3" s="1"/>
  <c r="L1037" i="3"/>
  <c r="I1037" i="3" s="1"/>
  <c r="L1038" i="3"/>
  <c r="I1038" i="3" s="1"/>
  <c r="L1039" i="3"/>
  <c r="I1039" i="3" s="1"/>
  <c r="L1040" i="3"/>
  <c r="I1040" i="3" s="1"/>
  <c r="L1041" i="3"/>
  <c r="I1041" i="3" s="1"/>
  <c r="L1042" i="3"/>
  <c r="I1042" i="3" s="1"/>
  <c r="L1043" i="3"/>
  <c r="I1043" i="3" s="1"/>
  <c r="L1044" i="3"/>
  <c r="I1044" i="3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A22" i="4"/>
  <c r="A21" i="4"/>
  <c r="H1034" i="3"/>
  <c r="H1035" i="3"/>
  <c r="H1036" i="3"/>
  <c r="H1037" i="3"/>
  <c r="H1038" i="3"/>
  <c r="H1039" i="3"/>
  <c r="H1040" i="3"/>
  <c r="H1041" i="3"/>
  <c r="H1042" i="3"/>
  <c r="H1043" i="3"/>
  <c r="H1044" i="3"/>
  <c r="H1025" i="3"/>
  <c r="H1027" i="3"/>
  <c r="H1028" i="3"/>
  <c r="H1029" i="3"/>
  <c r="H1030" i="3"/>
  <c r="H1031" i="3"/>
  <c r="H1032" i="3"/>
  <c r="H1033" i="3"/>
  <c r="H1021" i="3"/>
  <c r="H1022" i="3"/>
  <c r="H1023" i="3"/>
  <c r="H1024" i="3"/>
  <c r="H1026" i="3"/>
  <c r="H1015" i="3"/>
  <c r="H1016" i="3"/>
  <c r="H1017" i="3"/>
  <c r="H1018" i="3"/>
  <c r="H1019" i="3"/>
  <c r="H1020" i="3"/>
  <c r="H1010" i="3"/>
  <c r="H1011" i="3"/>
  <c r="H1012" i="3"/>
  <c r="H1013" i="3"/>
  <c r="H1014" i="3"/>
  <c r="H1008" i="3"/>
  <c r="H1009" i="3"/>
  <c r="H1006" i="3"/>
  <c r="H1007" i="3"/>
  <c r="H1004" i="3"/>
  <c r="H1005" i="3"/>
  <c r="H1003" i="3"/>
  <c r="H1002" i="3"/>
  <c r="A6" i="4"/>
  <c r="A7" i="4"/>
  <c r="A8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I7" i="6" l="1"/>
  <c r="I4" i="6"/>
  <c r="I8" i="6" s="1"/>
  <c r="I9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<sst xmlns="http://schemas.openxmlformats.org/spreadsheetml/2006/main" count="3371" uniqueCount="1092">
  <si>
    <t>Grand Total</t>
  </si>
  <si>
    <t>Electronics</t>
  </si>
  <si>
    <t>Male</t>
  </si>
  <si>
    <t>CUST1000</t>
  </si>
  <si>
    <t>Female</t>
  </si>
  <si>
    <t>CUST999</t>
  </si>
  <si>
    <t>Beauty</t>
  </si>
  <si>
    <t>CUST998</t>
  </si>
  <si>
    <t>CUST997</t>
  </si>
  <si>
    <t>Clothing</t>
  </si>
  <si>
    <t>CUST996</t>
  </si>
  <si>
    <t>CUST995</t>
  </si>
  <si>
    <t>CUST994</t>
  </si>
  <si>
    <t>CUST993</t>
  </si>
  <si>
    <t>CUST992</t>
  </si>
  <si>
    <t>CUST991</t>
  </si>
  <si>
    <t>CUST990</t>
  </si>
  <si>
    <t>CUST989</t>
  </si>
  <si>
    <t>CUST988</t>
  </si>
  <si>
    <t>CUST987</t>
  </si>
  <si>
    <t>CUST986</t>
  </si>
  <si>
    <t>CUST985</t>
  </si>
  <si>
    <t>CUST984</t>
  </si>
  <si>
    <t>CUST983</t>
  </si>
  <si>
    <t>CUST982</t>
  </si>
  <si>
    <t>CUST981</t>
  </si>
  <si>
    <t>CUST980</t>
  </si>
  <si>
    <t>CUST979</t>
  </si>
  <si>
    <t>CUST978</t>
  </si>
  <si>
    <t>CUST977</t>
  </si>
  <si>
    <t>CUST976</t>
  </si>
  <si>
    <t>CUST975</t>
  </si>
  <si>
    <t>CUST974</t>
  </si>
  <si>
    <t>CUST973</t>
  </si>
  <si>
    <t>CUST972</t>
  </si>
  <si>
    <t>CUST971</t>
  </si>
  <si>
    <t>CUST970</t>
  </si>
  <si>
    <t>CUST969</t>
  </si>
  <si>
    <t>CUST968</t>
  </si>
  <si>
    <t>CUST967</t>
  </si>
  <si>
    <t>CUST966</t>
  </si>
  <si>
    <t>CUST965</t>
  </si>
  <si>
    <t>CUST964</t>
  </si>
  <si>
    <t>CUST963</t>
  </si>
  <si>
    <t>CUST962</t>
  </si>
  <si>
    <t>CUST961</t>
  </si>
  <si>
    <t>CUST960</t>
  </si>
  <si>
    <t>CUST959</t>
  </si>
  <si>
    <t>CUST958</t>
  </si>
  <si>
    <t>CUST957</t>
  </si>
  <si>
    <t>CUST956</t>
  </si>
  <si>
    <t>CUST955</t>
  </si>
  <si>
    <t>CUST954</t>
  </si>
  <si>
    <t>CUST953</t>
  </si>
  <si>
    <t>CUST952</t>
  </si>
  <si>
    <t>CUST951</t>
  </si>
  <si>
    <t>CUST950</t>
  </si>
  <si>
    <t>CUST949</t>
  </si>
  <si>
    <t>CUST948</t>
  </si>
  <si>
    <t>CUST947</t>
  </si>
  <si>
    <t>CUST946</t>
  </si>
  <si>
    <t>CUST945</t>
  </si>
  <si>
    <t>CUST944</t>
  </si>
  <si>
    <t>CUST943</t>
  </si>
  <si>
    <t>CUST942</t>
  </si>
  <si>
    <t>CUST941</t>
  </si>
  <si>
    <t>CUST940</t>
  </si>
  <si>
    <t>CUST939</t>
  </si>
  <si>
    <t>CUST938</t>
  </si>
  <si>
    <t>CUST937</t>
  </si>
  <si>
    <t>CUST936</t>
  </si>
  <si>
    <t>CUST935</t>
  </si>
  <si>
    <t>CUST934</t>
  </si>
  <si>
    <t>CUST933</t>
  </si>
  <si>
    <t>CUST932</t>
  </si>
  <si>
    <t>CUST931</t>
  </si>
  <si>
    <t>CUST930</t>
  </si>
  <si>
    <t>CUST929</t>
  </si>
  <si>
    <t>CUST928</t>
  </si>
  <si>
    <t>CUST927</t>
  </si>
  <si>
    <t>CUST926</t>
  </si>
  <si>
    <t>CUST925</t>
  </si>
  <si>
    <t>CUST924</t>
  </si>
  <si>
    <t>CUST923</t>
  </si>
  <si>
    <t>CUST922</t>
  </si>
  <si>
    <t>CUST921</t>
  </si>
  <si>
    <t>CUST920</t>
  </si>
  <si>
    <t>CUST919</t>
  </si>
  <si>
    <t>CUST918</t>
  </si>
  <si>
    <t>CUST917</t>
  </si>
  <si>
    <t>CUST916</t>
  </si>
  <si>
    <t>CUST915</t>
  </si>
  <si>
    <t>CUST914</t>
  </si>
  <si>
    <t>CUST913</t>
  </si>
  <si>
    <t>CUST912</t>
  </si>
  <si>
    <t>CUST911</t>
  </si>
  <si>
    <t>CUST910</t>
  </si>
  <si>
    <t>CUST909</t>
  </si>
  <si>
    <t>CUST908</t>
  </si>
  <si>
    <t>CUST907</t>
  </si>
  <si>
    <t>CUST906</t>
  </si>
  <si>
    <t>CUST905</t>
  </si>
  <si>
    <t>CUST904</t>
  </si>
  <si>
    <t>CUST903</t>
  </si>
  <si>
    <t>CUST902</t>
  </si>
  <si>
    <t>CUST901</t>
  </si>
  <si>
    <t>CUST900</t>
  </si>
  <si>
    <t>CUST899</t>
  </si>
  <si>
    <t>CUST898</t>
  </si>
  <si>
    <t>CUST897</t>
  </si>
  <si>
    <t>CUST896</t>
  </si>
  <si>
    <t>CUST895</t>
  </si>
  <si>
    <t>CUST894</t>
  </si>
  <si>
    <t>CUST893</t>
  </si>
  <si>
    <t>CUST892</t>
  </si>
  <si>
    <t>CUST891</t>
  </si>
  <si>
    <t>CUST890</t>
  </si>
  <si>
    <t>CUST889</t>
  </si>
  <si>
    <t>CUST888</t>
  </si>
  <si>
    <t>CUST887</t>
  </si>
  <si>
    <t>CUST886</t>
  </si>
  <si>
    <t>CUST885</t>
  </si>
  <si>
    <t>CUST884</t>
  </si>
  <si>
    <t>CUST883</t>
  </si>
  <si>
    <t>CUST882</t>
  </si>
  <si>
    <t>CUST881</t>
  </si>
  <si>
    <t>CUST880</t>
  </si>
  <si>
    <t>CUST879</t>
  </si>
  <si>
    <t>CUST878</t>
  </si>
  <si>
    <t>CUST877</t>
  </si>
  <si>
    <t>CUST876</t>
  </si>
  <si>
    <t>CUST875</t>
  </si>
  <si>
    <t>CUST874</t>
  </si>
  <si>
    <t>CUST873</t>
  </si>
  <si>
    <t>CUST872</t>
  </si>
  <si>
    <t>CUST871</t>
  </si>
  <si>
    <t>CUST870</t>
  </si>
  <si>
    <t>CUST869</t>
  </si>
  <si>
    <t>CUST868</t>
  </si>
  <si>
    <t>CUST867</t>
  </si>
  <si>
    <t>CUST866</t>
  </si>
  <si>
    <t>CUST865</t>
  </si>
  <si>
    <t>CUST864</t>
  </si>
  <si>
    <t>CUST863</t>
  </si>
  <si>
    <t>CUST862</t>
  </si>
  <si>
    <t>CUST861</t>
  </si>
  <si>
    <t>CUST860</t>
  </si>
  <si>
    <t>CUST859</t>
  </si>
  <si>
    <t>CUST858</t>
  </si>
  <si>
    <t>CUST857</t>
  </si>
  <si>
    <t>CUST856</t>
  </si>
  <si>
    <t>CUST855</t>
  </si>
  <si>
    <t>CUST854</t>
  </si>
  <si>
    <t>CUST853</t>
  </si>
  <si>
    <t>CUST852</t>
  </si>
  <si>
    <t>CUST851</t>
  </si>
  <si>
    <t>CUST850</t>
  </si>
  <si>
    <t>CUST849</t>
  </si>
  <si>
    <t>CUST848</t>
  </si>
  <si>
    <t>CUST847</t>
  </si>
  <si>
    <t>CUST846</t>
  </si>
  <si>
    <t>CUST845</t>
  </si>
  <si>
    <t>CUST844</t>
  </si>
  <si>
    <t>CUST843</t>
  </si>
  <si>
    <t>CUST842</t>
  </si>
  <si>
    <t>CUST841</t>
  </si>
  <si>
    <t>CUST840</t>
  </si>
  <si>
    <t>CUST839</t>
  </si>
  <si>
    <t>CUST838</t>
  </si>
  <si>
    <t>CUST837</t>
  </si>
  <si>
    <t>CUST836</t>
  </si>
  <si>
    <t>CUST835</t>
  </si>
  <si>
    <t>CUST834</t>
  </si>
  <si>
    <t>CUST833</t>
  </si>
  <si>
    <t>CUST832</t>
  </si>
  <si>
    <t>CUST831</t>
  </si>
  <si>
    <t>CUST830</t>
  </si>
  <si>
    <t>CUST829</t>
  </si>
  <si>
    <t>CUST828</t>
  </si>
  <si>
    <t>CUST827</t>
  </si>
  <si>
    <t>CUST826</t>
  </si>
  <si>
    <t>CUST825</t>
  </si>
  <si>
    <t>CUST824</t>
  </si>
  <si>
    <t>CUST823</t>
  </si>
  <si>
    <t>CUST822</t>
  </si>
  <si>
    <t>CUST821</t>
  </si>
  <si>
    <t>CUST820</t>
  </si>
  <si>
    <t>CUST819</t>
  </si>
  <si>
    <t>CUST818</t>
  </si>
  <si>
    <t>CUST817</t>
  </si>
  <si>
    <t>CUST816</t>
  </si>
  <si>
    <t>CUST815</t>
  </si>
  <si>
    <t>CUST814</t>
  </si>
  <si>
    <t>CUST813</t>
  </si>
  <si>
    <t>CUST812</t>
  </si>
  <si>
    <t>CUST811</t>
  </si>
  <si>
    <t>CUST810</t>
  </si>
  <si>
    <t>CUST809</t>
  </si>
  <si>
    <t>CUST808</t>
  </si>
  <si>
    <t>CUST807</t>
  </si>
  <si>
    <t>CUST806</t>
  </si>
  <si>
    <t>CUST805</t>
  </si>
  <si>
    <t>CUST804</t>
  </si>
  <si>
    <t>CUST803</t>
  </si>
  <si>
    <t>CUST802</t>
  </si>
  <si>
    <t>CUST801</t>
  </si>
  <si>
    <t>CUST800</t>
  </si>
  <si>
    <t>CUST799</t>
  </si>
  <si>
    <t>CUST798</t>
  </si>
  <si>
    <t>CUST797</t>
  </si>
  <si>
    <t>CUST796</t>
  </si>
  <si>
    <t>CUST795</t>
  </si>
  <si>
    <t>CUST794</t>
  </si>
  <si>
    <t>CUST793</t>
  </si>
  <si>
    <t>CUST792</t>
  </si>
  <si>
    <t>CUST791</t>
  </si>
  <si>
    <t>CUST790</t>
  </si>
  <si>
    <t>CUST789</t>
  </si>
  <si>
    <t>CUST788</t>
  </si>
  <si>
    <t>CUST787</t>
  </si>
  <si>
    <t>CUST786</t>
  </si>
  <si>
    <t>CUST785</t>
  </si>
  <si>
    <t>CUST784</t>
  </si>
  <si>
    <t>CUST783</t>
  </si>
  <si>
    <t>CUST782</t>
  </si>
  <si>
    <t>CUST781</t>
  </si>
  <si>
    <t>CUST780</t>
  </si>
  <si>
    <t>CUST779</t>
  </si>
  <si>
    <t>CUST778</t>
  </si>
  <si>
    <t>CUST777</t>
  </si>
  <si>
    <t>CUST776</t>
  </si>
  <si>
    <t>CUST775</t>
  </si>
  <si>
    <t>CUST774</t>
  </si>
  <si>
    <t>CUST773</t>
  </si>
  <si>
    <t>CUST772</t>
  </si>
  <si>
    <t>CUST771</t>
  </si>
  <si>
    <t>CUST770</t>
  </si>
  <si>
    <t>CUST769</t>
  </si>
  <si>
    <t>CUST768</t>
  </si>
  <si>
    <t>CUST767</t>
  </si>
  <si>
    <t>CUST766</t>
  </si>
  <si>
    <t>CUST765</t>
  </si>
  <si>
    <t>CUST764</t>
  </si>
  <si>
    <t>CUST763</t>
  </si>
  <si>
    <t>CUST762</t>
  </si>
  <si>
    <t>CUST761</t>
  </si>
  <si>
    <t>CUST760</t>
  </si>
  <si>
    <t>CUST759</t>
  </si>
  <si>
    <t>CUST758</t>
  </si>
  <si>
    <t>CUST757</t>
  </si>
  <si>
    <t>CUST756</t>
  </si>
  <si>
    <t>CUST755</t>
  </si>
  <si>
    <t>CUST754</t>
  </si>
  <si>
    <t>CUST753</t>
  </si>
  <si>
    <t>CUST752</t>
  </si>
  <si>
    <t>CUST751</t>
  </si>
  <si>
    <t>CUST750</t>
  </si>
  <si>
    <t>CUST749</t>
  </si>
  <si>
    <t>CUST748</t>
  </si>
  <si>
    <t>CUST747</t>
  </si>
  <si>
    <t>CUST746</t>
  </si>
  <si>
    <t>CUST745</t>
  </si>
  <si>
    <t>CUST744</t>
  </si>
  <si>
    <t>CUST743</t>
  </si>
  <si>
    <t>CUST742</t>
  </si>
  <si>
    <t>CUST741</t>
  </si>
  <si>
    <t>CUST740</t>
  </si>
  <si>
    <t>CUST739</t>
  </si>
  <si>
    <t>CUST738</t>
  </si>
  <si>
    <t>CUST737</t>
  </si>
  <si>
    <t>CUST736</t>
  </si>
  <si>
    <t>CUST735</t>
  </si>
  <si>
    <t>CUST734</t>
  </si>
  <si>
    <t>CUST733</t>
  </si>
  <si>
    <t>CUST732</t>
  </si>
  <si>
    <t>CUST731</t>
  </si>
  <si>
    <t>CUST730</t>
  </si>
  <si>
    <t>CUST729</t>
  </si>
  <si>
    <t>CUST728</t>
  </si>
  <si>
    <t>CUST727</t>
  </si>
  <si>
    <t>CUST726</t>
  </si>
  <si>
    <t>CUST725</t>
  </si>
  <si>
    <t>CUST724</t>
  </si>
  <si>
    <t>CUST723</t>
  </si>
  <si>
    <t>CUST722</t>
  </si>
  <si>
    <t>CUST721</t>
  </si>
  <si>
    <t>CUST720</t>
  </si>
  <si>
    <t>CUST719</t>
  </si>
  <si>
    <t>CUST718</t>
  </si>
  <si>
    <t>CUST717</t>
  </si>
  <si>
    <t>CUST716</t>
  </si>
  <si>
    <t>CUST715</t>
  </si>
  <si>
    <t>CUST714</t>
  </si>
  <si>
    <t>CUST713</t>
  </si>
  <si>
    <t>CUST712</t>
  </si>
  <si>
    <t>CUST711</t>
  </si>
  <si>
    <t>CUST710</t>
  </si>
  <si>
    <t>CUST709</t>
  </si>
  <si>
    <t>CUST708</t>
  </si>
  <si>
    <t>CUST707</t>
  </si>
  <si>
    <t>CUST706</t>
  </si>
  <si>
    <t>CUST705</t>
  </si>
  <si>
    <t>CUST704</t>
  </si>
  <si>
    <t>CUST703</t>
  </si>
  <si>
    <t>CUST702</t>
  </si>
  <si>
    <t>CUST701</t>
  </si>
  <si>
    <t>CUST700</t>
  </si>
  <si>
    <t>CUST699</t>
  </si>
  <si>
    <t>CUST698</t>
  </si>
  <si>
    <t>CUST697</t>
  </si>
  <si>
    <t>CUST696</t>
  </si>
  <si>
    <t>CUST695</t>
  </si>
  <si>
    <t>CUST694</t>
  </si>
  <si>
    <t>CUST693</t>
  </si>
  <si>
    <t>CUST692</t>
  </si>
  <si>
    <t>CUST691</t>
  </si>
  <si>
    <t>CUST690</t>
  </si>
  <si>
    <t>CUST689</t>
  </si>
  <si>
    <t>CUST688</t>
  </si>
  <si>
    <t>CUST687</t>
  </si>
  <si>
    <t>CUST686</t>
  </si>
  <si>
    <t>CUST685</t>
  </si>
  <si>
    <t>CUST684</t>
  </si>
  <si>
    <t>CUST683</t>
  </si>
  <si>
    <t>CUST682</t>
  </si>
  <si>
    <t>CUST681</t>
  </si>
  <si>
    <t>CUST680</t>
  </si>
  <si>
    <t>CUST679</t>
  </si>
  <si>
    <t>CUST678</t>
  </si>
  <si>
    <t>CUST677</t>
  </si>
  <si>
    <t>CUST676</t>
  </si>
  <si>
    <t>CUST675</t>
  </si>
  <si>
    <t>CUST674</t>
  </si>
  <si>
    <t>CUST673</t>
  </si>
  <si>
    <t>CUST672</t>
  </si>
  <si>
    <t>CUST671</t>
  </si>
  <si>
    <t>CUST670</t>
  </si>
  <si>
    <t>CUST669</t>
  </si>
  <si>
    <t>CUST668</t>
  </si>
  <si>
    <t>CUST667</t>
  </si>
  <si>
    <t>CUST666</t>
  </si>
  <si>
    <t>CUST665</t>
  </si>
  <si>
    <t>CUST664</t>
  </si>
  <si>
    <t>CUST663</t>
  </si>
  <si>
    <t>CUST662</t>
  </si>
  <si>
    <t>CUST661</t>
  </si>
  <si>
    <t>CUST660</t>
  </si>
  <si>
    <t>CUST659</t>
  </si>
  <si>
    <t>CUST658</t>
  </si>
  <si>
    <t>CUST657</t>
  </si>
  <si>
    <t>CUST656</t>
  </si>
  <si>
    <t>CUST655</t>
  </si>
  <si>
    <t>CUST654</t>
  </si>
  <si>
    <t>CUST653</t>
  </si>
  <si>
    <t>CUST652</t>
  </si>
  <si>
    <t>CUST651</t>
  </si>
  <si>
    <t>CUST649</t>
  </si>
  <si>
    <t>CUST648</t>
  </si>
  <si>
    <t>CUST647</t>
  </si>
  <si>
    <t>CUST646</t>
  </si>
  <si>
    <t>CUST645</t>
  </si>
  <si>
    <t>CUST644</t>
  </si>
  <si>
    <t>CUST643</t>
  </si>
  <si>
    <t>CUST642</t>
  </si>
  <si>
    <t>CUST641</t>
  </si>
  <si>
    <t>CUST640</t>
  </si>
  <si>
    <t>CUST639</t>
  </si>
  <si>
    <t>CUST638</t>
  </si>
  <si>
    <t>CUST637</t>
  </si>
  <si>
    <t>CUST636</t>
  </si>
  <si>
    <t>CUST635</t>
  </si>
  <si>
    <t>CUST634</t>
  </si>
  <si>
    <t>CUST633</t>
  </si>
  <si>
    <t>CUST632</t>
  </si>
  <si>
    <t>CUST631</t>
  </si>
  <si>
    <t>CUST630</t>
  </si>
  <si>
    <t>CUST629</t>
  </si>
  <si>
    <t>CUST628</t>
  </si>
  <si>
    <t>CUST627</t>
  </si>
  <si>
    <t>CUST626</t>
  </si>
  <si>
    <t>CUST625</t>
  </si>
  <si>
    <t>CUST624</t>
  </si>
  <si>
    <t>CUST623</t>
  </si>
  <si>
    <t>CUST622</t>
  </si>
  <si>
    <t>CUST621</t>
  </si>
  <si>
    <t>CUST620</t>
  </si>
  <si>
    <t>CUST619</t>
  </si>
  <si>
    <t>CUST618</t>
  </si>
  <si>
    <t>CUST617</t>
  </si>
  <si>
    <t>CUST616</t>
  </si>
  <si>
    <t>CUST615</t>
  </si>
  <si>
    <t>CUST614</t>
  </si>
  <si>
    <t>CUST613</t>
  </si>
  <si>
    <t>CUST612</t>
  </si>
  <si>
    <t>CUST611</t>
  </si>
  <si>
    <t>CUST610</t>
  </si>
  <si>
    <t>CUST609</t>
  </si>
  <si>
    <t>CUST608</t>
  </si>
  <si>
    <t>CUST607</t>
  </si>
  <si>
    <t>CUST606</t>
  </si>
  <si>
    <t>CUST605</t>
  </si>
  <si>
    <t>CUST604</t>
  </si>
  <si>
    <t>CUST603</t>
  </si>
  <si>
    <t>CUST602</t>
  </si>
  <si>
    <t>CUST601</t>
  </si>
  <si>
    <t>CUST600</t>
  </si>
  <si>
    <t>CUST599</t>
  </si>
  <si>
    <t>CUST598</t>
  </si>
  <si>
    <t>CUST597</t>
  </si>
  <si>
    <t>CUST596</t>
  </si>
  <si>
    <t>CUST595</t>
  </si>
  <si>
    <t>CUST594</t>
  </si>
  <si>
    <t>CUST593</t>
  </si>
  <si>
    <t>CUST592</t>
  </si>
  <si>
    <t>CUST591</t>
  </si>
  <si>
    <t>CUST590</t>
  </si>
  <si>
    <t>CUST589</t>
  </si>
  <si>
    <t>CUST588</t>
  </si>
  <si>
    <t>CUST587</t>
  </si>
  <si>
    <t>CUST586</t>
  </si>
  <si>
    <t>CUST585</t>
  </si>
  <si>
    <t>CUST584</t>
  </si>
  <si>
    <t>CUST583</t>
  </si>
  <si>
    <t>CUST582</t>
  </si>
  <si>
    <t>CUST581</t>
  </si>
  <si>
    <t>CUST580</t>
  </si>
  <si>
    <t>CUST579</t>
  </si>
  <si>
    <t>CUST578</t>
  </si>
  <si>
    <t>CUST577</t>
  </si>
  <si>
    <t>CUST576</t>
  </si>
  <si>
    <t>CUST575</t>
  </si>
  <si>
    <t>CUST574</t>
  </si>
  <si>
    <t>CUST573</t>
  </si>
  <si>
    <t>CUST572</t>
  </si>
  <si>
    <t>CUST571</t>
  </si>
  <si>
    <t>CUST570</t>
  </si>
  <si>
    <t>CUST569</t>
  </si>
  <si>
    <t>CUST568</t>
  </si>
  <si>
    <t>CUST567</t>
  </si>
  <si>
    <t>CUST566</t>
  </si>
  <si>
    <t>CUST565</t>
  </si>
  <si>
    <t>CUST564</t>
  </si>
  <si>
    <t>CUST563</t>
  </si>
  <si>
    <t>CUST562</t>
  </si>
  <si>
    <t>CUST561</t>
  </si>
  <si>
    <t>CUST560</t>
  </si>
  <si>
    <t>CUST559</t>
  </si>
  <si>
    <t>CUST558</t>
  </si>
  <si>
    <t>CUST557</t>
  </si>
  <si>
    <t>CUST556</t>
  </si>
  <si>
    <t>CUST555</t>
  </si>
  <si>
    <t>CUST554</t>
  </si>
  <si>
    <t>CUST553</t>
  </si>
  <si>
    <t>CUST552</t>
  </si>
  <si>
    <t>CUST551</t>
  </si>
  <si>
    <t>CUST550</t>
  </si>
  <si>
    <t>CUST549</t>
  </si>
  <si>
    <t>CUST548</t>
  </si>
  <si>
    <t>CUST547</t>
  </si>
  <si>
    <t>CUST546</t>
  </si>
  <si>
    <t>CUST545</t>
  </si>
  <si>
    <t>CUST544</t>
  </si>
  <si>
    <t>CUST543</t>
  </si>
  <si>
    <t>CUST542</t>
  </si>
  <si>
    <t>CUST541</t>
  </si>
  <si>
    <t>CUST540</t>
  </si>
  <si>
    <t>CUST539</t>
  </si>
  <si>
    <t>CUST538</t>
  </si>
  <si>
    <t>CUST537</t>
  </si>
  <si>
    <t>CUST536</t>
  </si>
  <si>
    <t>CUST535</t>
  </si>
  <si>
    <t>CUST534</t>
  </si>
  <si>
    <t>CUST533</t>
  </si>
  <si>
    <t>CUST532</t>
  </si>
  <si>
    <t>CUST531</t>
  </si>
  <si>
    <t>CUST530</t>
  </si>
  <si>
    <t>CUST529</t>
  </si>
  <si>
    <t>CUST528</t>
  </si>
  <si>
    <t>CUST527</t>
  </si>
  <si>
    <t>CUST526</t>
  </si>
  <si>
    <t>CUST525</t>
  </si>
  <si>
    <t>CUST524</t>
  </si>
  <si>
    <t>CUST523</t>
  </si>
  <si>
    <t>CUST522</t>
  </si>
  <si>
    <t>CUST521</t>
  </si>
  <si>
    <t>CUST520</t>
  </si>
  <si>
    <t>CUST519</t>
  </si>
  <si>
    <t>CUST518</t>
  </si>
  <si>
    <t>CUST517</t>
  </si>
  <si>
    <t>CUST516</t>
  </si>
  <si>
    <t>CUST515</t>
  </si>
  <si>
    <t>CUST514</t>
  </si>
  <si>
    <t>CUST513</t>
  </si>
  <si>
    <t>CUST512</t>
  </si>
  <si>
    <t>CUST511</t>
  </si>
  <si>
    <t>CUST510</t>
  </si>
  <si>
    <t>CUST509</t>
  </si>
  <si>
    <t>CUST508</t>
  </si>
  <si>
    <t>CUST507</t>
  </si>
  <si>
    <t>CUST506</t>
  </si>
  <si>
    <t>CUST505</t>
  </si>
  <si>
    <t>CUST504</t>
  </si>
  <si>
    <t>CUST503</t>
  </si>
  <si>
    <t>CUST502</t>
  </si>
  <si>
    <t>CUST501</t>
  </si>
  <si>
    <t>CUST500</t>
  </si>
  <si>
    <t>CUST499</t>
  </si>
  <si>
    <t>CUST498</t>
  </si>
  <si>
    <t>CUST497</t>
  </si>
  <si>
    <t>CUST496</t>
  </si>
  <si>
    <t>CUST495</t>
  </si>
  <si>
    <t>CUST494</t>
  </si>
  <si>
    <t>CUST493</t>
  </si>
  <si>
    <t>CUST492</t>
  </si>
  <si>
    <t>CUST491</t>
  </si>
  <si>
    <t>CUST490</t>
  </si>
  <si>
    <t>CUST489</t>
  </si>
  <si>
    <t>CUST488</t>
  </si>
  <si>
    <t>CUST487</t>
  </si>
  <si>
    <t>CUST486</t>
  </si>
  <si>
    <t>CUST485</t>
  </si>
  <si>
    <t>CUST484</t>
  </si>
  <si>
    <t>CUST483</t>
  </si>
  <si>
    <t>CUST482</t>
  </si>
  <si>
    <t>CUST481</t>
  </si>
  <si>
    <t>CUST480</t>
  </si>
  <si>
    <t>CUST479</t>
  </si>
  <si>
    <t>CUST478</t>
  </si>
  <si>
    <t>CUST477</t>
  </si>
  <si>
    <t>CUST476</t>
  </si>
  <si>
    <t>CUST475</t>
  </si>
  <si>
    <t>CUST474</t>
  </si>
  <si>
    <t>CUST473</t>
  </si>
  <si>
    <t>CUST472</t>
  </si>
  <si>
    <t>CUST471</t>
  </si>
  <si>
    <t>CUST470</t>
  </si>
  <si>
    <t>CUST469</t>
  </si>
  <si>
    <t>CUST468</t>
  </si>
  <si>
    <t>CUST467</t>
  </si>
  <si>
    <t>CUST466</t>
  </si>
  <si>
    <t>CUST465</t>
  </si>
  <si>
    <t>CUST464</t>
  </si>
  <si>
    <t>CUST463</t>
  </si>
  <si>
    <t>CUST462</t>
  </si>
  <si>
    <t>CUST461</t>
  </si>
  <si>
    <t>CUST460</t>
  </si>
  <si>
    <t>CUST459</t>
  </si>
  <si>
    <t>CUST458</t>
  </si>
  <si>
    <t>CUST457</t>
  </si>
  <si>
    <t>CUST456</t>
  </si>
  <si>
    <t>CUST455</t>
  </si>
  <si>
    <t>CUST454</t>
  </si>
  <si>
    <t>CUST453</t>
  </si>
  <si>
    <t>CUST452</t>
  </si>
  <si>
    <t>CUST451</t>
  </si>
  <si>
    <t>CUST450</t>
  </si>
  <si>
    <t>CUST449</t>
  </si>
  <si>
    <t>CUST448</t>
  </si>
  <si>
    <t>CUST447</t>
  </si>
  <si>
    <t>CUST446</t>
  </si>
  <si>
    <t>CUST445</t>
  </si>
  <si>
    <t>CUST444</t>
  </si>
  <si>
    <t>CUST443</t>
  </si>
  <si>
    <t>CUST442</t>
  </si>
  <si>
    <t>CUST441</t>
  </si>
  <si>
    <t>CUST440</t>
  </si>
  <si>
    <t>CUST439</t>
  </si>
  <si>
    <t>CUST438</t>
  </si>
  <si>
    <t>CUST437</t>
  </si>
  <si>
    <t>CUST436</t>
  </si>
  <si>
    <t>CUST435</t>
  </si>
  <si>
    <t>CUST434</t>
  </si>
  <si>
    <t>CUST433</t>
  </si>
  <si>
    <t>CUST432</t>
  </si>
  <si>
    <t>CUST431</t>
  </si>
  <si>
    <t>CUST430</t>
  </si>
  <si>
    <t>CUST429</t>
  </si>
  <si>
    <t>CUST428</t>
  </si>
  <si>
    <t>CUST427</t>
  </si>
  <si>
    <t>CUST426</t>
  </si>
  <si>
    <t>CUST425</t>
  </si>
  <si>
    <t>CUST424</t>
  </si>
  <si>
    <t>CUST423</t>
  </si>
  <si>
    <t>CUST422</t>
  </si>
  <si>
    <t>CUST421</t>
  </si>
  <si>
    <t>CUST420</t>
  </si>
  <si>
    <t>CUST419</t>
  </si>
  <si>
    <t>CUST418</t>
  </si>
  <si>
    <t>CUST417</t>
  </si>
  <si>
    <t>CUST416</t>
  </si>
  <si>
    <t>CUST415</t>
  </si>
  <si>
    <t>CUST414</t>
  </si>
  <si>
    <t>CUST413</t>
  </si>
  <si>
    <t>CUST412</t>
  </si>
  <si>
    <t>CUST411</t>
  </si>
  <si>
    <t>CUST410</t>
  </si>
  <si>
    <t>CUST409</t>
  </si>
  <si>
    <t>CUST408</t>
  </si>
  <si>
    <t>CUST407</t>
  </si>
  <si>
    <t>CUST406</t>
  </si>
  <si>
    <t>CUST405</t>
  </si>
  <si>
    <t>CUST404</t>
  </si>
  <si>
    <t>CUST403</t>
  </si>
  <si>
    <t>CUST402</t>
  </si>
  <si>
    <t>CUST401</t>
  </si>
  <si>
    <t>CUST400</t>
  </si>
  <si>
    <t>CUST399</t>
  </si>
  <si>
    <t>CUST398</t>
  </si>
  <si>
    <t>CUST397</t>
  </si>
  <si>
    <t>CUST396</t>
  </si>
  <si>
    <t>CUST395</t>
  </si>
  <si>
    <t>CUST394</t>
  </si>
  <si>
    <t>CUST393</t>
  </si>
  <si>
    <t>CUST392</t>
  </si>
  <si>
    <t>CUST391</t>
  </si>
  <si>
    <t>CUST390</t>
  </si>
  <si>
    <t>CUST389</t>
  </si>
  <si>
    <t>CUST388</t>
  </si>
  <si>
    <t>CUST387</t>
  </si>
  <si>
    <t>CUST386</t>
  </si>
  <si>
    <t>CUST385</t>
  </si>
  <si>
    <t>CUST384</t>
  </si>
  <si>
    <t>CUST383</t>
  </si>
  <si>
    <t>CUST382</t>
  </si>
  <si>
    <t>CUST381</t>
  </si>
  <si>
    <t>CUST380</t>
  </si>
  <si>
    <t>CUST379</t>
  </si>
  <si>
    <t>CUST378</t>
  </si>
  <si>
    <t>CUST377</t>
  </si>
  <si>
    <t>CUST376</t>
  </si>
  <si>
    <t>CUST375</t>
  </si>
  <si>
    <t>CUST374</t>
  </si>
  <si>
    <t>CUST373</t>
  </si>
  <si>
    <t>CUST372</t>
  </si>
  <si>
    <t>CUST371</t>
  </si>
  <si>
    <t>CUST370</t>
  </si>
  <si>
    <t>CUST369</t>
  </si>
  <si>
    <t>CUST368</t>
  </si>
  <si>
    <t>CUST367</t>
  </si>
  <si>
    <t>CUST366</t>
  </si>
  <si>
    <t>CUST365</t>
  </si>
  <si>
    <t>CUST364</t>
  </si>
  <si>
    <t>CUST363</t>
  </si>
  <si>
    <t>CUST362</t>
  </si>
  <si>
    <t>CUST361</t>
  </si>
  <si>
    <t>CUST360</t>
  </si>
  <si>
    <t>CUST359</t>
  </si>
  <si>
    <t>CUST358</t>
  </si>
  <si>
    <t>CUST357</t>
  </si>
  <si>
    <t>CUST356</t>
  </si>
  <si>
    <t>CUST355</t>
  </si>
  <si>
    <t>CUST354</t>
  </si>
  <si>
    <t>CUST353</t>
  </si>
  <si>
    <t>CUST352</t>
  </si>
  <si>
    <t>CUST351</t>
  </si>
  <si>
    <t>CUST350</t>
  </si>
  <si>
    <t>CUST349</t>
  </si>
  <si>
    <t>CUST348</t>
  </si>
  <si>
    <t>CUST347</t>
  </si>
  <si>
    <t>CUST346</t>
  </si>
  <si>
    <t>CUST345</t>
  </si>
  <si>
    <t>CUST344</t>
  </si>
  <si>
    <t>CUST343</t>
  </si>
  <si>
    <t>CUST342</t>
  </si>
  <si>
    <t>CUST341</t>
  </si>
  <si>
    <t>CUST340</t>
  </si>
  <si>
    <t>CUST339</t>
  </si>
  <si>
    <t>CUST338</t>
  </si>
  <si>
    <t>CUST337</t>
  </si>
  <si>
    <t>CUST336</t>
  </si>
  <si>
    <t>CUST335</t>
  </si>
  <si>
    <t>CUST334</t>
  </si>
  <si>
    <t>CUST333</t>
  </si>
  <si>
    <t>CUST332</t>
  </si>
  <si>
    <t>CUST331</t>
  </si>
  <si>
    <t>CUST330</t>
  </si>
  <si>
    <t>CUST329</t>
  </si>
  <si>
    <t>CUST328</t>
  </si>
  <si>
    <t>CUST327</t>
  </si>
  <si>
    <t>CUST326</t>
  </si>
  <si>
    <t>CUST325</t>
  </si>
  <si>
    <t>CUST324</t>
  </si>
  <si>
    <t>CUST323</t>
  </si>
  <si>
    <t>CUST322</t>
  </si>
  <si>
    <t>CUST321</t>
  </si>
  <si>
    <t>CUST320</t>
  </si>
  <si>
    <t>CUST319</t>
  </si>
  <si>
    <t>CUST318</t>
  </si>
  <si>
    <t>CUST317</t>
  </si>
  <si>
    <t>CUST316</t>
  </si>
  <si>
    <t>CUST315</t>
  </si>
  <si>
    <t>CUST314</t>
  </si>
  <si>
    <t>CUST313</t>
  </si>
  <si>
    <t>CUST312</t>
  </si>
  <si>
    <t>CUST311</t>
  </si>
  <si>
    <t>CUST310</t>
  </si>
  <si>
    <t>CUST309</t>
  </si>
  <si>
    <t>CUST308</t>
  </si>
  <si>
    <t>CUST307</t>
  </si>
  <si>
    <t>CUST306</t>
  </si>
  <si>
    <t>CUST305</t>
  </si>
  <si>
    <t>CUST304</t>
  </si>
  <si>
    <t>CUST303</t>
  </si>
  <si>
    <t>CUST302</t>
  </si>
  <si>
    <t>CUST301</t>
  </si>
  <si>
    <t>CUST300</t>
  </si>
  <si>
    <t>CUST299</t>
  </si>
  <si>
    <t>CUST298</t>
  </si>
  <si>
    <t>CUST297</t>
  </si>
  <si>
    <t>CUST296</t>
  </si>
  <si>
    <t>CUST295</t>
  </si>
  <si>
    <t>CUST294</t>
  </si>
  <si>
    <t>CUST293</t>
  </si>
  <si>
    <t>CUST292</t>
  </si>
  <si>
    <t>CUST291</t>
  </si>
  <si>
    <t>CUST290</t>
  </si>
  <si>
    <t>CUST289</t>
  </si>
  <si>
    <t>CUST288</t>
  </si>
  <si>
    <t>CUST287</t>
  </si>
  <si>
    <t>CUST286</t>
  </si>
  <si>
    <t>CUST285</t>
  </si>
  <si>
    <t>CUST284</t>
  </si>
  <si>
    <t>CUST283</t>
  </si>
  <si>
    <t>CUST282</t>
  </si>
  <si>
    <t>CUST281</t>
  </si>
  <si>
    <t>CUST280</t>
  </si>
  <si>
    <t>CUST279</t>
  </si>
  <si>
    <t>CUST278</t>
  </si>
  <si>
    <t>CUST277</t>
  </si>
  <si>
    <t>CUST276</t>
  </si>
  <si>
    <t>CUST275</t>
  </si>
  <si>
    <t>CUST274</t>
  </si>
  <si>
    <t>CUST273</t>
  </si>
  <si>
    <t>CUST272</t>
  </si>
  <si>
    <t>CUST271</t>
  </si>
  <si>
    <t>CUST270</t>
  </si>
  <si>
    <t>CUST269</t>
  </si>
  <si>
    <t>CUST268</t>
  </si>
  <si>
    <t>CUST267</t>
  </si>
  <si>
    <t>CUST266</t>
  </si>
  <si>
    <t>CUST265</t>
  </si>
  <si>
    <t>CUST264</t>
  </si>
  <si>
    <t>CUST263</t>
  </si>
  <si>
    <t>CUST262</t>
  </si>
  <si>
    <t>CUST261</t>
  </si>
  <si>
    <t>CUST260</t>
  </si>
  <si>
    <t>CUST259</t>
  </si>
  <si>
    <t>CUST258</t>
  </si>
  <si>
    <t>CUST257</t>
  </si>
  <si>
    <t>CUST256</t>
  </si>
  <si>
    <t>CUST255</t>
  </si>
  <si>
    <t>CUST254</t>
  </si>
  <si>
    <t>CUST253</t>
  </si>
  <si>
    <t>CUST252</t>
  </si>
  <si>
    <t>CUST251</t>
  </si>
  <si>
    <t>CUST250</t>
  </si>
  <si>
    <t>CUST249</t>
  </si>
  <si>
    <t>CUST248</t>
  </si>
  <si>
    <t>CUST247</t>
  </si>
  <si>
    <t>CUST246</t>
  </si>
  <si>
    <t>CUST245</t>
  </si>
  <si>
    <t>CUST244</t>
  </si>
  <si>
    <t>CUST243</t>
  </si>
  <si>
    <t>CUST242</t>
  </si>
  <si>
    <t>CUST241</t>
  </si>
  <si>
    <t>CUST240</t>
  </si>
  <si>
    <t>CUST239</t>
  </si>
  <si>
    <t>CUST238</t>
  </si>
  <si>
    <t>CUST237</t>
  </si>
  <si>
    <t>CUST236</t>
  </si>
  <si>
    <t>CUST235</t>
  </si>
  <si>
    <t>CUST234</t>
  </si>
  <si>
    <t>CUST233</t>
  </si>
  <si>
    <t>CUST232</t>
  </si>
  <si>
    <t>CUST231</t>
  </si>
  <si>
    <t>CUST230</t>
  </si>
  <si>
    <t>CUST229</t>
  </si>
  <si>
    <t>CUST228</t>
  </si>
  <si>
    <t>CUST227</t>
  </si>
  <si>
    <t>CUST226</t>
  </si>
  <si>
    <t>CUST225</t>
  </si>
  <si>
    <t>CUST224</t>
  </si>
  <si>
    <t>CUST223</t>
  </si>
  <si>
    <t>CUST222</t>
  </si>
  <si>
    <t>CUST221</t>
  </si>
  <si>
    <t>CUST220</t>
  </si>
  <si>
    <t>CUST219</t>
  </si>
  <si>
    <t>CUST218</t>
  </si>
  <si>
    <t>CUST217</t>
  </si>
  <si>
    <t>CUST216</t>
  </si>
  <si>
    <t>CUST215</t>
  </si>
  <si>
    <t>CUST214</t>
  </si>
  <si>
    <t>CUST213</t>
  </si>
  <si>
    <t>CUST212</t>
  </si>
  <si>
    <t>CUST210</t>
  </si>
  <si>
    <t>CUST209</t>
  </si>
  <si>
    <t>CUST208</t>
  </si>
  <si>
    <t>CUST207</t>
  </si>
  <si>
    <t>CUST206</t>
  </si>
  <si>
    <t>CUST205</t>
  </si>
  <si>
    <t>CUST204</t>
  </si>
  <si>
    <t>CUST203</t>
  </si>
  <si>
    <t>CUST202</t>
  </si>
  <si>
    <t>CUST201</t>
  </si>
  <si>
    <t>CUST200</t>
  </si>
  <si>
    <t>CUST199</t>
  </si>
  <si>
    <t>CUST198</t>
  </si>
  <si>
    <t>CUST197</t>
  </si>
  <si>
    <t>CUST196</t>
  </si>
  <si>
    <t>CUST195</t>
  </si>
  <si>
    <t>CUST194</t>
  </si>
  <si>
    <t>CUST193</t>
  </si>
  <si>
    <t>CUST192</t>
  </si>
  <si>
    <t>CUST191</t>
  </si>
  <si>
    <t>CUST190</t>
  </si>
  <si>
    <t>CUST189</t>
  </si>
  <si>
    <t>CUST188</t>
  </si>
  <si>
    <t>CUST187</t>
  </si>
  <si>
    <t>CUST186</t>
  </si>
  <si>
    <t>CUST185</t>
  </si>
  <si>
    <t>CUST184</t>
  </si>
  <si>
    <t>CUST183</t>
  </si>
  <si>
    <t>CUST182</t>
  </si>
  <si>
    <t>CUST181</t>
  </si>
  <si>
    <t>CUST180</t>
  </si>
  <si>
    <t>CUST179</t>
  </si>
  <si>
    <t>CUST178</t>
  </si>
  <si>
    <t>CUST177</t>
  </si>
  <si>
    <t>CUST176</t>
  </si>
  <si>
    <t>CUST175</t>
  </si>
  <si>
    <t>CUST174</t>
  </si>
  <si>
    <t>CUST173</t>
  </si>
  <si>
    <t>CUST172</t>
  </si>
  <si>
    <t>CUST171</t>
  </si>
  <si>
    <t>CUST170</t>
  </si>
  <si>
    <t>CUST169</t>
  </si>
  <si>
    <t>CUST168</t>
  </si>
  <si>
    <t>CUST167</t>
  </si>
  <si>
    <t>CUST166</t>
  </si>
  <si>
    <t>CUST165</t>
  </si>
  <si>
    <t>CUST164</t>
  </si>
  <si>
    <t>CUST163</t>
  </si>
  <si>
    <t>CUST162</t>
  </si>
  <si>
    <t>CUST161</t>
  </si>
  <si>
    <t>CUST160</t>
  </si>
  <si>
    <t>CUST159</t>
  </si>
  <si>
    <t>CUST158</t>
  </si>
  <si>
    <t>CUST157</t>
  </si>
  <si>
    <t>CUST156</t>
  </si>
  <si>
    <t>CUST155</t>
  </si>
  <si>
    <t>CUST154</t>
  </si>
  <si>
    <t>CUST153</t>
  </si>
  <si>
    <t>CUST152</t>
  </si>
  <si>
    <t>CUST151</t>
  </si>
  <si>
    <t>CUST150</t>
  </si>
  <si>
    <t>CUST149</t>
  </si>
  <si>
    <t>CUST148</t>
  </si>
  <si>
    <t>CUST147</t>
  </si>
  <si>
    <t>CUST146</t>
  </si>
  <si>
    <t>CUST145</t>
  </si>
  <si>
    <t>CUST144</t>
  </si>
  <si>
    <t>CUST143</t>
  </si>
  <si>
    <t>CUST142</t>
  </si>
  <si>
    <t>CUST141</t>
  </si>
  <si>
    <t>CUST140</t>
  </si>
  <si>
    <t>CUST139</t>
  </si>
  <si>
    <t>CUST138</t>
  </si>
  <si>
    <t>CUST137</t>
  </si>
  <si>
    <t>CUST136</t>
  </si>
  <si>
    <t>CUST135</t>
  </si>
  <si>
    <t>CUST134</t>
  </si>
  <si>
    <t>CUST133</t>
  </si>
  <si>
    <t>CUST132</t>
  </si>
  <si>
    <t>CUST131</t>
  </si>
  <si>
    <t>CUST130</t>
  </si>
  <si>
    <t>CUST129</t>
  </si>
  <si>
    <t>CUST128</t>
  </si>
  <si>
    <t>CUST127</t>
  </si>
  <si>
    <t>CUST126</t>
  </si>
  <si>
    <t>CUST125</t>
  </si>
  <si>
    <t>CUST124</t>
  </si>
  <si>
    <t>CUST123</t>
  </si>
  <si>
    <t>CUST122</t>
  </si>
  <si>
    <t>CUST121</t>
  </si>
  <si>
    <t>CUST120</t>
  </si>
  <si>
    <t>CUST119</t>
  </si>
  <si>
    <t>CUST118</t>
  </si>
  <si>
    <t>CUST117</t>
  </si>
  <si>
    <t>CUST116</t>
  </si>
  <si>
    <t>CUST115</t>
  </si>
  <si>
    <t>CUST114</t>
  </si>
  <si>
    <t>CUST113</t>
  </si>
  <si>
    <t>CUST112</t>
  </si>
  <si>
    <t>CUST111</t>
  </si>
  <si>
    <t>CUST110</t>
  </si>
  <si>
    <t>CUST109</t>
  </si>
  <si>
    <t>CUST108</t>
  </si>
  <si>
    <t>CUST107</t>
  </si>
  <si>
    <t>CUST106</t>
  </si>
  <si>
    <t>CUST105</t>
  </si>
  <si>
    <t>CUST104</t>
  </si>
  <si>
    <t>CUST103</t>
  </si>
  <si>
    <t>CUST102</t>
  </si>
  <si>
    <t>CUST101</t>
  </si>
  <si>
    <t>CUST100</t>
  </si>
  <si>
    <t>CUST099</t>
  </si>
  <si>
    <t>CUST098</t>
  </si>
  <si>
    <t>CUST097</t>
  </si>
  <si>
    <t>CUST096</t>
  </si>
  <si>
    <t>CUST095</t>
  </si>
  <si>
    <t>CUST094</t>
  </si>
  <si>
    <t>CUST093</t>
  </si>
  <si>
    <t>CUST092</t>
  </si>
  <si>
    <t>CUST091</t>
  </si>
  <si>
    <t>CUST090</t>
  </si>
  <si>
    <t>CUST089</t>
  </si>
  <si>
    <t>CUST088</t>
  </si>
  <si>
    <t>CUST087</t>
  </si>
  <si>
    <t>CUST086</t>
  </si>
  <si>
    <t>CUST085</t>
  </si>
  <si>
    <t>CUST084</t>
  </si>
  <si>
    <t>CUST083</t>
  </si>
  <si>
    <t>CUST082</t>
  </si>
  <si>
    <t>CUST081</t>
  </si>
  <si>
    <t>CUST080</t>
  </si>
  <si>
    <t>CUST079</t>
  </si>
  <si>
    <t>CUST078</t>
  </si>
  <si>
    <t>CUST077</t>
  </si>
  <si>
    <t>CUST076</t>
  </si>
  <si>
    <t>CUST075</t>
  </si>
  <si>
    <t>CUST074</t>
  </si>
  <si>
    <t>CUST073</t>
  </si>
  <si>
    <t>CUST072</t>
  </si>
  <si>
    <t>CUST071</t>
  </si>
  <si>
    <t>CUST070</t>
  </si>
  <si>
    <t>CUST069</t>
  </si>
  <si>
    <t>CUST068</t>
  </si>
  <si>
    <t>CUST067</t>
  </si>
  <si>
    <t>CUST066</t>
  </si>
  <si>
    <t>CUST065</t>
  </si>
  <si>
    <t>CUST064</t>
  </si>
  <si>
    <t>CUST063</t>
  </si>
  <si>
    <t>CUST062</t>
  </si>
  <si>
    <t>CUST061</t>
  </si>
  <si>
    <t>CUST060</t>
  </si>
  <si>
    <t>CUST059</t>
  </si>
  <si>
    <t>CUST058</t>
  </si>
  <si>
    <t>CUST057</t>
  </si>
  <si>
    <t>CUST056</t>
  </si>
  <si>
    <t>CUST055</t>
  </si>
  <si>
    <t>CUST054</t>
  </si>
  <si>
    <t>CUST053</t>
  </si>
  <si>
    <t>CUST052</t>
  </si>
  <si>
    <t>CUST051</t>
  </si>
  <si>
    <t>CUST050</t>
  </si>
  <si>
    <t>CUST049</t>
  </si>
  <si>
    <t>CUST048</t>
  </si>
  <si>
    <t>CUST047</t>
  </si>
  <si>
    <t>CUST046</t>
  </si>
  <si>
    <t>CUST045</t>
  </si>
  <si>
    <t>CUST044</t>
  </si>
  <si>
    <t>CUST043</t>
  </si>
  <si>
    <t>CUST042</t>
  </si>
  <si>
    <t>CUST041</t>
  </si>
  <si>
    <t>CUST040</t>
  </si>
  <si>
    <t>CUST039</t>
  </si>
  <si>
    <t>CUST038</t>
  </si>
  <si>
    <t>CUST037</t>
  </si>
  <si>
    <t>CUST036</t>
  </si>
  <si>
    <t>CUST035</t>
  </si>
  <si>
    <t>CUST034</t>
  </si>
  <si>
    <t>CUST033</t>
  </si>
  <si>
    <t>CUST032</t>
  </si>
  <si>
    <t>CUST031</t>
  </si>
  <si>
    <t>CUST030</t>
  </si>
  <si>
    <t>CUST029</t>
  </si>
  <si>
    <t>CUST028</t>
  </si>
  <si>
    <t>CUST027</t>
  </si>
  <si>
    <t>CUST026</t>
  </si>
  <si>
    <t>CUST025</t>
  </si>
  <si>
    <t>CUST024</t>
  </si>
  <si>
    <t>CUST023</t>
  </si>
  <si>
    <t>CUST022</t>
  </si>
  <si>
    <t>CUST021</t>
  </si>
  <si>
    <t>CUST020</t>
  </si>
  <si>
    <t>CUST019</t>
  </si>
  <si>
    <t>CUST018</t>
  </si>
  <si>
    <t>CUST017</t>
  </si>
  <si>
    <t>CUST016</t>
  </si>
  <si>
    <t>CUST015</t>
  </si>
  <si>
    <t>CUST014</t>
  </si>
  <si>
    <t>CUST013</t>
  </si>
  <si>
    <t>CUST012</t>
  </si>
  <si>
    <t>CUST011</t>
  </si>
  <si>
    <t>CUST010</t>
  </si>
  <si>
    <t>CUST009</t>
  </si>
  <si>
    <t>CUST008</t>
  </si>
  <si>
    <t>CUST007</t>
  </si>
  <si>
    <t>CUST006</t>
  </si>
  <si>
    <t>CUST005</t>
  </si>
  <si>
    <t>CUST004</t>
  </si>
  <si>
    <t>CUST003</t>
  </si>
  <si>
    <t>CUST002</t>
  </si>
  <si>
    <t>CUST001</t>
  </si>
  <si>
    <t>Total Amount</t>
  </si>
  <si>
    <t>Product Category</t>
  </si>
  <si>
    <t>Age</t>
  </si>
  <si>
    <t>Gender</t>
  </si>
  <si>
    <t>Customer ID</t>
  </si>
  <si>
    <t>Date</t>
  </si>
  <si>
    <t>Transaction ID</t>
  </si>
  <si>
    <t>Female Total</t>
  </si>
  <si>
    <t>Male Total</t>
  </si>
  <si>
    <t>Average Transaction</t>
  </si>
  <si>
    <t>AgeGroup</t>
  </si>
  <si>
    <t>25-34</t>
  </si>
  <si>
    <t>15-24</t>
  </si>
  <si>
    <t>0-4</t>
  </si>
  <si>
    <t>5-14</t>
  </si>
  <si>
    <t>Age Group</t>
  </si>
  <si>
    <t>35-44</t>
  </si>
  <si>
    <t>45-54</t>
  </si>
  <si>
    <t>55-64</t>
  </si>
  <si>
    <t>65-74</t>
  </si>
  <si>
    <t>75-84</t>
  </si>
  <si>
    <t>85-94</t>
  </si>
  <si>
    <t>95-104</t>
  </si>
  <si>
    <t>105-114</t>
  </si>
  <si>
    <t>2023 Sales</t>
  </si>
  <si>
    <t>Average Transaction by Gender and Age Group</t>
  </si>
  <si>
    <t>Average Transaction by Gender and Product Category</t>
  </si>
  <si>
    <t>Retail Sales 2023</t>
  </si>
  <si>
    <t>Month-Year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</si>
  <si>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</si>
  <si>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</si>
  <si>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</si>
  <si>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</si>
  <si>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</si>
  <si>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</si>
  <si>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</si>
  <si>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</si>
  <si>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</si>
  <si>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</si>
  <si>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</si>
  <si>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</si>
  <si>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</si>
  <si>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Holiday</t>
  </si>
  <si>
    <t>Total</t>
  </si>
  <si>
    <t>During January-February, sales drop significantly, likely due to post-holiday spending fatigue.</t>
  </si>
  <si>
    <t>Day of the Week</t>
  </si>
  <si>
    <t>Day#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</si>
  <si>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</si>
  <si>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</si>
  <si>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</si>
  <si>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</si>
  <si>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</si>
  <si>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</si>
  <si>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</si>
  <si>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</si>
  <si>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On a weekly level, Fridays and Saturdays see the highest transaction volumes, while Mondays have the lowest.</t>
  </si>
  <si>
    <t>These patterns suggest strong seasonality and weekend-driven shopping behavior.</t>
  </si>
  <si>
    <t>Total Transactions by Month</t>
  </si>
  <si>
    <t>Forecast(Total Amount)</t>
  </si>
  <si>
    <t>Lower Confidence Bound(Total Amount)</t>
  </si>
  <si>
    <t>Upper Confidence Bound(Total Amount)</t>
  </si>
  <si>
    <t>Weekend</t>
  </si>
  <si>
    <t>Description</t>
  </si>
  <si>
    <t>Values</t>
  </si>
  <si>
    <t>*Weekend includes Friday</t>
  </si>
  <si>
    <t>*Weekday excludes Friday</t>
  </si>
  <si>
    <t>Customer Age and Gender Influence Purchasing Behavior</t>
  </si>
  <si>
    <t>Discernible Patterns in Sales Across Different Time Periods</t>
  </si>
  <si>
    <t>Holiday Sales</t>
  </si>
  <si>
    <t>Non-Holiday Sales</t>
  </si>
  <si>
    <t>Total Weekend Sales</t>
  </si>
  <si>
    <t>Total Weekday Sales</t>
  </si>
  <si>
    <t>Unique Weekend Dates</t>
  </si>
  <si>
    <t>Unique Weekday Dates</t>
  </si>
  <si>
    <t>Average Weekend Sales</t>
  </si>
  <si>
    <t>Average Weekday Sales</t>
  </si>
  <si>
    <t>% Increase During Weekends</t>
  </si>
  <si>
    <t>% Increase During Holidays</t>
  </si>
  <si>
    <t>2023 Total Sales</t>
  </si>
  <si>
    <t>2024 Total Sales</t>
  </si>
  <si>
    <t>Average of Total Amount</t>
  </si>
  <si>
    <t>% Increase Y2Y</t>
  </si>
  <si>
    <t>Unique Dates</t>
  </si>
  <si>
    <t>Average Daily Sales</t>
  </si>
  <si>
    <t>Average Daily Sales in 2024</t>
  </si>
  <si>
    <t>Beauty Sales</t>
  </si>
  <si>
    <t>Clothing Sales</t>
  </si>
  <si>
    <t>Electronics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</si>
</sst>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F800]dddd"/>
    <numFmt numFmtId="165" formatCode="[$-409]mmm\-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Bookman Old Style"/>
      <family val="1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6"/>
      <color theme="3"/>
      <name val="Bookman Old Style"/>
      <family val="1"/>
    </font>
    <font>
      <sz val="11"/>
      <color theme="1" tint="0.34998626667073579"/>
      <name val="Calibri"/>
      <family val="2"/>
      <scheme val="minor"/>
    </font>
    <font>
      <b/>
      <sz val="24"/>
      <color theme="3"/>
      <name val="Bookman Old Style"/>
      <family val="1"/>
    </font>
    <font>
      <sz val="14"/>
      <color theme="3"/>
      <name val="Bookman Old Styl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pivotButton="1"/>
    <xf numFmtId="14" fontId="0" fillId="0" borderId="0" xfId="0" applyNumberFormat="1"/>
    <xf numFmtId="4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44" fontId="0" fillId="0" borderId="0" xfId="1" applyFont="1"/>
    <xf numFmtId="44" fontId="0" fillId="0" borderId="0" xfId="1" applyFont="1" applyFill="1"/>
    <xf numFmtId="9" fontId="0" fillId="0" borderId="0" xfId="2" applyFont="1"/>
    <xf numFmtId="0" fontId="0" fillId="0" borderId="0" xfId="0" pivotButton="1" applyAlignment="1">
      <alignment horizontal="center"/>
    </xf>
    <xf numFmtId="0" fontId="22" fillId="0" borderId="0" xfId="0" applyFont="1" applyAlignment="1">
      <alignment horizontal="center"/>
    </xf>
    <xf numFmtId="164" fontId="0" fillId="0" borderId="0" xfId="0" applyNumberFormat="1"/>
    <xf numFmtId="0" fontId="0" fillId="34" borderId="11" xfId="0" applyFill="1" applyBorder="1"/>
    <xf numFmtId="0" fontId="0" fillId="0" borderId="11" xfId="0" applyBorder="1"/>
    <xf numFmtId="165" fontId="0" fillId="0" borderId="0" xfId="0" applyNumberFormat="1"/>
    <xf numFmtId="0" fontId="16" fillId="33" borderId="10" xfId="0" applyFont="1" applyFill="1" applyBorder="1" applyAlignment="1">
      <alignment horizontal="center"/>
    </xf>
    <xf numFmtId="9" fontId="0" fillId="34" borderId="11" xfId="2" applyFont="1" applyFill="1" applyBorder="1"/>
    <xf numFmtId="44" fontId="0" fillId="34" borderId="11" xfId="1" applyFont="1" applyFill="1" applyBorder="1"/>
    <xf numFmtId="44" fontId="0" fillId="0" borderId="11" xfId="1" applyFont="1" applyBorder="1"/>
    <xf numFmtId="0" fontId="0" fillId="0" borderId="0" xfId="0" applyAlignment="1">
      <alignment horizontal="center" vertical="center" wrapText="1"/>
    </xf>
    <xf numFmtId="9" fontId="0" fillId="0" borderId="11" xfId="2" applyFont="1" applyBorder="1"/>
    <xf numFmtId="44" fontId="0" fillId="34" borderId="11" xfId="0" applyNumberFormat="1" applyFill="1" applyBorder="1"/>
    <xf numFmtId="1" fontId="0" fillId="0" borderId="11" xfId="2" applyNumberFormat="1" applyFont="1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38">
    <dxf>
      <numFmt numFmtId="30" formatCode="@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[$-409]mmm\-yyyy;@"/>
    </dxf>
    <dxf>
      <alignment horizontal="center" vertical="center" textRotation="0" wrapText="1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5" formatCode="[$-409]mmm\-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1"/>
      </font>
      <fill>
        <patternFill>
          <bgColor theme="3" tint="0.79998168889431442"/>
        </patternFill>
      </fill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1"/>
      </font>
      <border>
        <left style="medium">
          <color theme="6" tint="0.59999389629810485"/>
        </left>
        <right style="medium">
          <color theme="6" tint="0.59999389629810485"/>
        </right>
        <top style="medium">
          <color theme="6" tint="0.59999389629810485"/>
        </top>
        <bottom style="medium">
          <color theme="6" tint="0.59999389629810485"/>
        </bottom>
      </border>
    </dxf>
    <dxf>
      <border>
        <left style="thin">
          <color theme="6" tint="0.39997558519241921"/>
        </left>
        <right style="thin">
          <color theme="6" tint="0.39997558519241921"/>
        </right>
      </border>
    </dxf>
    <dxf>
      <border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ont>
        <b/>
        <color theme="1"/>
      </font>
      <border>
        <top style="thin">
          <color theme="6" tint="-0.249977111117893"/>
        </top>
        <bottom style="medium">
          <color theme="6" tint="-0.249977111117893"/>
        </bottom>
      </border>
    </dxf>
    <dxf>
      <font>
        <color theme="3" tint="-0.499984740745262"/>
      </font>
      <fill>
        <patternFill patternType="solid">
          <fgColor theme="6"/>
          <bgColor theme="3" tint="0.79998168889431442"/>
        </patternFill>
      </fill>
      <border>
        <top style="medium">
          <color theme="6" tint="-0.249977111117893"/>
        </top>
      </border>
    </dxf>
    <dxf>
      <font>
        <color theme="1"/>
      </font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2" defaultTableStyle="TableStyleLight18 2" defaultPivotStyle="PivotStyleMedium11 2">
    <tableStyle name="PivotStyleMedium11 2" table="0" count="12" xr9:uid="{D2D75808-09E9-48FD-AEC8-4777E3F0F294}">
      <tableStyleElement type="wholeTable" dxfId="37"/>
      <tableStyleElement type="headerRow" dxfId="36"/>
      <tableStyleElement type="totalRow" dxfId="35"/>
      <tableStyleElement type="firstRowStripe" dxfId="34"/>
      <tableStyleElement type="firstColumnStripe" dxfId="33"/>
      <tableStyleElement type="firstSubtotalColumn" dxfId="32"/>
      <tableStyleElement type="firstSubtotalRow" dxfId="31"/>
      <tableStyleElement type="secondSubtotalRow" dxfId="30"/>
      <tableStyleElement type="firstRowSubheading" dxfId="29"/>
      <tableStyleElement type="secondRowSubheading" dxfId="28"/>
      <tableStyleElement type="pageFieldLabels" dxfId="27"/>
      <tableStyleElement type="pageFieldValues" dxfId="26"/>
    </tableStyle>
    <tableStyle name="TableStyleLight18 2" pivot="0" count="7" xr9:uid="{4448C72D-3590-4F1A-95C2-7059FFDED75A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colors>
    <mruColors>
      <color rgb="FFD9B5BE"/>
      <color rgb="FFF2E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 Data.xlsx]Summary!pvtQ1-2</c:name>
    <c:fmtId val="0"/>
  </c:pivotSource>
  <c:chart>
    <c:autoTitleDeleted val="0"/>
    <c:pivotFmts>
      <c:pivotFmt>
        <c:idx val="0"/>
        <c:spPr>
          <a:solidFill>
            <a:schemeClr val="tx2">
              <a:lumMod val="40000"/>
              <a:lumOff val="60000"/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9B5BE">
              <a:alpha val="69804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Summary!$C$10:$C$11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>
                <a:lumMod val="40000"/>
                <a:lumOff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Summary!$B$12:$B$17</c:f>
              <c:strCache>
                <c:ptCount val="5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</c:strCache>
            </c:strRef>
          </c:cat>
          <c:val>
            <c:numRef>
              <c:f>Summary!$C$12:$C$17</c:f>
              <c:numCache>
                <c:formatCode>_("$"* #,##0.00_);_("$"* \(#,##0.00\);_("$"* "-"??_);_(@_)</c:formatCode>
                <c:ptCount val="5"/>
                <c:pt idx="0">
                  <c:v>376.59356164383553</c:v>
                </c:pt>
                <c:pt idx="1">
                  <c:v>611.3463793103449</c:v>
                </c:pt>
                <c:pt idx="2">
                  <c:v>837.77499999999998</c:v>
                </c:pt>
                <c:pt idx="3">
                  <c:v>577.7501694915253</c:v>
                </c:pt>
                <c:pt idx="4">
                  <c:v>510.09990740740722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7-4210-A7D9-F1B128E1A383}"/>
            </c:ext>
          </c:extLst>
        </c:ser>
        <c:ser>
          <c:idx val="1"/>
          <c:order val="1"/>
          <c:tx>
            <c:strRef>
              <c:f>Summary!$D$10:$D$11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D9B5BE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Summary!$B$12:$B$17</c:f>
              <c:strCache>
                <c:ptCount val="5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</c:strCache>
            </c:strRef>
          </c:cat>
          <c:val>
            <c:numRef>
              <c:f>Summary!$D$12:$D$17</c:f>
              <c:numCache>
                <c:formatCode>_("$"* #,##0.00_);_("$"* \(#,##0.00\);_("$"* "-"??_);_(@_)</c:formatCode>
                <c:ptCount val="5"/>
                <c:pt idx="0">
                  <c:v>934.03329113924042</c:v>
                </c:pt>
                <c:pt idx="1">
                  <c:v>951.68561904761884</c:v>
                </c:pt>
                <c:pt idx="2">
                  <c:v>944.52074468085118</c:v>
                </c:pt>
                <c:pt idx="3">
                  <c:v>790.07318181818198</c:v>
                </c:pt>
                <c:pt idx="4">
                  <c:v>811.10396226415082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47-4210-A7D9-F1B128E1A38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79079728"/>
        <c:axId val="1179082128"/>
      </c:barChart>
      <c:catAx>
        <c:axId val="117907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082128"/>
        <c:crosses val="autoZero"/>
        <c:auto val="1"/>
        <c:lblAlgn val="ctr"/>
        <c:lblOffset val="100"/>
        <c:noMultiLvlLbl val="0"/>
      </c:catAx>
      <c:valAx>
        <c:axId val="11790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0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>
      <c:oddFooter>&amp;L&amp;D&amp;C&amp;F&amp;R&amp;P of &amp;N</c:oddFooter>
    </c:headerFooter>
    <c:pageMargins b="0.75" l="0.7" r="0.7" t="0.75" header="0.3" footer="0.3"/>
    <c:pageSetup orientation="landscape" horizontalDpi="-3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[Retail Data.xlsx]Summary!pvtQ1-3</c:name>
    <c:fmtId val="0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numFmt formatCode="[&gt;=1000]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&gt;=1000]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[&gt;=1000]#,##0,&quot;K&quot;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Summary!$B$25:$C$33</c:f>
              <c:multiLvlStrCache>
                <c:ptCount val="6"/>
                <c:lvl>
                  <c:pt idx="0">
                    <c:v>Beauty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Beauty</c:v>
                  </c:pt>
                  <c:pt idx="4">
                    <c:v>Clothing</c:v>
                  </c:pt>
                  <c:pt idx="5">
                    <c:v>Electronics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Summary!$D$25:$D$33</c:f>
              <c:numCache>
                <c:formatCode>_("$"* #,##0.00_);_("$"* \(#,##0.00\);_("$"* "-"??_);_(@_)</c:formatCode>
                <c:ptCount val="6"/>
                <c:pt idx="0">
                  <c:v>342.59341968911917</c:v>
                </c:pt>
                <c:pt idx="1">
                  <c:v>763.41722826086914</c:v>
                </c:pt>
                <c:pt idx="2">
                  <c:v>739.23423529411764</c:v>
                </c:pt>
                <c:pt idx="3">
                  <c:v>140.64099999999991</c:v>
                </c:pt>
                <c:pt idx="4">
                  <c:v>713.89344632768359</c:v>
                </c:pt>
                <c:pt idx="5">
                  <c:v>1634.6709604519772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F-4181-9D83-B22F274B31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29523664"/>
        <c:axId val="723262976"/>
      </c:barChart>
      <c:catAx>
        <c:axId val="11295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62976"/>
        <c:crosses val="autoZero"/>
        <c:auto val="1"/>
        <c:lblAlgn val="ctr"/>
        <c:lblOffset val="100"/>
        <c:noMultiLvlLbl val="0"/>
      </c:catAx>
      <c:valAx>
        <c:axId val="7232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2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[Retail Data.xlsx]Summary!pvtQ2-1</c:name>
    <c:fmtId val="18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tx2">
                <a:lumMod val="20000"/>
                <a:lumOff val="8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2">
                <a:lumMod val="40000"/>
                <a:lumOff val="60000"/>
              </a:schemeClr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[&gt;=1000]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tx2">
                <a:lumMod val="20000"/>
                <a:lumOff val="8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2">
                <a:lumMod val="40000"/>
                <a:lumOff val="60000"/>
              </a:schemeClr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tx2">
                <a:lumMod val="20000"/>
                <a:lumOff val="8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2">
                <a:lumMod val="40000"/>
                <a:lumOff val="60000"/>
              </a:schemeClr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tx2">
                <a:lumMod val="20000"/>
                <a:lumOff val="8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2">
                <a:lumMod val="40000"/>
                <a:lumOff val="60000"/>
              </a:schemeClr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 cmpd="sng" algn="ctr">
            <a:solidFill>
              <a:schemeClr val="tx2">
                <a:lumMod val="20000"/>
                <a:lumOff val="8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2">
                <a:lumMod val="40000"/>
                <a:lumOff val="60000"/>
              </a:schemeClr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Summary!$C$42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2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[&gt;=1000]&quot;$&quot;#,##0,&quot;K&quot;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Summary!$B$43:$B$55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Summary!$C$43:$C$55</c:f>
              <c:numCache>
                <c:formatCode>_("$"* #,##0.00_);_("$"* \(#,##0.00\);_("$"* "-"??_);_(@_)</c:formatCode>
                <c:ptCount val="12"/>
                <c:pt idx="0">
                  <c:v>46249.429999999978</c:v>
                </c:pt>
                <c:pt idx="1">
                  <c:v>44775.069999999985</c:v>
                </c:pt>
                <c:pt idx="2">
                  <c:v>63013.919999999976</c:v>
                </c:pt>
                <c:pt idx="3">
                  <c:v>59413.91</c:v>
                </c:pt>
                <c:pt idx="4">
                  <c:v>54311.29</c:v>
                </c:pt>
                <c:pt idx="5">
                  <c:v>54922.729999999996</c:v>
                </c:pt>
                <c:pt idx="6">
                  <c:v>65824.539999999994</c:v>
                </c:pt>
                <c:pt idx="7">
                  <c:v>74892.469999999972</c:v>
                </c:pt>
                <c:pt idx="8">
                  <c:v>52154.469999999994</c:v>
                </c:pt>
                <c:pt idx="9">
                  <c:v>76068.180000000022</c:v>
                </c:pt>
                <c:pt idx="10">
                  <c:v>84837.319999999978</c:v>
                </c:pt>
                <c:pt idx="11">
                  <c:v>91181.429999999978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6-40EE-A285-C5EA45200A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179079728"/>
        <c:axId val="1179082128"/>
      </c:lineChart>
      <c:catAx>
        <c:axId val="117907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082128"/>
        <c:crosses val="autoZero"/>
        <c:auto val="1"/>
        <c:lblAlgn val="ctr"/>
        <c:lblOffset val="100"/>
        <c:noMultiLvlLbl val="0"/>
      </c:catAx>
      <c:valAx>
        <c:axId val="1179082128"/>
        <c:scaling>
          <c:orientation val="minMax"/>
        </c:scaling>
        <c:delete val="0"/>
        <c:axPos val="l"/>
        <c:numFmt formatCode="[&gt;=1000]&quot;$&quot;#,##0,&quot;K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079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>
      <c:oddFooter>&amp;L&amp;D&amp;C&amp;F&amp;R&amp;P of &amp;N</c:oddFooter>
    </c:headerFooter>
    <c:pageMargins b="0.75" l="0.7" r="0.7" t="0.75" header="0.3" footer="0.3"/>
    <c:pageSetup orientation="landscape" horizontalDpi="-3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[Retail Data.xlsx]Summary!PivotTable1</c:name>
    <c:fmtId val="19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numFmt formatCode="[&gt;=1000]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&gt;=1000]&quot;$&quot;#,##0,&quot;K&quot;;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[&gt;=1000]&quot;$&quot;#,##0,&quot;K&quot;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Summary!$B$61:$B$68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Summary!$C$61:$C$68</c:f>
              <c:numCache>
                <c:formatCode>_("$"* #,##0.00_);_("$"* \(#,##0.00\);_("$"* "-"??_);_(@_)</c:formatCode>
                <c:ptCount val="7"/>
                <c:pt idx="0">
                  <c:v>112065.64</c:v>
                </c:pt>
                <c:pt idx="1">
                  <c:v>87831.469999999972</c:v>
                </c:pt>
                <c:pt idx="2">
                  <c:v>110972.53999999998</c:v>
                </c:pt>
                <c:pt idx="3">
                  <c:v>110998.45999999998</c:v>
                </c:pt>
                <c:pt idx="4">
                  <c:v>104863.52999999998</c:v>
                </c:pt>
                <c:pt idx="5">
                  <c:v>119746.78999999998</c:v>
                </c:pt>
                <c:pt idx="6">
                  <c:v>121166.33000000003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3-4DEC-9B8F-D134051B2A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29523664"/>
        <c:axId val="723262976"/>
      </c:barChart>
      <c:catAx>
        <c:axId val="11295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62976"/>
        <c:crosses val="autoZero"/>
        <c:auto val="1"/>
        <c:lblAlgn val="ctr"/>
        <c:lblOffset val="100"/>
        <c:noMultiLvlLbl val="0"/>
      </c:catAx>
      <c:valAx>
        <c:axId val="7232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[&gt;=1000]&quot;$&quot;#,##0,&quot;K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2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Summary!$D$109</c:f>
              <c:strCache>
                <c:ptCount val="1"/>
                <c:pt idx="0">
                  <c:v>Total Amount</c:v>
                </c:pt>
              </c:strCache>
            </c:strRef>
          </c:tx>
          <c:spPr>
            <a:ln w="22225" cap="rnd" cmpd="sng" algn="ctr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Summary!$D$110:$D$133</c:f>
              <c:numCache>
                <c:formatCode>_("$"* #,##0.00_);_("$"* \(#,##0.00\);_("$"* "-"??_);_(@_)</c:formatCode>
                <c:ptCount val="24"/>
                <c:pt idx="0">
                  <c:v>642.3531944444444</c:v>
                </c:pt>
                <c:pt idx="1">
                  <c:v>589.14565789473681</c:v>
                </c:pt>
                <c:pt idx="2">
                  <c:v>623.90019801980179</c:v>
                </c:pt>
                <c:pt idx="3">
                  <c:v>652.90010989011</c:v>
                </c:pt>
                <c:pt idx="4">
                  <c:v>862.08396825396846</c:v>
                </c:pt>
                <c:pt idx="5">
                  <c:v>695.22443037974688</c:v>
                </c:pt>
                <c:pt idx="6">
                  <c:v>901.70602739726019</c:v>
                </c:pt>
                <c:pt idx="7">
                  <c:v>764.20887755102012</c:v>
                </c:pt>
                <c:pt idx="8">
                  <c:v>766.97750000000008</c:v>
                </c:pt>
                <c:pt idx="9">
                  <c:v>738.52601941747594</c:v>
                </c:pt>
                <c:pt idx="10">
                  <c:v>807.97447619047614</c:v>
                </c:pt>
                <c:pt idx="11">
                  <c:v>814.11991071428599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6-4C98-A8A1-716DB412D2E0}"/>
            </c:ext>
          </c:extLst>
        </c:ser>
        <c:ser>
          <c:idx val="1"/>
          <c:order val="1"/>
          <c:tx>
            <c:strRef>
              <c:f>Summary!$E$109</c:f>
              <c:strCache>
                <c:ptCount val="1"/>
                <c:pt idx="0">
                  <c:v>Forecast(Total Amount)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Summary!$C$110:$C$133</c:f>
              <c:numCache>
                <c:formatCode>[$-409]mmm\-yyyy;@</c:formatCode>
                <c:ptCount val="24"/>
                <c:pt idx="0">
                  <c:v>44957</c:v>
                </c:pt>
                <c:pt idx="1">
                  <c:v>44985</c:v>
                </c:pt>
                <c:pt idx="2">
                  <c:v>45016</c:v>
                </c:pt>
                <c:pt idx="3">
                  <c:v>45046</c:v>
                </c:pt>
                <c:pt idx="4">
                  <c:v>45077</c:v>
                </c:pt>
                <c:pt idx="5">
                  <c:v>45107</c:v>
                </c:pt>
                <c:pt idx="6">
                  <c:v>45138</c:v>
                </c:pt>
                <c:pt idx="7">
                  <c:v>45169</c:v>
                </c:pt>
                <c:pt idx="8">
                  <c:v>45199</c:v>
                </c:pt>
                <c:pt idx="9">
                  <c:v>45230</c:v>
                </c:pt>
                <c:pt idx="10">
                  <c:v>45260</c:v>
                </c:pt>
                <c:pt idx="11">
                  <c:v>45291</c:v>
                </c:pt>
                <c:pt idx="12">
                  <c:v>45322</c:v>
                </c:pt>
                <c:pt idx="13">
                  <c:v>45353</c:v>
                </c:pt>
                <c:pt idx="14">
                  <c:v>45382</c:v>
                </c:pt>
                <c:pt idx="15">
                  <c:v>45413</c:v>
                </c:pt>
                <c:pt idx="16">
                  <c:v>45443</c:v>
                </c:pt>
                <c:pt idx="17">
                  <c:v>45473</c:v>
                </c:pt>
                <c:pt idx="18">
                  <c:v>45504</c:v>
                </c:pt>
                <c:pt idx="19">
                  <c:v>45535</c:v>
                </c:pt>
                <c:pt idx="20">
                  <c:v>45565</c:v>
                </c:pt>
                <c:pt idx="21">
                  <c:v>45596</c:v>
                </c:pt>
                <c:pt idx="22">
                  <c:v>45626</c:v>
                </c:pt>
                <c:pt idx="23">
                  <c:v>45657</c:v>
                </c:pt>
              </c:numCache>
            </c:numRef>
          </c:cat>
          <c:val>
            <c:numRef>
              <c:f>Summary!$E$110:$E$133</c:f>
              <c:numCache>
                <c:formatCode>General</c:formatCode>
                <c:ptCount val="24"/>
                <c:pt idx="11" formatCode="_(&quot;$&quot;* #,##0.00_);_(&quot;$&quot;* \(#,##0.00\);_(&quot;$&quot;* &quot;-&quot;??_);_(@_)">
                  <c:v>814.11991071428599</c:v>
                </c:pt>
                <c:pt idx="12" formatCode="_(&quot;$&quot;* #,##0.00_);_(&quot;$&quot;* \(#,##0.00\);_(&quot;$&quot;* &quot;-&quot;??_);_(@_)">
                  <c:v>909.48291688171423</c:v>
                </c:pt>
                <c:pt idx="13" formatCode="_(&quot;$&quot;* #,##0.00_);_(&quot;$&quot;* \(#,##0.00\);_(&quot;$&quot;* &quot;-&quot;??_);_(@_)">
                  <c:v>832.58871501195608</c:v>
                </c:pt>
                <c:pt idx="14" formatCode="_(&quot;$&quot;* #,##0.00_);_(&quot;$&quot;* \(#,##0.00\);_(&quot;$&quot;* &quot;-&quot;??_);_(@_)">
                  <c:v>949.93331596441146</c:v>
                </c:pt>
                <c:pt idx="15" formatCode="_(&quot;$&quot;* #,##0.00_);_(&quot;$&quot;* \(#,##0.00\);_(&quot;$&quot;* &quot;-&quot;??_);_(@_)">
                  <c:v>873.0391140946532</c:v>
                </c:pt>
                <c:pt idx="16" formatCode="_(&quot;$&quot;* #,##0.00_);_(&quot;$&quot;* \(#,##0.00\);_(&quot;$&quot;* &quot;-&quot;??_);_(@_)">
                  <c:v>990.38371504710858</c:v>
                </c:pt>
                <c:pt idx="17" formatCode="_(&quot;$&quot;* #,##0.00_);_(&quot;$&quot;* \(#,##0.00\);_(&quot;$&quot;* &quot;-&quot;??_);_(@_)">
                  <c:v>915.96997130218131</c:v>
                </c:pt>
                <c:pt idx="18" formatCode="_(&quot;$&quot;* #,##0.00_);_(&quot;$&quot;* \(#,##0.00\);_(&quot;$&quot;* &quot;-&quot;??_);_(@_)">
                  <c:v>1030.8341141298058</c:v>
                </c:pt>
                <c:pt idx="19" formatCode="_(&quot;$&quot;* #,##0.00_);_(&quot;$&quot;* \(#,##0.00\);_(&quot;$&quot;* &quot;-&quot;??_);_(@_)">
                  <c:v>953.93991226004766</c:v>
                </c:pt>
                <c:pt idx="20" formatCode="_(&quot;$&quot;* #,##0.00_);_(&quot;$&quot;* \(#,##0.00\);_(&quot;$&quot;* &quot;-&quot;??_);_(@_)">
                  <c:v>1067.4992035043595</c:v>
                </c:pt>
                <c:pt idx="21" formatCode="_(&quot;$&quot;* #,##0.00_);_(&quot;$&quot;* \(#,##0.00\);_(&quot;$&quot;* &quot;-&quot;??_);_(@_)">
                  <c:v>994.39031134274489</c:v>
                </c:pt>
                <c:pt idx="22" formatCode="_(&quot;$&quot;* #,##0.00_);_(&quot;$&quot;* \(#,##0.00\);_(&quot;$&quot;* &quot;-&quot;??_);_(@_)">
                  <c:v>1107.9496025870565</c:v>
                </c:pt>
                <c:pt idx="23" formatCode="_(&quot;$&quot;* #,##0.00_);_(&quot;$&quot;* \(#,##0.00\);_(&quot;$&quot;* &quot;-&quot;??_);_(@_)">
                  <c:v>1034.840710425442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6-4C98-A8A1-716DB412D2E0}"/>
            </c:ext>
          </c:extLst>
        </c:ser>
        <c:ser>
          <c:idx val="2"/>
          <c:order val="2"/>
          <c:tx>
            <c:strRef>
              <c:f>Summary!$F$109</c:f>
              <c:strCache>
                <c:ptCount val="1"/>
                <c:pt idx="0">
                  <c:v>Lower Confidence Bound(Total Amount)</c:v>
                </c:pt>
              </c:strCache>
            </c:strRef>
          </c:tx>
          <c:spPr>
            <a:ln w="22225" cap="rnd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Summary!$C$110:$C$133</c:f>
              <c:numCache>
                <c:formatCode>[$-409]mmm\-yyyy;@</c:formatCode>
                <c:ptCount val="24"/>
                <c:pt idx="0">
                  <c:v>44957</c:v>
                </c:pt>
                <c:pt idx="1">
                  <c:v>44985</c:v>
                </c:pt>
                <c:pt idx="2">
                  <c:v>45016</c:v>
                </c:pt>
                <c:pt idx="3">
                  <c:v>45046</c:v>
                </c:pt>
                <c:pt idx="4">
                  <c:v>45077</c:v>
                </c:pt>
                <c:pt idx="5">
                  <c:v>45107</c:v>
                </c:pt>
                <c:pt idx="6">
                  <c:v>45138</c:v>
                </c:pt>
                <c:pt idx="7">
                  <c:v>45169</c:v>
                </c:pt>
                <c:pt idx="8">
                  <c:v>45199</c:v>
                </c:pt>
                <c:pt idx="9">
                  <c:v>45230</c:v>
                </c:pt>
                <c:pt idx="10">
                  <c:v>45260</c:v>
                </c:pt>
                <c:pt idx="11">
                  <c:v>45291</c:v>
                </c:pt>
                <c:pt idx="12">
                  <c:v>45322</c:v>
                </c:pt>
                <c:pt idx="13">
                  <c:v>45353</c:v>
                </c:pt>
                <c:pt idx="14">
                  <c:v>45382</c:v>
                </c:pt>
                <c:pt idx="15">
                  <c:v>45413</c:v>
                </c:pt>
                <c:pt idx="16">
                  <c:v>45443</c:v>
                </c:pt>
                <c:pt idx="17">
                  <c:v>45473</c:v>
                </c:pt>
                <c:pt idx="18">
                  <c:v>45504</c:v>
                </c:pt>
                <c:pt idx="19">
                  <c:v>45535</c:v>
                </c:pt>
                <c:pt idx="20">
                  <c:v>45565</c:v>
                </c:pt>
                <c:pt idx="21">
                  <c:v>45596</c:v>
                </c:pt>
                <c:pt idx="22">
                  <c:v>45626</c:v>
                </c:pt>
                <c:pt idx="23">
                  <c:v>45657</c:v>
                </c:pt>
              </c:numCache>
            </c:numRef>
          </c:cat>
          <c:val>
            <c:numRef>
              <c:f>Summary!$F$110:$F$133</c:f>
              <c:numCache>
                <c:formatCode>General</c:formatCode>
                <c:ptCount val="24"/>
                <c:pt idx="11" formatCode="_(&quot;$&quot;* #,##0.00_);_(&quot;$&quot;* \(#,##0.00\);_(&quot;$&quot;* &quot;-&quot;??_);_(@_)">
                  <c:v>814.11991071428599</c:v>
                </c:pt>
                <c:pt idx="12" formatCode="_(&quot;$&quot;* #,##0.00_);_(&quot;$&quot;* \(#,##0.00\);_(&quot;$&quot;* &quot;-&quot;??_);_(@_)">
                  <c:v>778.18012675521823</c:v>
                </c:pt>
                <c:pt idx="13" formatCode="_(&quot;$&quot;* #,##0.00_);_(&quot;$&quot;* \(#,##0.00\);_(&quot;$&quot;* &quot;-&quot;??_);_(@_)">
                  <c:v>700.23126915925639</c:v>
                </c:pt>
                <c:pt idx="14" formatCode="_(&quot;$&quot;* #,##0.00_);_(&quot;$&quot;* \(#,##0.00\);_(&quot;$&quot;* &quot;-&quot;??_);_(@_)">
                  <c:v>816.49647192679981</c:v>
                </c:pt>
                <c:pt idx="15" formatCode="_(&quot;$&quot;* #,##0.00_);_(&quot;$&quot;* \(#,##0.00\);_(&quot;$&quot;* &quot;-&quot;??_);_(@_)">
                  <c:v>738.53153356186158</c:v>
                </c:pt>
                <c:pt idx="16" formatCode="_(&quot;$&quot;* #,##0.00_);_(&quot;$&quot;* \(#,##0.00\);_(&quot;$&quot;* &quot;-&quot;??_);_(@_)">
                  <c:v>854.78079430181504</c:v>
                </c:pt>
                <c:pt idx="17" formatCode="_(&quot;$&quot;* #,##0.00_);_(&quot;$&quot;* \(#,##0.00\);_(&quot;$&quot;* &quot;-&quot;??_);_(@_)">
                  <c:v>779.31540297676838</c:v>
                </c:pt>
                <c:pt idx="18" formatCode="_(&quot;$&quot;* #,##0.00_);_(&quot;$&quot;* \(#,##0.00\);_(&quot;$&quot;* &quot;-&quot;??_);_(@_)">
                  <c:v>893.03360308004517</c:v>
                </c:pt>
                <c:pt idx="19" formatCode="_(&quot;$&quot;* #,##0.00_);_(&quot;$&quot;* \(#,##0.00\);_(&quot;$&quot;* &quot;-&quot;??_);_(@_)">
                  <c:v>815.03726044005145</c:v>
                </c:pt>
                <c:pt idx="20" formatCode="_(&quot;$&quot;* #,##0.00_);_(&quot;$&quot;* \(#,##0.00\);_(&quot;$&quot;* &quot;-&quot;??_);_(@_)">
                  <c:v>927.50628337577984</c:v>
                </c:pt>
                <c:pt idx="21" formatCode="_(&quot;$&quot;* #,##0.00_);_(&quot;$&quot;* \(#,##0.00\);_(&quot;$&quot;* &quot;-&quot;??_);_(@_)">
                  <c:v>853.24372055904951</c:v>
                </c:pt>
                <c:pt idx="22" formatCode="_(&quot;$&quot;* #,##0.00_);_(&quot;$&quot;* \(#,##0.00\);_(&quot;$&quot;* &quot;-&quot;??_);_(@_)">
                  <c:v>965.69803900445595</c:v>
                </c:pt>
                <c:pt idx="23" formatCode="_(&quot;$&quot;* #,##0.00_);_(&quot;$&quot;* \(#,##0.00\);_(&quot;$&quot;* &quot;-&quot;??_);_(@_)">
                  <c:v>891.41989228182319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6-4C98-A8A1-716DB412D2E0}"/>
            </c:ext>
          </c:extLst>
        </c:ser>
        <c:ser>
          <c:idx val="3"/>
          <c:order val="3"/>
          <c:tx>
            <c:strRef>
              <c:f>Summary!$G$109</c:f>
              <c:strCache>
                <c:ptCount val="1"/>
                <c:pt idx="0">
                  <c:v>Upper Confidence Bound(Total Amount)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Summary!$C$110:$C$133</c:f>
              <c:numCache>
                <c:formatCode>[$-409]mmm\-yyyy;@</c:formatCode>
                <c:ptCount val="24"/>
                <c:pt idx="0">
                  <c:v>44957</c:v>
                </c:pt>
                <c:pt idx="1">
                  <c:v>44985</c:v>
                </c:pt>
                <c:pt idx="2">
                  <c:v>45016</c:v>
                </c:pt>
                <c:pt idx="3">
                  <c:v>45046</c:v>
                </c:pt>
                <c:pt idx="4">
                  <c:v>45077</c:v>
                </c:pt>
                <c:pt idx="5">
                  <c:v>45107</c:v>
                </c:pt>
                <c:pt idx="6">
                  <c:v>45138</c:v>
                </c:pt>
                <c:pt idx="7">
                  <c:v>45169</c:v>
                </c:pt>
                <c:pt idx="8">
                  <c:v>45199</c:v>
                </c:pt>
                <c:pt idx="9">
                  <c:v>45230</c:v>
                </c:pt>
                <c:pt idx="10">
                  <c:v>45260</c:v>
                </c:pt>
                <c:pt idx="11">
                  <c:v>45291</c:v>
                </c:pt>
                <c:pt idx="12">
                  <c:v>45322</c:v>
                </c:pt>
                <c:pt idx="13">
                  <c:v>45353</c:v>
                </c:pt>
                <c:pt idx="14">
                  <c:v>45382</c:v>
                </c:pt>
                <c:pt idx="15">
                  <c:v>45413</c:v>
                </c:pt>
                <c:pt idx="16">
                  <c:v>45443</c:v>
                </c:pt>
                <c:pt idx="17">
                  <c:v>45473</c:v>
                </c:pt>
                <c:pt idx="18">
                  <c:v>45504</c:v>
                </c:pt>
                <c:pt idx="19">
                  <c:v>45535</c:v>
                </c:pt>
                <c:pt idx="20">
                  <c:v>45565</c:v>
                </c:pt>
                <c:pt idx="21">
                  <c:v>45596</c:v>
                </c:pt>
                <c:pt idx="22">
                  <c:v>45626</c:v>
                </c:pt>
                <c:pt idx="23">
                  <c:v>45657</c:v>
                </c:pt>
              </c:numCache>
            </c:numRef>
          </c:cat>
          <c:val>
            <c:numRef>
              <c:f>Summary!$G$110:$G$133</c:f>
              <c:numCache>
                <c:formatCode>General</c:formatCode>
                <c:ptCount val="24"/>
                <c:pt idx="11" formatCode="_(&quot;$&quot;* #,##0.00_);_(&quot;$&quot;* \(#,##0.00\);_(&quot;$&quot;* &quot;-&quot;??_);_(@_)">
                  <c:v>814.11991071428599</c:v>
                </c:pt>
                <c:pt idx="12" formatCode="_(&quot;$&quot;* #,##0.00_);_(&quot;$&quot;* \(#,##0.00\);_(&quot;$&quot;* &quot;-&quot;??_);_(@_)">
                  <c:v>1040.7857070082102</c:v>
                </c:pt>
                <c:pt idx="13" formatCode="_(&quot;$&quot;* #,##0.00_);_(&quot;$&quot;* \(#,##0.00\);_(&quot;$&quot;* &quot;-&quot;??_);_(@_)">
                  <c:v>964.94616086465578</c:v>
                </c:pt>
                <c:pt idx="14" formatCode="_(&quot;$&quot;* #,##0.00_);_(&quot;$&quot;* \(#,##0.00\);_(&quot;$&quot;* &quot;-&quot;??_);_(@_)">
                  <c:v>1083.3701600020231</c:v>
                </c:pt>
                <c:pt idx="15" formatCode="_(&quot;$&quot;* #,##0.00_);_(&quot;$&quot;* \(#,##0.00\);_(&quot;$&quot;* &quot;-&quot;??_);_(@_)">
                  <c:v>1007.5466946274448</c:v>
                </c:pt>
                <c:pt idx="16" formatCode="_(&quot;$&quot;* #,##0.00_);_(&quot;$&quot;* \(#,##0.00\);_(&quot;$&quot;* &quot;-&quot;??_);_(@_)">
                  <c:v>1125.986635792402</c:v>
                </c:pt>
                <c:pt idx="17" formatCode="_(&quot;$&quot;* #,##0.00_);_(&quot;$&quot;* \(#,##0.00\);_(&quot;$&quot;* &quot;-&quot;??_);_(@_)">
                  <c:v>1052.6245396275942</c:v>
                </c:pt>
                <c:pt idx="18" formatCode="_(&quot;$&quot;* #,##0.00_);_(&quot;$&quot;* \(#,##0.00\);_(&quot;$&quot;* &quot;-&quot;??_);_(@_)">
                  <c:v>1168.6346251795665</c:v>
                </c:pt>
                <c:pt idx="19" formatCode="_(&quot;$&quot;* #,##0.00_);_(&quot;$&quot;* \(#,##0.00\);_(&quot;$&quot;* &quot;-&quot;??_);_(@_)">
                  <c:v>1092.842564080044</c:v>
                </c:pt>
                <c:pt idx="20" formatCode="_(&quot;$&quot;* #,##0.00_);_(&quot;$&quot;* \(#,##0.00\);_(&quot;$&quot;* &quot;-&quot;??_);_(@_)">
                  <c:v>1207.4921236329392</c:v>
                </c:pt>
                <c:pt idx="21" formatCode="_(&quot;$&quot;* #,##0.00_);_(&quot;$&quot;* \(#,##0.00\);_(&quot;$&quot;* &quot;-&quot;??_);_(@_)">
                  <c:v>1135.5369021264403</c:v>
                </c:pt>
                <c:pt idx="22" formatCode="_(&quot;$&quot;* #,##0.00_);_(&quot;$&quot;* \(#,##0.00\);_(&quot;$&quot;* &quot;-&quot;??_);_(@_)">
                  <c:v>1250.201166169657</c:v>
                </c:pt>
                <c:pt idx="23" formatCode="_(&quot;$&quot;* #,##0.00_);_(&quot;$&quot;* \(#,##0.00\);_(&quot;$&quot;* &quot;-&quot;??_);_(@_)">
                  <c:v>1178.2615285690608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16-4C98-A8A1-716DB412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31568527"/>
        <c:axId val="1531541167"/>
      </c:lineChart>
      <c:catAx>
        <c:axId val="153156852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41167"/>
        <c:crosses val="autoZero"/>
        <c:auto val="1"/>
        <c:lblAlgn val="ctr"/>
        <c:lblOffset val="100"/>
        <c:noMultiLvlLbl val="0"/>
      </c:catAx>
      <c:valAx>
        <c:axId val="1531541167"/>
        <c:scaling>
          <c:orientation val="minMax"/>
        </c:scaling>
        <c:delete val="0"/>
        <c:axPos val="l"/>
        <c:numFmt formatCode="[&gt;=1000]&quot;$&quot;#,##0,&quot;K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6852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10886</xdr:colOff>
      <xdr:row>7</xdr:row>
      <xdr:rowOff>179614</xdr:rowOff>
    </xdr:from>
    <xdr:to>
      <xdr:col>9</xdr:col>
      <xdr:colOff>0</xdr:colOff>
      <xdr:row>19</xdr:row>
      <xdr:rowOff>16329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94949E-3A7B-6E6C-FCD7-84C02EBEB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1513114</xdr:colOff>
      <xdr:row>22</xdr:row>
      <xdr:rowOff>65315</xdr:rowOff>
    </xdr:from>
    <xdr:to>
      <xdr:col>9</xdr:col>
      <xdr:colOff>0</xdr:colOff>
      <xdr:row>34</xdr:row>
      <xdr:rowOff>16329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E4F8B7-ED2C-7FB8-98E9-746AE794C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163285</xdr:rowOff>
    </xdr:from>
    <xdr:to>
      <xdr:col>9</xdr:col>
      <xdr:colOff>0</xdr:colOff>
      <xdr:row>3</xdr:row>
      <xdr:rowOff>88174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4F1D07E-5273-A013-8EF4-5725FD0DA161}"/>
            </a:ext>
          </a:extLst>
        </xdr:cNvPr>
        <xdr:cNvGrpSpPr/>
      </xdr:nvGrpSpPr>
      <xdr:grpSpPr>
        <a:xfrm>
          <a:off x="0" y="544285"/>
          <a:ext cx="8637814" cy="365760"/>
          <a:chOff x="0" y="544285"/>
          <a:chExt cx="9274629" cy="36576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9DCFA09B-2362-8690-09EF-C049B445863B}"/>
              </a:ext>
            </a:extLst>
          </xdr:cNvPr>
          <xdr:cNvSpPr/>
        </xdr:nvSpPr>
        <xdr:spPr>
          <a:xfrm>
            <a:off x="0" y="544285"/>
            <a:ext cx="9274629" cy="365760"/>
          </a:xfrm>
          <a:prstGeom prst="roundRect">
            <a:avLst>
              <a:gd name="adj" fmla="val 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kern="1200">
                <a:solidFill>
                  <a:schemeClr val="tx2"/>
                </a:solidFill>
              </a:rPr>
              <a:t>Customer Age and Gender Influence Purchasing Behavior</a:t>
            </a:r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9128F914-60C8-10FF-B424-F543F0C01175}"/>
              </a:ext>
            </a:extLst>
          </xdr:cNvPr>
          <xdr:cNvCxnSpPr/>
        </xdr:nvCxnSpPr>
        <xdr:spPr>
          <a:xfrm>
            <a:off x="0" y="544285"/>
            <a:ext cx="0" cy="365760"/>
          </a:xfrm>
          <a:prstGeom prst="line">
            <a:avLst/>
          </a:prstGeom>
          <a:ln w="28575">
            <a:solidFill>
              <a:schemeClr val="tx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34</xdr:row>
      <xdr:rowOff>141515</xdr:rowOff>
    </xdr:from>
    <xdr:to>
      <xdr:col>9</xdr:col>
      <xdr:colOff>0</xdr:colOff>
      <xdr:row>36</xdr:row>
      <xdr:rowOff>66403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DB143B45-4583-4E73-AA2B-C72411A0C5D8}"/>
            </a:ext>
          </a:extLst>
        </xdr:cNvPr>
        <xdr:cNvGrpSpPr/>
      </xdr:nvGrpSpPr>
      <xdr:grpSpPr>
        <a:xfrm>
          <a:off x="0" y="6623958"/>
          <a:ext cx="8637814" cy="365759"/>
          <a:chOff x="0" y="544285"/>
          <a:chExt cx="9274629" cy="365760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2ABC2256-319E-8302-81FE-507B5E3A6830}"/>
              </a:ext>
            </a:extLst>
          </xdr:cNvPr>
          <xdr:cNvSpPr/>
        </xdr:nvSpPr>
        <xdr:spPr>
          <a:xfrm>
            <a:off x="0" y="544285"/>
            <a:ext cx="9274629" cy="365760"/>
          </a:xfrm>
          <a:prstGeom prst="roundRect">
            <a:avLst>
              <a:gd name="adj" fmla="val 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kern="1200">
                <a:solidFill>
                  <a:schemeClr val="tx2"/>
                </a:solidFill>
              </a:rPr>
              <a:t>Discernible Patterns in Sales Across Different Time Periods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D277DF18-0486-05B1-25DF-36A84A4FBB5E}"/>
              </a:ext>
            </a:extLst>
          </xdr:cNvPr>
          <xdr:cNvCxnSpPr/>
        </xdr:nvCxnSpPr>
        <xdr:spPr>
          <a:xfrm>
            <a:off x="0" y="544285"/>
            <a:ext cx="0" cy="365760"/>
          </a:xfrm>
          <a:prstGeom prst="line">
            <a:avLst/>
          </a:prstGeom>
          <a:ln w="28575">
            <a:solidFill>
              <a:schemeClr val="tx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</xdr:col>
      <xdr:colOff>76200</xdr:colOff>
      <xdr:row>40</xdr:row>
      <xdr:rowOff>146956</xdr:rowOff>
    </xdr:from>
    <xdr:to>
      <xdr:col>8</xdr:col>
      <xdr:colOff>228600</xdr:colOff>
      <xdr:row>54</xdr:row>
      <xdr:rowOff>136071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51F0098-3361-4D8E-91BA-F93895DD5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43542</xdr:colOff>
      <xdr:row>58</xdr:row>
      <xdr:rowOff>27214</xdr:rowOff>
    </xdr:from>
    <xdr:to>
      <xdr:col>8</xdr:col>
      <xdr:colOff>332013</xdr:colOff>
      <xdr:row>68</xdr:row>
      <xdr:rowOff>179614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66F3F90-FC7C-4FCA-AE09-A5C424D77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9</xdr:col>
      <xdr:colOff>0</xdr:colOff>
      <xdr:row>73</xdr:row>
      <xdr:rowOff>180702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A900E6E-6313-402D-9F69-5559E8CF0866}"/>
            </a:ext>
          </a:extLst>
        </xdr:cNvPr>
        <xdr:cNvGrpSpPr/>
      </xdr:nvGrpSpPr>
      <xdr:grpSpPr>
        <a:xfrm>
          <a:off x="0" y="13726886"/>
          <a:ext cx="8637814" cy="365759"/>
          <a:chOff x="0" y="544285"/>
          <a:chExt cx="9274629" cy="365760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7E4B909C-9A5B-9014-C152-9973022D10D6}"/>
              </a:ext>
            </a:extLst>
          </xdr:cNvPr>
          <xdr:cNvSpPr/>
        </xdr:nvSpPr>
        <xdr:spPr>
          <a:xfrm>
            <a:off x="0" y="544285"/>
            <a:ext cx="9274629" cy="365760"/>
          </a:xfrm>
          <a:prstGeom prst="roundRect">
            <a:avLst>
              <a:gd name="adj" fmla="val 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kern="1200">
                <a:solidFill>
                  <a:schemeClr val="tx2"/>
                </a:solidFill>
              </a:rPr>
              <a:t>Sales Forecast to Manage Inventory and Optimize Staffing Levels</a:t>
            </a:r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410849F2-41D3-0BA0-5F31-6C427706AF5B}"/>
              </a:ext>
            </a:extLst>
          </xdr:cNvPr>
          <xdr:cNvCxnSpPr/>
        </xdr:nvCxnSpPr>
        <xdr:spPr>
          <a:xfrm>
            <a:off x="0" y="544285"/>
            <a:ext cx="0" cy="365760"/>
          </a:xfrm>
          <a:prstGeom prst="line">
            <a:avLst/>
          </a:prstGeom>
          <a:ln w="28575">
            <a:solidFill>
              <a:schemeClr val="tx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21772</xdr:colOff>
      <xdr:row>78</xdr:row>
      <xdr:rowOff>133046</xdr:rowOff>
    </xdr:from>
    <xdr:to>
      <xdr:col>8</xdr:col>
      <xdr:colOff>163286</xdr:colOff>
      <xdr:row>106</xdr:row>
      <xdr:rowOff>76199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399F74-4FBF-42A7-A5C9-C59C8FF28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glez Ny" refreshedDate="45683.494369444445" createdVersion="8" refreshedVersion="8" minRefreshableVersion="3" recordCount="1041" xr:uid="{7DF3189E-C5EA-48B7-8638-98E0EFF05C42}">
  <cacheSource type="worksheet">
    <worksheetSource name="tbl2023Sales"/>
  </cacheSource>
  <cacheFields count="13">
    <cacheField name="Transaction ID" numFmtId="0">
      <sharedItems containsSemiMixedTypes="0" containsString="0" containsNumber="1" containsInteger="1" minValue="1" maxValue="1042"/>
    </cacheField>
    <cacheField name="Date" numFmtId="14">
      <sharedItems containsSemiMixedTypes="0" containsNonDate="0" containsDate="1" containsString="0" minDate="2023-01-01T00:00:00" maxDate="2024-01-01T00:00:00" count="348">
        <d v="2023-11-24T00:00:00"/>
        <d v="2023-02-27T00:00:00"/>
        <d v="2023-03-13T00:00:00"/>
        <d v="2023-05-21T00:00:00"/>
        <d v="2023-11-06T00:00:00"/>
        <d v="2023-04-25T00:00:00"/>
        <d v="2023-03-17T00:00:00"/>
        <d v="2023-03-22T00:00:00"/>
        <d v="2023-12-13T00:00:00"/>
        <d v="2023-10-07T00:00:00"/>
        <d v="2023-02-14T00:00:00"/>
        <d v="2023-10-30T00:00:00"/>
        <d v="2023-08-05T00:00:00"/>
        <d v="2023-01-20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3-04T00:00:00"/>
        <d v="2023-03-23T00:00:00"/>
        <d v="2023-12-24T00:00:00"/>
        <d v="2023-06-24T00:00:00"/>
        <d v="2023-03-21T00:00:00"/>
        <d v="2023-04-21T00:00:00"/>
        <d v="2023-06-22T00:00:00"/>
        <d v="2023-02-17T00:00:00"/>
        <d v="2023-07-14T00:00:00"/>
        <d v="2023-02-19T00:00:00"/>
        <d v="2023-07-03T00:00:00"/>
        <d v="2023-06-30T00:00:00"/>
        <d v="2023-05-16T00:00:00"/>
        <d v="2023-01-27T00:00:00"/>
        <d v="2023-08-24T00:00:00"/>
        <d v="2023-10-02T00:00:00"/>
        <d v="2023-03-05T00:00:00"/>
        <d v="2023-07-13T00:00:00"/>
        <d v="2023-02-10T00:00:00"/>
        <d v="2023-10-10T00:00:00"/>
        <d v="2023-12-31T00:00:00"/>
        <d v="2023-11-18T00:00:00"/>
        <d v="2023-11-17T00:00:00"/>
        <d v="2023-07-05T00:00:00"/>
        <d v="2023-10-23T00:00:00"/>
        <d v="2023-04-09T00:00:00"/>
        <d v="2023-12-27T00:00:00"/>
        <d v="2023-03-24T00:00:00"/>
        <d v="2023-12-05T00:00:00"/>
        <d v="2023-04-27T00:00:00"/>
        <d v="2023-05-29T00:00:00"/>
        <d v="2023-02-21T00:00:00"/>
        <d v="2023-08-25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11-10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12-18T00:00:00"/>
        <d v="2023-03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11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22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21T00:00:00"/>
        <d v="2023-07-15T00:00:00"/>
        <d v="2023-08-28T00:00:00"/>
        <d v="2023-09-28T00:00:00"/>
        <d v="2023-12-09T00:00:00"/>
        <d v="2023-10-11T00:00:00"/>
        <d v="2023-03-10T00:00:00"/>
        <d v="2023-03-28T00:00:00"/>
        <d v="2023-10-06T00:00:00"/>
        <d v="2023-11-25T00:00:00"/>
        <d v="2023-08-11T00:00:00"/>
        <d v="2023-08-21T00:00:00"/>
        <d v="2023-03-02T00:00:00"/>
        <d v="2023-09-14T00:00:00"/>
        <d v="2023-04-02T00:00:00"/>
        <d v="2023-09-17T00:00:00"/>
        <d v="2023-06-02T00:00:00"/>
        <d v="2023-07-11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1-30T00:00:00"/>
        <d v="2023-05-04T00:00:00"/>
        <d v="2023-02-13T00:00:00"/>
        <d v="2023-09-06T00:00:00"/>
        <d v="2023-02-04T00:00:00"/>
        <d v="2023-09-30T00:00:00"/>
        <d v="2023-03-07T00:00:00"/>
        <d v="2023-12-08T00:00:00"/>
        <d v="2023-09-01T00:00:00"/>
        <d v="2023-10-09T00:00:00"/>
        <d v="2023-03-26T00:00:00"/>
        <d v="2023-12-20T00:00:00"/>
        <d v="2023-04-13T00:00:00"/>
        <d v="2023-06-09T00:00:00"/>
        <d v="2023-08-13T00:00:00"/>
        <d v="2023-08-20T00:00:00"/>
        <d v="2023-05-07T00:00:00"/>
        <d v="2023-04-26T00:00:00"/>
        <d v="2023-06-23T00:00:00"/>
        <d v="2023-03-11T00:00:00"/>
        <d v="2023-12-29T00:00:00"/>
        <d v="2023-11-20T00:00:00"/>
        <d v="2023-01-31T00:00:00"/>
        <d v="2023-01-17T00:00:00"/>
        <d v="2023-06-19T00:00:00"/>
        <d v="2023-09-21T00:00:00"/>
        <d v="2023-12-23T00:00:00"/>
        <d v="2023-04-20T00:00:00"/>
        <d v="2023-03-09T00:00:00"/>
        <d v="2023-10-20T00:00:00"/>
        <d v="2023-08-31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4T00:00:00"/>
        <d v="2023-02-01T00:00:00"/>
        <d v="2023-07-26T00:00:00"/>
        <d v="2023-02-25T00:00:00"/>
        <d v="2023-05-08T00:00:00"/>
        <d v="2023-04-07T00:00:00"/>
        <d v="2023-02-08T00:00:00"/>
        <d v="2023-08-15T00:00:00"/>
        <d v="2023-11-30T00:00:00"/>
        <d v="2023-03-08T00:00:00"/>
        <d v="2023-03-27T00:00:00"/>
        <d v="2023-01-02T00:00:00"/>
        <d v="2023-07-19T00:00:00"/>
        <d v="2023-10-12T00:00:00"/>
        <d v="2023-09-07T00:00:00"/>
        <d v="2023-06-01T00:00:00"/>
        <d v="2023-10-05T00:00:00"/>
        <d v="2023-06-10T00:00:00"/>
        <d v="2023-01-26T00:00:00"/>
        <d v="2023-09-02T00:00:00"/>
        <d v="2023-09-15T00:00:00"/>
        <d v="2023-03-30T00:00:00"/>
        <d v="2023-09-18T00:00:00"/>
        <d v="2023-04-06T00:00:00"/>
        <d v="2023-02-05T00:00:00"/>
        <d v="2023-11-01T00:00:00"/>
        <d v="2023-12-12T00:00:00"/>
        <d v="2023-05-05T00:00:00"/>
        <d v="2023-10-19T00:00:00"/>
        <d v="2023-01-21T00:00:00"/>
        <d v="2023-11-14T00:00:00"/>
        <d v="2023-02-11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11-16T00:00:00"/>
        <d v="2023-06-28T00:00:00"/>
        <d v="2023-05-06T00:00:00"/>
        <d v="2023-12-06T00:00:00"/>
        <d v="2023-02-23T00:00:00"/>
        <d v="2023-03-01T00:00:00"/>
        <d v="2023-05-25T00:00:00"/>
        <d v="2023-06-25T00:00:00"/>
        <d v="2023-11-21T00:00:00"/>
        <d v="2023-05-09T00:00:00"/>
        <d v="2023-01-23T00:00:00"/>
        <d v="2023-06-20T00:00:00"/>
        <d v="2023-11-23T00:00:00"/>
        <d v="2023-12-28T00:00:00"/>
        <d v="2023-08-07T00:00:00"/>
        <d v="2023-03-18T00:00:00"/>
        <d v="2023-01-19T00:00:00"/>
        <d v="2023-01-22T00:00:00"/>
        <d v="2023-07-07T00:00:00"/>
        <d v="2023-02-22T00:00:00"/>
        <d v="2023-10-14T00:00:00"/>
        <d v="2023-05-02T00:00:00"/>
        <d v="2023-04-01T00:00:00"/>
        <d v="2023-07-31T00:00:00"/>
        <d v="2023-01-13T00:00:00"/>
        <d v="2023-01-08T00:00:00"/>
        <d v="2023-08-29T00:00:00"/>
        <d v="2023-04-24T00:00:00"/>
        <d v="2023-06-29T00:00:00"/>
        <d v="2023-06-06T00:00:00"/>
        <d v="2023-12-04T00:00:00"/>
        <d v="2023-06-18T00:00:00"/>
        <d v="2023-12-14T00:00:00"/>
        <d v="2023-01-15T00:00:00"/>
        <d v="2023-10-25T00:00:00"/>
        <d v="2023-06-26T00:00:00"/>
        <d v="2023-08-12T00:00:00"/>
        <d v="2023-09-19T00:00:00"/>
        <d v="2023-07-17T00:00:00"/>
        <d v="2023-11-11T00:00:00"/>
        <d v="2023-09-24T00:00:00"/>
        <d v="2023-04-11T00:00:00"/>
        <d v="2023-12-07T00:00:00"/>
        <d v="2023-06-08T00:00:00"/>
        <d v="2023-07-29T00:00:00"/>
        <d v="2023-06-17T00:00:00"/>
        <d v="2023-08-04T00:00:00"/>
        <d v="2023-03-31T00:00:00"/>
        <d v="2023-11-12T00:00:00"/>
        <d v="2023-06-04T00:00:00"/>
        <d v="2023-07-27T00:00:00"/>
        <d v="2023-10-08T00:00:00"/>
        <d v="2023-06-05T00:00:00"/>
        <d v="2023-05-27T00:00:00"/>
        <d v="2023-06-14T00:00:00"/>
        <d v="2023-08-27T00:00:00"/>
        <d v="2023-06-21T00:00:00"/>
        <d v="2023-01-24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6-12T00:00:00"/>
        <d v="2023-08-17T00:00:00"/>
        <d v="2023-08-19T00:00:00"/>
        <d v="2023-05-13T00:00:00"/>
        <d v="2023-05-22T00:00:00"/>
        <d v="2023-08-14T00:00:00"/>
        <d v="2023-02-09T00:00:00"/>
        <d v="2023-06-13T00:00:00"/>
        <d v="2023-03-19T00:00:00"/>
        <d v="2023-04-29T00:00:00"/>
        <d v="2023-12-22T00:00:00"/>
        <d v="2023-01-11T00:00:00"/>
        <d v="2023-01-04T00:00:00"/>
        <d v="2023-05-20T00:00:00"/>
        <d v="2023-10-31T00:00:00"/>
        <d v="2023-02-12T00:00:00"/>
        <d v="2023-04-04T00:00:00"/>
        <d v="2023-05-10T00:00:00"/>
        <d v="2023-02-28T00:00:00"/>
        <d v="2023-12-25T00:00:00"/>
        <d v="2023-05-12T00:00:00"/>
        <d v="2023-07-08T00:00:00"/>
        <d v="2023-10-24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1-06T00:00:00"/>
        <d v="2023-09-09T00:00:00"/>
        <d v="2023-01-09T00:00:00"/>
        <d v="2023-12-21T00:00:00"/>
        <d v="2023-04-05T00:00:00"/>
        <d v="2023-09-26T00:00:00"/>
        <d v="2023-04-14T00:00:00"/>
        <d v="2023-07-04T00:00:00"/>
        <d v="2023-05-30T00:00:00"/>
        <d v="2023-10-21T00:00:00"/>
        <d v="2023-05-26T00:00:00"/>
        <d v="2023-09-03T00:00:00"/>
        <d v="2023-02-03T00:00:00"/>
        <d v="2023-08-02T00:00:00"/>
        <d v="2023-11-13T00:00:00"/>
        <d v="2023-02-20T00:00:00"/>
        <d v="2023-04-17T00:00:00"/>
        <d v="2023-05-03T00:00:00"/>
        <d v="2023-05-28T00:00:00"/>
        <d v="2023-01-16T00:00:00"/>
        <d v="2023-04-16T00:00:00" u="1"/>
        <d v="2023-03-06T00:00:00" u="1"/>
        <d v="2023-09-04T00:00:00" u="1"/>
        <d v="2023-05-01T00:00:00" u="1"/>
        <d v="2023-05-18T00:00:00" u="1"/>
        <d v="2023-05-11T00:00:00" u="1"/>
        <d v="2023-05-31T00:00:00" u="1"/>
        <d v="2023-05-24T00:00:00" u="1"/>
      </sharedItems>
      <fieldGroup par="12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Total Amount" numFmtId="44">
      <sharedItems containsSemiMixedTypes="0" containsString="0" containsNumber="1" minValue="5.0999999999999996" maxValue="5448.98"/>
    </cacheField>
    <cacheField name="Age Group" numFmtId="0">
      <sharedItems count="5">
        <s v="25-34"/>
        <s v="45-54"/>
        <s v="35-44"/>
        <s v="55-64"/>
        <s v="15-24"/>
      </sharedItems>
    </cacheField>
    <cacheField name="Holiday" numFmtId="0">
      <sharedItems/>
    </cacheField>
    <cacheField name="Day of the Week" numFmtId="0">
      <sharedItems count="7">
        <s v="Friday"/>
        <s v="Monday"/>
        <s v="Sunday"/>
        <s v="Tuesday"/>
        <s v="Wednesday"/>
        <s v="Saturday"/>
        <s v="Thursday"/>
      </sharedItems>
    </cacheField>
    <cacheField name="Month-Year" numFmtId="165">
      <sharedItems containsSemiMixedTypes="0" containsNonDate="0" containsDate="1" containsString="0" minDate="2023-01-31T00:00:00" maxDate="2024-01-01T00:00:00"/>
    </cacheField>
    <cacheField name="Months (Date)" numFmtId="0" databaseField="0">
      <fieldGroup base="1">
        <rangePr groupBy="months" startDate="2023-01-01T00:00:00" endDate="2024-01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  <cacheField name="Years (Date)" numFmtId="0" databaseField="0">
      <fieldGroup base="1">
        <rangePr groupBy="years" startDate="2023-01-01T00:00:00" endDate="2024-01-01T00:00:00"/>
        <groupItems count="4">
          <s v="&lt;1/1/2023"/>
          <s v="2023"/>
          <s v="2024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1">
  <r>
    <n v="1"/>
    <x v="0"/>
    <s v="CUST001"/>
    <x v="0"/>
    <n v="34"/>
    <x v="0"/>
    <n v="183.60000000000002"/>
    <x v="0"/>
    <s v="Holiday"/>
    <x v="0"/>
    <d v="2023-11-30T00:00:00"/>
  </r>
  <r>
    <n v="2"/>
    <x v="1"/>
    <s v="CUST002"/>
    <x v="1"/>
    <n v="26"/>
    <x v="1"/>
    <n v="681.51"/>
    <x v="0"/>
    <s v="Non-Holiday"/>
    <x v="1"/>
    <d v="2023-02-28T00:00:00"/>
  </r>
  <r>
    <n v="3"/>
    <x v="2"/>
    <s v="CUST003"/>
    <x v="0"/>
    <n v="50"/>
    <x v="2"/>
    <n v="1939.1"/>
    <x v="1"/>
    <s v="Non-Holiday"/>
    <x v="1"/>
    <d v="2023-03-31T00:00:00"/>
  </r>
  <r>
    <n v="4"/>
    <x v="3"/>
    <s v="CUST004"/>
    <x v="0"/>
    <n v="37"/>
    <x v="1"/>
    <n v="510.58"/>
    <x v="2"/>
    <s v="Non-Holiday"/>
    <x v="2"/>
    <d v="2023-05-31T00:00:00"/>
  </r>
  <r>
    <n v="5"/>
    <x v="4"/>
    <s v="CUST005"/>
    <x v="0"/>
    <n v="30"/>
    <x v="0"/>
    <n v="118.49"/>
    <x v="0"/>
    <s v="Holiday"/>
    <x v="1"/>
    <d v="2023-11-30T00:00:00"/>
  </r>
  <r>
    <n v="6"/>
    <x v="5"/>
    <s v="CUST006"/>
    <x v="1"/>
    <n v="45"/>
    <x v="0"/>
    <n v="446.67"/>
    <x v="1"/>
    <s v="Non-Holiday"/>
    <x v="3"/>
    <d v="2023-04-30T00:00:00"/>
  </r>
  <r>
    <n v="7"/>
    <x v="6"/>
    <s v="CUST007"/>
    <x v="0"/>
    <n v="46"/>
    <x v="1"/>
    <n v="511.91999999999996"/>
    <x v="1"/>
    <s v="Non-Holiday"/>
    <x v="0"/>
    <d v="2023-03-31T00:00:00"/>
  </r>
  <r>
    <n v="8"/>
    <x v="7"/>
    <s v="CUST008"/>
    <x v="0"/>
    <n v="30"/>
    <x v="2"/>
    <n v="1203.94"/>
    <x v="0"/>
    <s v="Non-Holiday"/>
    <x v="4"/>
    <d v="2023-03-31T00:00:00"/>
  </r>
  <r>
    <n v="9"/>
    <x v="8"/>
    <s v="CUST009"/>
    <x v="0"/>
    <n v="63"/>
    <x v="2"/>
    <n v="497.91"/>
    <x v="3"/>
    <s v="Holiday"/>
    <x v="4"/>
    <d v="2023-12-31T00:00:00"/>
  </r>
  <r>
    <n v="10"/>
    <x v="9"/>
    <s v="CUST010"/>
    <x v="1"/>
    <n v="52"/>
    <x v="1"/>
    <n v="1087.95"/>
    <x v="1"/>
    <s v="Non-Holiday"/>
    <x v="5"/>
    <d v="2023-10-31T00:00:00"/>
  </r>
  <r>
    <n v="11"/>
    <x v="10"/>
    <s v="CUST011"/>
    <x v="0"/>
    <n v="23"/>
    <x v="1"/>
    <n v="1059.08"/>
    <x v="4"/>
    <s v="Non-Holiday"/>
    <x v="3"/>
    <d v="2023-02-28T00:00:00"/>
  </r>
  <r>
    <n v="12"/>
    <x v="11"/>
    <s v="CUST012"/>
    <x v="0"/>
    <n v="35"/>
    <x v="0"/>
    <n v="242.25"/>
    <x v="2"/>
    <s v="Non-Holiday"/>
    <x v="1"/>
    <d v="2023-10-31T00:00:00"/>
  </r>
  <r>
    <n v="13"/>
    <x v="12"/>
    <s v="CUST013"/>
    <x v="0"/>
    <n v="22"/>
    <x v="2"/>
    <n v="780.58"/>
    <x v="4"/>
    <s v="Non-Holiday"/>
    <x v="5"/>
    <d v="2023-08-31T00:00:00"/>
  </r>
  <r>
    <n v="14"/>
    <x v="6"/>
    <s v="CUST014"/>
    <x v="0"/>
    <n v="64"/>
    <x v="1"/>
    <n v="892.57"/>
    <x v="3"/>
    <s v="Non-Holiday"/>
    <x v="0"/>
    <d v="2023-03-31T00:00:00"/>
  </r>
  <r>
    <n v="15"/>
    <x v="13"/>
    <s v="CUST015"/>
    <x v="1"/>
    <n v="42"/>
    <x v="2"/>
    <n v="540.91999999999996"/>
    <x v="2"/>
    <s v="Non-Holiday"/>
    <x v="0"/>
    <d v="2023-01-31T00:00:00"/>
  </r>
  <r>
    <n v="16"/>
    <x v="6"/>
    <s v="CUST016"/>
    <x v="0"/>
    <n v="19"/>
    <x v="1"/>
    <n v="974.09999999999991"/>
    <x v="4"/>
    <s v="Non-Holiday"/>
    <x v="0"/>
    <d v="2023-03-31T00:00:00"/>
  </r>
  <r>
    <n v="17"/>
    <x v="14"/>
    <s v="CUST017"/>
    <x v="1"/>
    <n v="27"/>
    <x v="1"/>
    <n v="753.36"/>
    <x v="0"/>
    <s v="Non-Holiday"/>
    <x v="5"/>
    <d v="2023-04-30T00:00:00"/>
  </r>
  <r>
    <n v="18"/>
    <x v="15"/>
    <s v="CUST018"/>
    <x v="1"/>
    <n v="47"/>
    <x v="2"/>
    <n v="149.91"/>
    <x v="1"/>
    <s v="Non-Holiday"/>
    <x v="2"/>
    <d v="2023-04-30T00:00:00"/>
  </r>
  <r>
    <n v="19"/>
    <x v="16"/>
    <s v="CUST019"/>
    <x v="1"/>
    <n v="62"/>
    <x v="1"/>
    <n v="1139.05"/>
    <x v="3"/>
    <s v="Non-Holiday"/>
    <x v="5"/>
    <d v="2023-09-30T00:00:00"/>
  </r>
  <r>
    <n v="20"/>
    <x v="17"/>
    <s v="CUST020"/>
    <x v="0"/>
    <n v="22"/>
    <x v="1"/>
    <n v="348.26"/>
    <x v="4"/>
    <s v="Holiday"/>
    <x v="2"/>
    <d v="2023-11-30T00:00:00"/>
  </r>
  <r>
    <n v="21"/>
    <x v="18"/>
    <s v="CUST021"/>
    <x v="1"/>
    <n v="50"/>
    <x v="0"/>
    <n v="178.82999999999998"/>
    <x v="1"/>
    <s v="Non-Holiday"/>
    <x v="5"/>
    <d v="2023-01-31T00:00:00"/>
  </r>
  <r>
    <n v="22"/>
    <x v="19"/>
    <s v="CUST022"/>
    <x v="0"/>
    <n v="18"/>
    <x v="1"/>
    <n v="96.35"/>
    <x v="4"/>
    <s v="Non-Holiday"/>
    <x v="2"/>
    <d v="2023-10-31T00:00:00"/>
  </r>
  <r>
    <n v="23"/>
    <x v="20"/>
    <s v="CUST023"/>
    <x v="1"/>
    <n v="35"/>
    <x v="1"/>
    <n v="856.85"/>
    <x v="2"/>
    <s v="Non-Holiday"/>
    <x v="4"/>
    <d v="2023-04-30T00:00:00"/>
  </r>
  <r>
    <n v="24"/>
    <x v="21"/>
    <s v="CUST024"/>
    <x v="1"/>
    <n v="49"/>
    <x v="1"/>
    <n v="844.69"/>
    <x v="1"/>
    <s v="Holiday"/>
    <x v="4"/>
    <d v="2023-11-30T00:00:00"/>
  </r>
  <r>
    <n v="25"/>
    <x v="22"/>
    <s v="CUST025"/>
    <x v="1"/>
    <n v="64"/>
    <x v="0"/>
    <n v="102.58"/>
    <x v="3"/>
    <s v="Holiday"/>
    <x v="3"/>
    <d v="2023-12-31T00:00:00"/>
  </r>
  <r>
    <n v="26"/>
    <x v="9"/>
    <s v="CUST026"/>
    <x v="1"/>
    <n v="28"/>
    <x v="2"/>
    <n v="818.9"/>
    <x v="0"/>
    <s v="Non-Holiday"/>
    <x v="5"/>
    <d v="2023-10-31T00:00:00"/>
  </r>
  <r>
    <n v="27"/>
    <x v="23"/>
    <s v="CUST027"/>
    <x v="1"/>
    <n v="38"/>
    <x v="0"/>
    <n v="36.630000000000003"/>
    <x v="2"/>
    <s v="Non-Holiday"/>
    <x v="6"/>
    <d v="2023-08-31T00:00:00"/>
  </r>
  <r>
    <n v="28"/>
    <x v="24"/>
    <s v="CUST028"/>
    <x v="1"/>
    <n v="43"/>
    <x v="0"/>
    <n v="670.31999999999994"/>
    <x v="2"/>
    <s v="Non-Holiday"/>
    <x v="2"/>
    <d v="2023-04-30T00:00:00"/>
  </r>
  <r>
    <n v="29"/>
    <x v="25"/>
    <s v="CUST029"/>
    <x v="1"/>
    <n v="42"/>
    <x v="2"/>
    <n v="113.54"/>
    <x v="2"/>
    <s v="Non-Holiday"/>
    <x v="0"/>
    <d v="2023-08-31T00:00:00"/>
  </r>
  <r>
    <n v="30"/>
    <x v="26"/>
    <s v="CUST030"/>
    <x v="1"/>
    <n v="39"/>
    <x v="0"/>
    <n v="139.71"/>
    <x v="2"/>
    <s v="Non-Holiday"/>
    <x v="2"/>
    <d v="2023-10-31T00:00:00"/>
  </r>
  <r>
    <n v="31"/>
    <x v="27"/>
    <s v="CUST031"/>
    <x v="0"/>
    <n v="44"/>
    <x v="2"/>
    <n v="2229.3000000000002"/>
    <x v="2"/>
    <s v="Non-Holiday"/>
    <x v="3"/>
    <d v="2023-05-31T00:00:00"/>
  </r>
  <r>
    <n v="32"/>
    <x v="28"/>
    <s v="CUST032"/>
    <x v="0"/>
    <n v="30"/>
    <x v="0"/>
    <n v="68.16"/>
    <x v="0"/>
    <s v="Non-Holiday"/>
    <x v="5"/>
    <d v="2023-03-31T00:00:00"/>
  </r>
  <r>
    <n v="33"/>
    <x v="29"/>
    <s v="CUST033"/>
    <x v="1"/>
    <n v="50"/>
    <x v="2"/>
    <n v="1324.48"/>
    <x v="1"/>
    <s v="Non-Holiday"/>
    <x v="6"/>
    <d v="2023-03-31T00:00:00"/>
  </r>
  <r>
    <n v="34"/>
    <x v="30"/>
    <s v="CUST034"/>
    <x v="1"/>
    <n v="51"/>
    <x v="1"/>
    <n v="1414.1499999999999"/>
    <x v="1"/>
    <s v="Holiday"/>
    <x v="2"/>
    <d v="2023-12-31T00:00:00"/>
  </r>
  <r>
    <n v="35"/>
    <x v="12"/>
    <s v="CUST035"/>
    <x v="1"/>
    <n v="58"/>
    <x v="0"/>
    <n v="635.11"/>
    <x v="3"/>
    <s v="Non-Holiday"/>
    <x v="5"/>
    <d v="2023-08-31T00:00:00"/>
  </r>
  <r>
    <n v="36"/>
    <x v="31"/>
    <s v="CUST036"/>
    <x v="0"/>
    <n v="52"/>
    <x v="0"/>
    <n v="113.28"/>
    <x v="1"/>
    <s v="Non-Holiday"/>
    <x v="5"/>
    <d v="2023-06-30T00:00:00"/>
  </r>
  <r>
    <n v="37"/>
    <x v="27"/>
    <s v="CUST037"/>
    <x v="1"/>
    <n v="18"/>
    <x v="0"/>
    <n v="100.6"/>
    <x v="4"/>
    <s v="Non-Holiday"/>
    <x v="3"/>
    <d v="2023-05-31T00:00:00"/>
  </r>
  <r>
    <n v="38"/>
    <x v="32"/>
    <s v="CUST038"/>
    <x v="0"/>
    <n v="38"/>
    <x v="0"/>
    <n v="66.8"/>
    <x v="2"/>
    <s v="Non-Holiday"/>
    <x v="3"/>
    <d v="2023-03-31T00:00:00"/>
  </r>
  <r>
    <n v="39"/>
    <x v="33"/>
    <s v="CUST039"/>
    <x v="0"/>
    <n v="23"/>
    <x v="1"/>
    <n v="447.48"/>
    <x v="4"/>
    <s v="Non-Holiday"/>
    <x v="0"/>
    <d v="2023-04-30T00:00:00"/>
  </r>
  <r>
    <n v="40"/>
    <x v="34"/>
    <s v="CUST040"/>
    <x v="0"/>
    <n v="45"/>
    <x v="0"/>
    <n v="158.34"/>
    <x v="1"/>
    <s v="Non-Holiday"/>
    <x v="6"/>
    <d v="2023-06-30T00:00:00"/>
  </r>
  <r>
    <n v="41"/>
    <x v="7"/>
    <s v="CUST041"/>
    <x v="0"/>
    <n v="34"/>
    <x v="1"/>
    <n v="235.17"/>
    <x v="0"/>
    <s v="Non-Holiday"/>
    <x v="4"/>
    <d v="2023-03-31T00:00:00"/>
  </r>
  <r>
    <n v="42"/>
    <x v="35"/>
    <s v="CUST042"/>
    <x v="0"/>
    <n v="22"/>
    <x v="1"/>
    <n v="275.76"/>
    <x v="4"/>
    <s v="Non-Holiday"/>
    <x v="0"/>
    <d v="2023-02-28T00:00:00"/>
  </r>
  <r>
    <n v="43"/>
    <x v="36"/>
    <s v="CUST043"/>
    <x v="1"/>
    <n v="48"/>
    <x v="1"/>
    <n v="801.5"/>
    <x v="1"/>
    <s v="Non-Holiday"/>
    <x v="0"/>
    <d v="2023-07-31T00:00:00"/>
  </r>
  <r>
    <n v="44"/>
    <x v="37"/>
    <s v="CUST044"/>
    <x v="1"/>
    <n v="22"/>
    <x v="1"/>
    <n v="1285"/>
    <x v="4"/>
    <s v="Non-Holiday"/>
    <x v="2"/>
    <d v="2023-02-28T00:00:00"/>
  </r>
  <r>
    <n v="45"/>
    <x v="38"/>
    <s v="CUST045"/>
    <x v="1"/>
    <n v="55"/>
    <x v="2"/>
    <n v="175.04"/>
    <x v="3"/>
    <s v="Non-Holiday"/>
    <x v="1"/>
    <d v="2023-07-31T00:00:00"/>
  </r>
  <r>
    <n v="46"/>
    <x v="39"/>
    <s v="CUST046"/>
    <x v="1"/>
    <n v="20"/>
    <x v="2"/>
    <n v="116.84"/>
    <x v="4"/>
    <s v="Non-Holiday"/>
    <x v="0"/>
    <d v="2023-06-30T00:00:00"/>
  </r>
  <r>
    <n v="47"/>
    <x v="4"/>
    <s v="CUST047"/>
    <x v="1"/>
    <n v="40"/>
    <x v="0"/>
    <n v="323.76"/>
    <x v="2"/>
    <s v="Holiday"/>
    <x v="1"/>
    <d v="2023-11-30T00:00:00"/>
  </r>
  <r>
    <n v="48"/>
    <x v="40"/>
    <s v="CUST048"/>
    <x v="0"/>
    <n v="54"/>
    <x v="2"/>
    <n v="369.56"/>
    <x v="1"/>
    <s v="Non-Holiday"/>
    <x v="3"/>
    <d v="2023-05-31T00:00:00"/>
  </r>
  <r>
    <n v="49"/>
    <x v="41"/>
    <s v="CUST049"/>
    <x v="1"/>
    <n v="54"/>
    <x v="2"/>
    <n v="1097.3599999999999"/>
    <x v="1"/>
    <s v="Non-Holiday"/>
    <x v="0"/>
    <d v="2023-01-31T00:00:00"/>
  </r>
  <r>
    <n v="50"/>
    <x v="42"/>
    <s v="CUST050"/>
    <x v="1"/>
    <n v="27"/>
    <x v="0"/>
    <n v="64.36"/>
    <x v="0"/>
    <s v="Non-Holiday"/>
    <x v="6"/>
    <d v="2023-08-31T00:00:00"/>
  </r>
  <r>
    <n v="51"/>
    <x v="43"/>
    <s v="CUST051"/>
    <x v="0"/>
    <n v="27"/>
    <x v="0"/>
    <n v="182.04"/>
    <x v="0"/>
    <s v="Non-Holiday"/>
    <x v="1"/>
    <d v="2023-10-31T00:00:00"/>
  </r>
  <r>
    <n v="52"/>
    <x v="44"/>
    <s v="CUST052"/>
    <x v="1"/>
    <n v="36"/>
    <x v="0"/>
    <n v="429.15"/>
    <x v="2"/>
    <s v="Non-Holiday"/>
    <x v="2"/>
    <d v="2023-03-31T00:00:00"/>
  </r>
  <r>
    <n v="53"/>
    <x v="45"/>
    <s v="CUST053"/>
    <x v="0"/>
    <n v="34"/>
    <x v="2"/>
    <n v="3772.3500000000004"/>
    <x v="0"/>
    <s v="Non-Holiday"/>
    <x v="6"/>
    <d v="2023-07-31T00:00:00"/>
  </r>
  <r>
    <n v="54"/>
    <x v="46"/>
    <s v="CUST054"/>
    <x v="1"/>
    <n v="38"/>
    <x v="2"/>
    <n v="470.87"/>
    <x v="2"/>
    <s v="Non-Holiday"/>
    <x v="0"/>
    <d v="2023-02-28T00:00:00"/>
  </r>
  <r>
    <n v="55"/>
    <x v="47"/>
    <s v="CUST055"/>
    <x v="0"/>
    <n v="31"/>
    <x v="0"/>
    <n v="161.94"/>
    <x v="0"/>
    <s v="Non-Holiday"/>
    <x v="3"/>
    <d v="2023-10-31T00:00:00"/>
  </r>
  <r>
    <n v="56"/>
    <x v="48"/>
    <s v="CUST056"/>
    <x v="1"/>
    <n v="26"/>
    <x v="1"/>
    <n v="1426.8000000000002"/>
    <x v="0"/>
    <s v="Holiday"/>
    <x v="2"/>
    <d v="2023-12-31T00:00:00"/>
  </r>
  <r>
    <n v="57"/>
    <x v="49"/>
    <s v="CUST057"/>
    <x v="1"/>
    <n v="63"/>
    <x v="0"/>
    <n v="14"/>
    <x v="3"/>
    <s v="Holiday"/>
    <x v="5"/>
    <d v="2023-11-30T00:00:00"/>
  </r>
  <r>
    <n v="58"/>
    <x v="50"/>
    <s v="CUST058"/>
    <x v="0"/>
    <n v="18"/>
    <x v="1"/>
    <n v="697.96999999999991"/>
    <x v="4"/>
    <s v="Holiday"/>
    <x v="0"/>
    <d v="2023-11-30T00:00:00"/>
  </r>
  <r>
    <n v="59"/>
    <x v="51"/>
    <s v="CUST059"/>
    <x v="0"/>
    <n v="62"/>
    <x v="1"/>
    <n v="771.18000000000006"/>
    <x v="3"/>
    <s v="Non-Holiday"/>
    <x v="4"/>
    <d v="2023-07-31T00:00:00"/>
  </r>
  <r>
    <n v="60"/>
    <x v="52"/>
    <s v="CUST060"/>
    <x v="0"/>
    <n v="30"/>
    <x v="0"/>
    <n v="189.3"/>
    <x v="0"/>
    <s v="Non-Holiday"/>
    <x v="1"/>
    <d v="2023-10-31T00:00:00"/>
  </r>
  <r>
    <n v="61"/>
    <x v="53"/>
    <s v="CUST061"/>
    <x v="0"/>
    <n v="21"/>
    <x v="0"/>
    <n v="339.44"/>
    <x v="4"/>
    <s v="Non-Holiday"/>
    <x v="2"/>
    <d v="2023-04-30T00:00:00"/>
  </r>
  <r>
    <n v="62"/>
    <x v="54"/>
    <s v="CUST062"/>
    <x v="0"/>
    <n v="18"/>
    <x v="0"/>
    <n v="177.76"/>
    <x v="4"/>
    <s v="Holiday"/>
    <x v="4"/>
    <d v="2023-12-31T00:00:00"/>
  </r>
  <r>
    <n v="63"/>
    <x v="44"/>
    <s v="CUST063"/>
    <x v="0"/>
    <n v="57"/>
    <x v="2"/>
    <n v="1151.94"/>
    <x v="3"/>
    <s v="Non-Holiday"/>
    <x v="2"/>
    <d v="2023-03-31T00:00:00"/>
  </r>
  <r>
    <n v="64"/>
    <x v="55"/>
    <s v="CUST064"/>
    <x v="0"/>
    <n v="49"/>
    <x v="1"/>
    <n v="1581"/>
    <x v="1"/>
    <s v="Non-Holiday"/>
    <x v="0"/>
    <d v="2023-03-31T00:00:00"/>
  </r>
  <r>
    <n v="65"/>
    <x v="56"/>
    <s v="CUST065"/>
    <x v="0"/>
    <n v="51"/>
    <x v="2"/>
    <n v="998.76"/>
    <x v="1"/>
    <s v="Holiday"/>
    <x v="3"/>
    <d v="2023-12-31T00:00:00"/>
  </r>
  <r>
    <n v="66"/>
    <x v="57"/>
    <s v="CUST066"/>
    <x v="1"/>
    <n v="45"/>
    <x v="2"/>
    <n v="1024.6200000000001"/>
    <x v="1"/>
    <s v="Non-Holiday"/>
    <x v="6"/>
    <d v="2023-04-30T00:00:00"/>
  </r>
  <r>
    <n v="67"/>
    <x v="58"/>
    <s v="CUST067"/>
    <x v="1"/>
    <n v="48"/>
    <x v="0"/>
    <n v="357.1"/>
    <x v="1"/>
    <s v="Non-Holiday"/>
    <x v="1"/>
    <d v="2023-05-31T00:00:00"/>
  </r>
  <r>
    <n v="68"/>
    <x v="46"/>
    <s v="CUST068"/>
    <x v="0"/>
    <n v="25"/>
    <x v="2"/>
    <n v="524.09"/>
    <x v="0"/>
    <s v="Non-Holiday"/>
    <x v="0"/>
    <d v="2023-02-28T00:00:00"/>
  </r>
  <r>
    <n v="69"/>
    <x v="15"/>
    <s v="CUST069"/>
    <x v="1"/>
    <n v="56"/>
    <x v="0"/>
    <n v="302.25"/>
    <x v="3"/>
    <s v="Non-Holiday"/>
    <x v="2"/>
    <d v="2023-04-30T00:00:00"/>
  </r>
  <r>
    <n v="70"/>
    <x v="59"/>
    <s v="CUST070"/>
    <x v="1"/>
    <n v="43"/>
    <x v="1"/>
    <n v="193.94"/>
    <x v="2"/>
    <s v="Non-Holiday"/>
    <x v="3"/>
    <d v="2023-02-28T00:00:00"/>
  </r>
  <r>
    <n v="71"/>
    <x v="36"/>
    <s v="CUST071"/>
    <x v="1"/>
    <n v="51"/>
    <x v="0"/>
    <n v="229.95000000000002"/>
    <x v="1"/>
    <s v="Non-Holiday"/>
    <x v="0"/>
    <d v="2023-07-31T00:00:00"/>
  </r>
  <r>
    <n v="72"/>
    <x v="27"/>
    <s v="CUST072"/>
    <x v="1"/>
    <n v="20"/>
    <x v="2"/>
    <n v="583.76"/>
    <x v="4"/>
    <s v="Non-Holiday"/>
    <x v="3"/>
    <d v="2023-05-31T00:00:00"/>
  </r>
  <r>
    <n v="73"/>
    <x v="60"/>
    <s v="CUST073"/>
    <x v="0"/>
    <n v="29"/>
    <x v="2"/>
    <n v="1738.96"/>
    <x v="0"/>
    <s v="Non-Holiday"/>
    <x v="0"/>
    <d v="2023-08-31T00:00:00"/>
  </r>
  <r>
    <n v="74"/>
    <x v="61"/>
    <s v="CUST074"/>
    <x v="1"/>
    <n v="18"/>
    <x v="0"/>
    <n v="114.49"/>
    <x v="4"/>
    <s v="Holiday"/>
    <x v="4"/>
    <d v="2023-11-30T00:00:00"/>
  </r>
  <r>
    <n v="75"/>
    <x v="62"/>
    <s v="CUST075"/>
    <x v="0"/>
    <n v="61"/>
    <x v="0"/>
    <n v="35.299999999999997"/>
    <x v="3"/>
    <s v="Non-Holiday"/>
    <x v="6"/>
    <d v="2023-07-31T00:00:00"/>
  </r>
  <r>
    <n v="76"/>
    <x v="63"/>
    <s v="CUST076"/>
    <x v="1"/>
    <n v="22"/>
    <x v="2"/>
    <n v="27.88"/>
    <x v="4"/>
    <s v="Non-Holiday"/>
    <x v="5"/>
    <d v="2023-03-31T00:00:00"/>
  </r>
  <r>
    <n v="77"/>
    <x v="64"/>
    <s v="CUST077"/>
    <x v="1"/>
    <n v="47"/>
    <x v="1"/>
    <n v="1342.88"/>
    <x v="1"/>
    <s v="Non-Holiday"/>
    <x v="2"/>
    <d v="2023-07-31T00:00:00"/>
  </r>
  <r>
    <n v="78"/>
    <x v="65"/>
    <s v="CUST078"/>
    <x v="1"/>
    <n v="47"/>
    <x v="1"/>
    <n v="1401.24"/>
    <x v="1"/>
    <s v="Non-Holiday"/>
    <x v="5"/>
    <d v="2023-07-31T00:00:00"/>
  </r>
  <r>
    <n v="79"/>
    <x v="66"/>
    <s v="CUST079"/>
    <x v="0"/>
    <n v="34"/>
    <x v="0"/>
    <n v="266.39999999999998"/>
    <x v="0"/>
    <s v="Non-Holiday"/>
    <x v="3"/>
    <d v="2023-04-30T00:00:00"/>
  </r>
  <r>
    <n v="80"/>
    <x v="67"/>
    <s v="CUST080"/>
    <x v="1"/>
    <n v="64"/>
    <x v="1"/>
    <n v="366.44"/>
    <x v="3"/>
    <s v="Holiday"/>
    <x v="2"/>
    <d v="2023-12-31T00:00:00"/>
  </r>
  <r>
    <n v="81"/>
    <x v="68"/>
    <s v="CUST081"/>
    <x v="0"/>
    <n v="40"/>
    <x v="2"/>
    <n v="2108"/>
    <x v="2"/>
    <s v="Non-Holiday"/>
    <x v="4"/>
    <d v="2023-05-31T00:00:00"/>
  </r>
  <r>
    <n v="82"/>
    <x v="22"/>
    <s v="CUST082"/>
    <x v="1"/>
    <n v="32"/>
    <x v="0"/>
    <n v="71.290000000000006"/>
    <x v="0"/>
    <s v="Holiday"/>
    <x v="3"/>
    <d v="2023-12-31T00:00:00"/>
  </r>
  <r>
    <n v="83"/>
    <x v="69"/>
    <s v="CUST083"/>
    <x v="0"/>
    <n v="54"/>
    <x v="2"/>
    <n v="1433.67"/>
    <x v="1"/>
    <s v="Holiday"/>
    <x v="5"/>
    <d v="2023-12-31T00:00:00"/>
  </r>
  <r>
    <n v="84"/>
    <x v="70"/>
    <s v="CUST084"/>
    <x v="1"/>
    <n v="38"/>
    <x v="2"/>
    <n v="1650.62"/>
    <x v="2"/>
    <s v="Holiday"/>
    <x v="3"/>
    <d v="2023-11-30T00:00:00"/>
  </r>
  <r>
    <n v="85"/>
    <x v="71"/>
    <s v="CUST085"/>
    <x v="0"/>
    <n v="31"/>
    <x v="1"/>
    <n v="312"/>
    <x v="0"/>
    <s v="Non-Holiday"/>
    <x v="1"/>
    <d v="2023-02-28T00:00:00"/>
  </r>
  <r>
    <n v="86"/>
    <x v="72"/>
    <s v="CUST086"/>
    <x v="0"/>
    <n v="19"/>
    <x v="0"/>
    <n v="97.7"/>
    <x v="4"/>
    <s v="Holiday"/>
    <x v="4"/>
    <d v="2023-11-30T00:00:00"/>
  </r>
  <r>
    <n v="87"/>
    <x v="61"/>
    <s v="CUST087"/>
    <x v="1"/>
    <n v="28"/>
    <x v="0"/>
    <n v="126.08"/>
    <x v="0"/>
    <s v="Holiday"/>
    <x v="4"/>
    <d v="2023-11-30T00:00:00"/>
  </r>
  <r>
    <n v="88"/>
    <x v="73"/>
    <s v="CUST088"/>
    <x v="0"/>
    <n v="56"/>
    <x v="1"/>
    <n v="259.24"/>
    <x v="3"/>
    <s v="Non-Holiday"/>
    <x v="4"/>
    <d v="2023-03-31T00:00:00"/>
  </r>
  <r>
    <n v="89"/>
    <x v="74"/>
    <s v="CUST089"/>
    <x v="1"/>
    <n v="55"/>
    <x v="2"/>
    <n v="603.58000000000004"/>
    <x v="3"/>
    <s v="Non-Holiday"/>
    <x v="2"/>
    <d v="2023-10-31T00:00:00"/>
  </r>
  <r>
    <n v="90"/>
    <x v="75"/>
    <s v="CUST090"/>
    <x v="1"/>
    <n v="51"/>
    <x v="2"/>
    <n v="171.12"/>
    <x v="1"/>
    <s v="Holiday"/>
    <x v="0"/>
    <d v="2023-11-30T00:00:00"/>
  </r>
  <r>
    <n v="91"/>
    <x v="63"/>
    <s v="CUST091"/>
    <x v="1"/>
    <n v="55"/>
    <x v="2"/>
    <n v="903.76"/>
    <x v="3"/>
    <s v="Non-Holiday"/>
    <x v="5"/>
    <d v="2023-03-31T00:00:00"/>
  </r>
  <r>
    <n v="92"/>
    <x v="60"/>
    <s v="CUST092"/>
    <x v="1"/>
    <n v="51"/>
    <x v="2"/>
    <n v="1423.4"/>
    <x v="1"/>
    <s v="Non-Holiday"/>
    <x v="0"/>
    <d v="2023-08-31T00:00:00"/>
  </r>
  <r>
    <n v="93"/>
    <x v="36"/>
    <s v="CUST093"/>
    <x v="1"/>
    <n v="35"/>
    <x v="0"/>
    <n v="461.23"/>
    <x v="2"/>
    <s v="Non-Holiday"/>
    <x v="0"/>
    <d v="2023-07-31T00:00:00"/>
  </r>
  <r>
    <n v="94"/>
    <x v="76"/>
    <s v="CUST094"/>
    <x v="1"/>
    <n v="47"/>
    <x v="0"/>
    <n v="679"/>
    <x v="1"/>
    <s v="Non-Holiday"/>
    <x v="0"/>
    <d v="2023-05-31T00:00:00"/>
  </r>
  <r>
    <n v="95"/>
    <x v="0"/>
    <s v="CUST095"/>
    <x v="1"/>
    <n v="32"/>
    <x v="1"/>
    <n v="1170.68"/>
    <x v="0"/>
    <s v="Holiday"/>
    <x v="0"/>
    <d v="2023-11-30T00:00:00"/>
  </r>
  <r>
    <n v="96"/>
    <x v="77"/>
    <s v="CUST096"/>
    <x v="1"/>
    <n v="44"/>
    <x v="1"/>
    <n v="584.40000000000009"/>
    <x v="2"/>
    <s v="Holiday"/>
    <x v="3"/>
    <d v="2023-12-31T00:00:00"/>
  </r>
  <r>
    <n v="97"/>
    <x v="78"/>
    <s v="CUST097"/>
    <x v="1"/>
    <n v="51"/>
    <x v="0"/>
    <n v="145.53"/>
    <x v="1"/>
    <s v="Non-Holiday"/>
    <x v="0"/>
    <d v="2023-10-31T00:00:00"/>
  </r>
  <r>
    <n v="98"/>
    <x v="24"/>
    <s v="CUST098"/>
    <x v="1"/>
    <n v="55"/>
    <x v="0"/>
    <n v="32.32"/>
    <x v="3"/>
    <s v="Non-Holiday"/>
    <x v="2"/>
    <d v="2023-04-30T00:00:00"/>
  </r>
  <r>
    <n v="99"/>
    <x v="79"/>
    <s v="CUST099"/>
    <x v="1"/>
    <n v="50"/>
    <x v="2"/>
    <n v="1139.32"/>
    <x v="1"/>
    <s v="Holiday"/>
    <x v="2"/>
    <d v="2023-12-31T00:00:00"/>
  </r>
  <r>
    <n v="100"/>
    <x v="80"/>
    <s v="CUST100"/>
    <x v="0"/>
    <n v="41"/>
    <x v="2"/>
    <n v="390.59"/>
    <x v="2"/>
    <s v="Non-Holiday"/>
    <x v="0"/>
    <d v="2023-06-30T00:00:00"/>
  </r>
  <r>
    <n v="101"/>
    <x v="81"/>
    <s v="CUST101"/>
    <x v="0"/>
    <n v="32"/>
    <x v="1"/>
    <n v="1337.6499999999999"/>
    <x v="0"/>
    <s v="Non-Holiday"/>
    <x v="2"/>
    <d v="2023-01-31T00:00:00"/>
  </r>
  <r>
    <n v="102"/>
    <x v="82"/>
    <s v="CUST102"/>
    <x v="1"/>
    <n v="47"/>
    <x v="0"/>
    <n v="69.44"/>
    <x v="1"/>
    <s v="Non-Holiday"/>
    <x v="0"/>
    <d v="2023-04-30T00:00:00"/>
  </r>
  <r>
    <n v="103"/>
    <x v="6"/>
    <s v="CUST103"/>
    <x v="1"/>
    <n v="59"/>
    <x v="1"/>
    <n v="1017.88"/>
    <x v="3"/>
    <s v="Non-Holiday"/>
    <x v="0"/>
    <d v="2023-03-31T00:00:00"/>
  </r>
  <r>
    <n v="104"/>
    <x v="83"/>
    <s v="CUST104"/>
    <x v="1"/>
    <n v="34"/>
    <x v="0"/>
    <n v="160.24"/>
    <x v="0"/>
    <s v="Non-Holiday"/>
    <x v="2"/>
    <d v="2023-06-30T00:00:00"/>
  </r>
  <r>
    <n v="105"/>
    <x v="84"/>
    <s v="CUST105"/>
    <x v="1"/>
    <n v="22"/>
    <x v="2"/>
    <n v="308.13"/>
    <x v="4"/>
    <s v="Non-Holiday"/>
    <x v="3"/>
    <d v="2023-07-31T00:00:00"/>
  </r>
  <r>
    <n v="106"/>
    <x v="85"/>
    <s v="CUST106"/>
    <x v="1"/>
    <n v="46"/>
    <x v="1"/>
    <n v="484.46999999999997"/>
    <x v="1"/>
    <s v="Holiday"/>
    <x v="1"/>
    <d v="2023-12-31T00:00:00"/>
  </r>
  <r>
    <n v="107"/>
    <x v="86"/>
    <s v="CUST107"/>
    <x v="1"/>
    <n v="21"/>
    <x v="1"/>
    <n v="101.26"/>
    <x v="4"/>
    <s v="Non-Holiday"/>
    <x v="0"/>
    <d v="2023-03-31T00:00:00"/>
  </r>
  <r>
    <n v="108"/>
    <x v="87"/>
    <s v="CUST108"/>
    <x v="1"/>
    <n v="27"/>
    <x v="0"/>
    <n v="60.84"/>
    <x v="0"/>
    <s v="Non-Holiday"/>
    <x v="4"/>
    <d v="2023-04-30T00:00:00"/>
  </r>
  <r>
    <n v="109"/>
    <x v="88"/>
    <s v="CUST109"/>
    <x v="1"/>
    <n v="34"/>
    <x v="2"/>
    <n v="196.20000000000002"/>
    <x v="0"/>
    <s v="Non-Holiday"/>
    <x v="4"/>
    <d v="2023-10-31T00:00:00"/>
  </r>
  <r>
    <n v="110"/>
    <x v="83"/>
    <s v="CUST110"/>
    <x v="0"/>
    <n v="27"/>
    <x v="1"/>
    <n v="623.9"/>
    <x v="0"/>
    <s v="Non-Holiday"/>
    <x v="2"/>
    <d v="2023-06-30T00:00:00"/>
  </r>
  <r>
    <n v="111"/>
    <x v="87"/>
    <s v="CUST111"/>
    <x v="1"/>
    <n v="34"/>
    <x v="2"/>
    <n v="1391.46"/>
    <x v="0"/>
    <s v="Non-Holiday"/>
    <x v="4"/>
    <d v="2023-04-30T00:00:00"/>
  </r>
  <r>
    <n v="112"/>
    <x v="89"/>
    <s v="CUST112"/>
    <x v="0"/>
    <n v="37"/>
    <x v="1"/>
    <n v="364.26"/>
    <x v="2"/>
    <s v="Holiday"/>
    <x v="5"/>
    <d v="2023-12-31T00:00:00"/>
  </r>
  <r>
    <n v="113"/>
    <x v="90"/>
    <s v="CUST113"/>
    <x v="1"/>
    <n v="41"/>
    <x v="2"/>
    <n v="1236.8"/>
    <x v="2"/>
    <s v="Non-Holiday"/>
    <x v="4"/>
    <d v="2023-09-30T00:00:00"/>
  </r>
  <r>
    <n v="114"/>
    <x v="91"/>
    <s v="CUST114"/>
    <x v="1"/>
    <n v="22"/>
    <x v="0"/>
    <n v="131.88"/>
    <x v="4"/>
    <s v="Non-Holiday"/>
    <x v="5"/>
    <d v="2023-07-31T00:00:00"/>
  </r>
  <r>
    <n v="115"/>
    <x v="92"/>
    <s v="CUST115"/>
    <x v="0"/>
    <n v="51"/>
    <x v="1"/>
    <n v="1492.45"/>
    <x v="1"/>
    <s v="Holiday"/>
    <x v="2"/>
    <d v="2023-11-30T00:00:00"/>
  </r>
  <r>
    <n v="116"/>
    <x v="93"/>
    <s v="CUST116"/>
    <x v="1"/>
    <n v="23"/>
    <x v="1"/>
    <n v="1721.51"/>
    <x v="4"/>
    <s v="Non-Holiday"/>
    <x v="4"/>
    <d v="2023-08-31T00:00:00"/>
  </r>
  <r>
    <n v="117"/>
    <x v="94"/>
    <s v="CUST117"/>
    <x v="0"/>
    <n v="19"/>
    <x v="2"/>
    <n v="3106.39"/>
    <x v="4"/>
    <s v="Non-Holiday"/>
    <x v="4"/>
    <d v="2023-03-31T00:00:00"/>
  </r>
  <r>
    <n v="118"/>
    <x v="40"/>
    <s v="CUST118"/>
    <x v="1"/>
    <n v="30"/>
    <x v="2"/>
    <n v="1468.1999999999998"/>
    <x v="0"/>
    <s v="Non-Holiday"/>
    <x v="3"/>
    <d v="2023-05-31T00:00:00"/>
  </r>
  <r>
    <n v="119"/>
    <x v="6"/>
    <s v="CUST119"/>
    <x v="1"/>
    <n v="60"/>
    <x v="1"/>
    <n v="178.88"/>
    <x v="3"/>
    <s v="Non-Holiday"/>
    <x v="0"/>
    <d v="2023-03-31T00:00:00"/>
  </r>
  <r>
    <n v="120"/>
    <x v="95"/>
    <s v="CUST120"/>
    <x v="0"/>
    <n v="60"/>
    <x v="0"/>
    <n v="193.8"/>
    <x v="3"/>
    <s v="Holiday"/>
    <x v="3"/>
    <d v="2023-11-30T00:00:00"/>
  </r>
  <r>
    <n v="121"/>
    <x v="19"/>
    <s v="CUST121"/>
    <x v="1"/>
    <n v="28"/>
    <x v="2"/>
    <n v="115.65"/>
    <x v="0"/>
    <s v="Non-Holiday"/>
    <x v="2"/>
    <d v="2023-10-31T00:00:00"/>
  </r>
  <r>
    <n v="122"/>
    <x v="96"/>
    <s v="CUST122"/>
    <x v="0"/>
    <n v="64"/>
    <x v="2"/>
    <n v="216"/>
    <x v="3"/>
    <s v="Non-Holiday"/>
    <x v="3"/>
    <d v="2023-10-31T00:00:00"/>
  </r>
  <r>
    <n v="123"/>
    <x v="97"/>
    <s v="CUST123"/>
    <x v="1"/>
    <n v="40"/>
    <x v="2"/>
    <n v="1055.4000000000001"/>
    <x v="2"/>
    <s v="Non-Holiday"/>
    <x v="1"/>
    <d v="2023-05-31T00:00:00"/>
  </r>
  <r>
    <n v="124"/>
    <x v="98"/>
    <s v="CUST124"/>
    <x v="0"/>
    <n v="33"/>
    <x v="1"/>
    <n v="402.95000000000005"/>
    <x v="0"/>
    <s v="Non-Holiday"/>
    <x v="0"/>
    <d v="2023-10-31T00:00:00"/>
  </r>
  <r>
    <n v="125"/>
    <x v="99"/>
    <s v="CUST125"/>
    <x v="0"/>
    <n v="48"/>
    <x v="1"/>
    <n v="954.4"/>
    <x v="1"/>
    <s v="Non-Holiday"/>
    <x v="3"/>
    <d v="2023-08-31T00:00:00"/>
  </r>
  <r>
    <n v="126"/>
    <x v="100"/>
    <s v="CUST126"/>
    <x v="1"/>
    <n v="28"/>
    <x v="1"/>
    <n v="603.84"/>
    <x v="0"/>
    <s v="Non-Holiday"/>
    <x v="6"/>
    <d v="2023-10-31T00:00:00"/>
  </r>
  <r>
    <n v="127"/>
    <x v="101"/>
    <s v="CUST127"/>
    <x v="1"/>
    <n v="33"/>
    <x v="1"/>
    <n v="707.7"/>
    <x v="0"/>
    <s v="Non-Holiday"/>
    <x v="1"/>
    <d v="2023-07-31T00:00:00"/>
  </r>
  <r>
    <n v="128"/>
    <x v="51"/>
    <s v="CUST128"/>
    <x v="0"/>
    <n v="25"/>
    <x v="0"/>
    <n v="239.96"/>
    <x v="0"/>
    <s v="Non-Holiday"/>
    <x v="4"/>
    <d v="2023-07-31T00:00:00"/>
  </r>
  <r>
    <n v="129"/>
    <x v="24"/>
    <s v="CUST129"/>
    <x v="1"/>
    <n v="21"/>
    <x v="0"/>
    <n v="131.19999999999999"/>
    <x v="4"/>
    <s v="Non-Holiday"/>
    <x v="2"/>
    <d v="2023-04-30T00:00:00"/>
  </r>
  <r>
    <n v="130"/>
    <x v="102"/>
    <s v="CUST130"/>
    <x v="1"/>
    <n v="57"/>
    <x v="1"/>
    <n v="1270.5"/>
    <x v="3"/>
    <s v="Non-Holiday"/>
    <x v="2"/>
    <d v="2023-03-31T00:00:00"/>
  </r>
  <r>
    <n v="131"/>
    <x v="103"/>
    <s v="CUST131"/>
    <x v="1"/>
    <n v="21"/>
    <x v="0"/>
    <n v="158.19999999999999"/>
    <x v="4"/>
    <s v="Non-Holiday"/>
    <x v="0"/>
    <d v="2023-09-30T00:00:00"/>
  </r>
  <r>
    <n v="132"/>
    <x v="104"/>
    <s v="CUST132"/>
    <x v="0"/>
    <n v="42"/>
    <x v="2"/>
    <n v="1264.3799999999999"/>
    <x v="2"/>
    <s v="Non-Holiday"/>
    <x v="2"/>
    <d v="2023-09-30T00:00:00"/>
  </r>
  <r>
    <n v="133"/>
    <x v="105"/>
    <s v="CUST133"/>
    <x v="0"/>
    <n v="20"/>
    <x v="2"/>
    <n v="3265.65"/>
    <x v="4"/>
    <s v="Non-Holiday"/>
    <x v="6"/>
    <d v="2023-02-28T00:00:00"/>
  </r>
  <r>
    <n v="134"/>
    <x v="106"/>
    <s v="CUST134"/>
    <x v="0"/>
    <n v="49"/>
    <x v="2"/>
    <n v="1296.8900000000001"/>
    <x v="1"/>
    <s v="Non-Holiday"/>
    <x v="4"/>
    <d v="2023-01-31T00:00:00"/>
  </r>
  <r>
    <n v="135"/>
    <x v="107"/>
    <s v="CUST135"/>
    <x v="0"/>
    <n v="20"/>
    <x v="1"/>
    <n v="1366.8000000000002"/>
    <x v="4"/>
    <s v="Non-Holiday"/>
    <x v="2"/>
    <d v="2023-02-28T00:00:00"/>
  </r>
  <r>
    <n v="136"/>
    <x v="108"/>
    <s v="CUST136"/>
    <x v="0"/>
    <n v="44"/>
    <x v="2"/>
    <n v="1208.42"/>
    <x v="2"/>
    <s v="Non-Holiday"/>
    <x v="1"/>
    <d v="2023-03-31T00:00:00"/>
  </r>
  <r>
    <n v="137"/>
    <x v="49"/>
    <s v="CUST137"/>
    <x v="0"/>
    <n v="46"/>
    <x v="0"/>
    <n v="244.68"/>
    <x v="1"/>
    <s v="Holiday"/>
    <x v="5"/>
    <d v="2023-11-30T00:00:00"/>
  </r>
  <r>
    <n v="138"/>
    <x v="29"/>
    <s v="CUST138"/>
    <x v="0"/>
    <n v="49"/>
    <x v="1"/>
    <n v="1364.46"/>
    <x v="1"/>
    <s v="Non-Holiday"/>
    <x v="6"/>
    <d v="2023-03-31T00:00:00"/>
  </r>
  <r>
    <n v="139"/>
    <x v="109"/>
    <s v="CUST139"/>
    <x v="0"/>
    <n v="36"/>
    <x v="0"/>
    <n v="47.54"/>
    <x v="2"/>
    <s v="Holiday"/>
    <x v="0"/>
    <d v="2023-12-31T00:00:00"/>
  </r>
  <r>
    <n v="140"/>
    <x v="12"/>
    <s v="CUST140"/>
    <x v="0"/>
    <n v="38"/>
    <x v="2"/>
    <n v="640.29999999999995"/>
    <x v="2"/>
    <s v="Non-Holiday"/>
    <x v="5"/>
    <d v="2023-08-31T00:00:00"/>
  </r>
  <r>
    <n v="141"/>
    <x v="110"/>
    <s v="CUST141"/>
    <x v="1"/>
    <n v="22"/>
    <x v="2"/>
    <n v="1161.6600000000001"/>
    <x v="4"/>
    <s v="Holiday"/>
    <x v="6"/>
    <d v="2023-11-30T00:00:00"/>
  </r>
  <r>
    <n v="142"/>
    <x v="111"/>
    <s v="CUST142"/>
    <x v="0"/>
    <n v="35"/>
    <x v="2"/>
    <n v="2118.3000000000002"/>
    <x v="2"/>
    <s v="Non-Holiday"/>
    <x v="6"/>
    <d v="2023-02-28T00:00:00"/>
  </r>
  <r>
    <n v="143"/>
    <x v="112"/>
    <s v="CUST143"/>
    <x v="1"/>
    <n v="45"/>
    <x v="1"/>
    <n v="804.16"/>
    <x v="1"/>
    <s v="Non-Holiday"/>
    <x v="0"/>
    <d v="2023-07-31T00:00:00"/>
  </r>
  <r>
    <n v="144"/>
    <x v="113"/>
    <s v="CUST144"/>
    <x v="1"/>
    <n v="59"/>
    <x v="0"/>
    <n v="174.66"/>
    <x v="3"/>
    <s v="Non-Holiday"/>
    <x v="5"/>
    <d v="2023-07-31T00:00:00"/>
  </r>
  <r>
    <n v="145"/>
    <x v="110"/>
    <s v="CUST145"/>
    <x v="1"/>
    <n v="39"/>
    <x v="1"/>
    <n v="76.56"/>
    <x v="2"/>
    <s v="Holiday"/>
    <x v="6"/>
    <d v="2023-11-30T00:00:00"/>
  </r>
  <r>
    <n v="146"/>
    <x v="114"/>
    <s v="CUST146"/>
    <x v="0"/>
    <n v="38"/>
    <x v="1"/>
    <n v="509.44"/>
    <x v="2"/>
    <s v="Non-Holiday"/>
    <x v="1"/>
    <d v="2023-08-31T00:00:00"/>
  </r>
  <r>
    <n v="147"/>
    <x v="115"/>
    <s v="CUST147"/>
    <x v="0"/>
    <n v="23"/>
    <x v="2"/>
    <n v="1989.12"/>
    <x v="4"/>
    <s v="Non-Holiday"/>
    <x v="6"/>
    <d v="2023-09-30T00:00:00"/>
  </r>
  <r>
    <n v="148"/>
    <x v="116"/>
    <s v="CUST148"/>
    <x v="0"/>
    <n v="18"/>
    <x v="1"/>
    <n v="477.04"/>
    <x v="4"/>
    <s v="Holiday"/>
    <x v="5"/>
    <d v="2023-12-31T00:00:00"/>
  </r>
  <r>
    <n v="149"/>
    <x v="117"/>
    <s v="CUST149"/>
    <x v="0"/>
    <n v="22"/>
    <x v="1"/>
    <n v="1215"/>
    <x v="4"/>
    <s v="Non-Holiday"/>
    <x v="4"/>
    <d v="2023-10-31T00:00:00"/>
  </r>
  <r>
    <n v="150"/>
    <x v="118"/>
    <s v="CUST150"/>
    <x v="1"/>
    <n v="58"/>
    <x v="2"/>
    <n v="246.7"/>
    <x v="3"/>
    <s v="Non-Holiday"/>
    <x v="0"/>
    <d v="2023-03-31T00:00:00"/>
  </r>
  <r>
    <n v="151"/>
    <x v="109"/>
    <s v="CUST151"/>
    <x v="0"/>
    <n v="29"/>
    <x v="1"/>
    <n v="531.79999999999995"/>
    <x v="0"/>
    <s v="Holiday"/>
    <x v="0"/>
    <d v="2023-12-31T00:00:00"/>
  </r>
  <r>
    <n v="152"/>
    <x v="119"/>
    <s v="CUST152"/>
    <x v="0"/>
    <n v="43"/>
    <x v="2"/>
    <n v="3836.88"/>
    <x v="2"/>
    <s v="Non-Holiday"/>
    <x v="3"/>
    <d v="2023-03-31T00:00:00"/>
  </r>
  <r>
    <n v="153"/>
    <x v="69"/>
    <s v="CUST153"/>
    <x v="0"/>
    <n v="63"/>
    <x v="2"/>
    <n v="2372.44"/>
    <x v="3"/>
    <s v="Holiday"/>
    <x v="5"/>
    <d v="2023-12-31T00:00:00"/>
  </r>
  <r>
    <n v="154"/>
    <x v="120"/>
    <s v="CUST154"/>
    <x v="0"/>
    <n v="51"/>
    <x v="2"/>
    <n v="3127.04"/>
    <x v="1"/>
    <s v="Non-Holiday"/>
    <x v="0"/>
    <d v="2023-10-31T00:00:00"/>
  </r>
  <r>
    <n v="155"/>
    <x v="68"/>
    <s v="CUST155"/>
    <x v="0"/>
    <n v="31"/>
    <x v="2"/>
    <n v="3833.31"/>
    <x v="0"/>
    <s v="Non-Holiday"/>
    <x v="4"/>
    <d v="2023-05-31T00:00:00"/>
  </r>
  <r>
    <n v="156"/>
    <x v="121"/>
    <s v="CUST156"/>
    <x v="1"/>
    <n v="43"/>
    <x v="1"/>
    <n v="942.19999999999993"/>
    <x v="2"/>
    <s v="Holiday"/>
    <x v="5"/>
    <d v="2023-11-30T00:00:00"/>
  </r>
  <r>
    <n v="157"/>
    <x v="31"/>
    <s v="CUST157"/>
    <x v="0"/>
    <n v="62"/>
    <x v="2"/>
    <n v="1021.29"/>
    <x v="3"/>
    <s v="Non-Holiday"/>
    <x v="5"/>
    <d v="2023-06-30T00:00:00"/>
  </r>
  <r>
    <n v="158"/>
    <x v="1"/>
    <s v="CUST158"/>
    <x v="1"/>
    <n v="44"/>
    <x v="2"/>
    <n v="1078.1999999999998"/>
    <x v="2"/>
    <s v="Non-Holiday"/>
    <x v="1"/>
    <d v="2023-02-28T00:00:00"/>
  </r>
  <r>
    <n v="159"/>
    <x v="48"/>
    <s v="CUST159"/>
    <x v="0"/>
    <n v="26"/>
    <x v="1"/>
    <n v="1093.3"/>
    <x v="0"/>
    <s v="Holiday"/>
    <x v="2"/>
    <d v="2023-12-31T00:00:00"/>
  </r>
  <r>
    <n v="160"/>
    <x v="122"/>
    <s v="CUST160"/>
    <x v="1"/>
    <n v="43"/>
    <x v="1"/>
    <n v="1357.02"/>
    <x v="2"/>
    <s v="Non-Holiday"/>
    <x v="0"/>
    <d v="2023-08-31T00:00:00"/>
  </r>
  <r>
    <n v="161"/>
    <x v="7"/>
    <s v="CUST161"/>
    <x v="0"/>
    <n v="64"/>
    <x v="0"/>
    <n v="33.74"/>
    <x v="3"/>
    <s v="Non-Holiday"/>
    <x v="4"/>
    <d v="2023-03-31T00:00:00"/>
  </r>
  <r>
    <n v="162"/>
    <x v="123"/>
    <s v="CUST162"/>
    <x v="0"/>
    <n v="39"/>
    <x v="1"/>
    <n v="1649.13"/>
    <x v="2"/>
    <s v="Non-Holiday"/>
    <x v="1"/>
    <d v="2023-08-31T00:00:00"/>
  </r>
  <r>
    <n v="163"/>
    <x v="124"/>
    <s v="CUST163"/>
    <x v="1"/>
    <n v="64"/>
    <x v="1"/>
    <n v="793.08"/>
    <x v="3"/>
    <s v="Non-Holiday"/>
    <x v="6"/>
    <d v="2023-03-31T00:00:00"/>
  </r>
  <r>
    <n v="164"/>
    <x v="76"/>
    <s v="CUST164"/>
    <x v="1"/>
    <n v="47"/>
    <x v="0"/>
    <n v="188.16"/>
    <x v="1"/>
    <s v="Non-Holiday"/>
    <x v="0"/>
    <d v="2023-05-31T00:00:00"/>
  </r>
  <r>
    <n v="165"/>
    <x v="125"/>
    <s v="CUST165"/>
    <x v="1"/>
    <n v="60"/>
    <x v="1"/>
    <n v="211.32"/>
    <x v="3"/>
    <s v="Non-Holiday"/>
    <x v="6"/>
    <d v="2023-09-30T00:00:00"/>
  </r>
  <r>
    <n v="166"/>
    <x v="126"/>
    <s v="CUST166"/>
    <x v="0"/>
    <n v="34"/>
    <x v="1"/>
    <n v="401.36"/>
    <x v="0"/>
    <s v="Non-Holiday"/>
    <x v="2"/>
    <d v="2023-04-30T00:00:00"/>
  </r>
  <r>
    <n v="167"/>
    <x v="127"/>
    <s v="CUST167"/>
    <x v="1"/>
    <n v="43"/>
    <x v="1"/>
    <n v="2601.17"/>
    <x v="2"/>
    <s v="Non-Holiday"/>
    <x v="2"/>
    <d v="2023-09-30T00:00:00"/>
  </r>
  <r>
    <n v="168"/>
    <x v="55"/>
    <s v="CUST168"/>
    <x v="0"/>
    <n v="53"/>
    <x v="1"/>
    <n v="597.62"/>
    <x v="1"/>
    <s v="Non-Holiday"/>
    <x v="0"/>
    <d v="2023-03-31T00:00:00"/>
  </r>
  <r>
    <n v="169"/>
    <x v="50"/>
    <s v="CUST169"/>
    <x v="0"/>
    <n v="18"/>
    <x v="0"/>
    <n v="85.32"/>
    <x v="4"/>
    <s v="Holiday"/>
    <x v="0"/>
    <d v="2023-11-30T00:00:00"/>
  </r>
  <r>
    <n v="170"/>
    <x v="128"/>
    <s v="CUST170"/>
    <x v="1"/>
    <n v="25"/>
    <x v="1"/>
    <n v="297.77"/>
    <x v="0"/>
    <s v="Non-Holiday"/>
    <x v="0"/>
    <d v="2023-06-30T00:00:00"/>
  </r>
  <r>
    <n v="171"/>
    <x v="0"/>
    <s v="CUST171"/>
    <x v="1"/>
    <n v="52"/>
    <x v="1"/>
    <n v="250.72"/>
    <x v="1"/>
    <s v="Holiday"/>
    <x v="0"/>
    <d v="2023-11-30T00:00:00"/>
  </r>
  <r>
    <n v="172"/>
    <x v="127"/>
    <s v="CUST172"/>
    <x v="0"/>
    <n v="32"/>
    <x v="0"/>
    <n v="209.2"/>
    <x v="0"/>
    <s v="Non-Holiday"/>
    <x v="2"/>
    <d v="2023-09-30T00:00:00"/>
  </r>
  <r>
    <n v="173"/>
    <x v="72"/>
    <s v="CUST173"/>
    <x v="0"/>
    <n v="64"/>
    <x v="2"/>
    <n v="2082.2600000000002"/>
    <x v="3"/>
    <s v="Holiday"/>
    <x v="4"/>
    <d v="2023-11-30T00:00:00"/>
  </r>
  <r>
    <n v="174"/>
    <x v="20"/>
    <s v="CUST174"/>
    <x v="1"/>
    <n v="39"/>
    <x v="0"/>
    <n v="669"/>
    <x v="2"/>
    <s v="Non-Holiday"/>
    <x v="4"/>
    <d v="2023-04-30T00:00:00"/>
  </r>
  <r>
    <n v="175"/>
    <x v="108"/>
    <s v="CUST175"/>
    <x v="1"/>
    <n v="31"/>
    <x v="2"/>
    <n v="705.74"/>
    <x v="0"/>
    <s v="Non-Holiday"/>
    <x v="1"/>
    <d v="2023-03-31T00:00:00"/>
  </r>
  <r>
    <n v="176"/>
    <x v="129"/>
    <s v="CUST176"/>
    <x v="1"/>
    <n v="43"/>
    <x v="0"/>
    <n v="642.84"/>
    <x v="2"/>
    <s v="Non-Holiday"/>
    <x v="3"/>
    <d v="2023-07-31T00:00:00"/>
  </r>
  <r>
    <n v="177"/>
    <x v="55"/>
    <s v="CUST177"/>
    <x v="0"/>
    <n v="45"/>
    <x v="0"/>
    <n v="91.16"/>
    <x v="1"/>
    <s v="Non-Holiday"/>
    <x v="0"/>
    <d v="2023-03-31T00:00:00"/>
  </r>
  <r>
    <n v="178"/>
    <x v="130"/>
    <s v="CUST178"/>
    <x v="0"/>
    <n v="40"/>
    <x v="1"/>
    <n v="1115.28"/>
    <x v="2"/>
    <s v="Non-Holiday"/>
    <x v="4"/>
    <d v="2023-10-31T00:00:00"/>
  </r>
  <r>
    <n v="179"/>
    <x v="131"/>
    <s v="CUST179"/>
    <x v="0"/>
    <n v="31"/>
    <x v="2"/>
    <n v="783.2"/>
    <x v="0"/>
    <s v="Non-Holiday"/>
    <x v="0"/>
    <d v="2023-09-30T00:00:00"/>
  </r>
  <r>
    <n v="180"/>
    <x v="132"/>
    <s v="CUST180"/>
    <x v="0"/>
    <n v="41"/>
    <x v="1"/>
    <n v="972"/>
    <x v="2"/>
    <s v="Non-Holiday"/>
    <x v="2"/>
    <d v="2023-01-31T00:00:00"/>
  </r>
  <r>
    <n v="181"/>
    <x v="133"/>
    <s v="CUST181"/>
    <x v="0"/>
    <n v="19"/>
    <x v="2"/>
    <n v="312.95999999999998"/>
    <x v="4"/>
    <s v="Holiday"/>
    <x v="0"/>
    <d v="2023-11-30T00:00:00"/>
  </r>
  <r>
    <n v="182"/>
    <x v="134"/>
    <s v="CUST182"/>
    <x v="0"/>
    <n v="62"/>
    <x v="0"/>
    <n v="86.54"/>
    <x v="3"/>
    <s v="Non-Holiday"/>
    <x v="6"/>
    <d v="2023-06-30T00:00:00"/>
  </r>
  <r>
    <n v="183"/>
    <x v="135"/>
    <s v="CUST183"/>
    <x v="1"/>
    <n v="43"/>
    <x v="0"/>
    <n v="280.8"/>
    <x v="2"/>
    <s v="Non-Holiday"/>
    <x v="0"/>
    <d v="2023-09-30T00:00:00"/>
  </r>
  <r>
    <n v="184"/>
    <x v="136"/>
    <s v="CUST184"/>
    <x v="0"/>
    <n v="31"/>
    <x v="2"/>
    <n v="2233.4"/>
    <x v="0"/>
    <s v="Non-Holiday"/>
    <x v="3"/>
    <d v="2023-01-31T00:00:00"/>
  </r>
  <r>
    <n v="185"/>
    <x v="1"/>
    <s v="CUST185"/>
    <x v="0"/>
    <n v="24"/>
    <x v="1"/>
    <n v="1103.76"/>
    <x v="4"/>
    <s v="Non-Holiday"/>
    <x v="1"/>
    <d v="2023-02-28T00:00:00"/>
  </r>
  <r>
    <n v="186"/>
    <x v="51"/>
    <s v="CUST186"/>
    <x v="0"/>
    <n v="20"/>
    <x v="1"/>
    <n v="1331.4"/>
    <x v="4"/>
    <s v="Non-Holiday"/>
    <x v="4"/>
    <d v="2023-07-31T00:00:00"/>
  </r>
  <r>
    <n v="187"/>
    <x v="137"/>
    <s v="CUST187"/>
    <x v="1"/>
    <n v="64"/>
    <x v="1"/>
    <n v="1473.99"/>
    <x v="3"/>
    <s v="Non-Holiday"/>
    <x v="4"/>
    <d v="2023-06-30T00:00:00"/>
  </r>
  <r>
    <n v="188"/>
    <x v="133"/>
    <s v="CUST188"/>
    <x v="0"/>
    <n v="40"/>
    <x v="1"/>
    <n v="479.93999999999994"/>
    <x v="2"/>
    <s v="Holiday"/>
    <x v="0"/>
    <d v="2023-11-30T00:00:00"/>
  </r>
  <r>
    <n v="189"/>
    <x v="138"/>
    <s v="CUST189"/>
    <x v="0"/>
    <n v="63"/>
    <x v="0"/>
    <n v="201"/>
    <x v="3"/>
    <s v="Non-Holiday"/>
    <x v="1"/>
    <d v="2023-01-31T00:00:00"/>
  </r>
  <r>
    <n v="190"/>
    <x v="139"/>
    <s v="CUST190"/>
    <x v="1"/>
    <n v="60"/>
    <x v="0"/>
    <n v="259.08"/>
    <x v="3"/>
    <s v="Non-Holiday"/>
    <x v="6"/>
    <d v="2023-05-31T00:00:00"/>
  </r>
  <r>
    <n v="191"/>
    <x v="88"/>
    <s v="CUST191"/>
    <x v="0"/>
    <n v="64"/>
    <x v="0"/>
    <n v="47.46"/>
    <x v="3"/>
    <s v="Non-Holiday"/>
    <x v="4"/>
    <d v="2023-10-31T00:00:00"/>
  </r>
  <r>
    <n v="192"/>
    <x v="46"/>
    <s v="CUST192"/>
    <x v="0"/>
    <n v="62"/>
    <x v="0"/>
    <n v="115.94"/>
    <x v="3"/>
    <s v="Non-Holiday"/>
    <x v="0"/>
    <d v="2023-02-28T00:00:00"/>
  </r>
  <r>
    <n v="193"/>
    <x v="140"/>
    <s v="CUST193"/>
    <x v="0"/>
    <n v="35"/>
    <x v="0"/>
    <n v="137.47999999999999"/>
    <x v="2"/>
    <s v="Non-Holiday"/>
    <x v="1"/>
    <d v="2023-02-28T00:00:00"/>
  </r>
  <r>
    <n v="194"/>
    <x v="141"/>
    <s v="CUST194"/>
    <x v="0"/>
    <n v="55"/>
    <x v="1"/>
    <n v="319.83"/>
    <x v="3"/>
    <s v="Non-Holiday"/>
    <x v="4"/>
    <d v="2023-09-30T00:00:00"/>
  </r>
  <r>
    <n v="195"/>
    <x v="142"/>
    <s v="CUST195"/>
    <x v="0"/>
    <n v="52"/>
    <x v="1"/>
    <n v="527.46"/>
    <x v="1"/>
    <s v="Non-Holiday"/>
    <x v="5"/>
    <d v="2023-02-28T00:00:00"/>
  </r>
  <r>
    <n v="196"/>
    <x v="143"/>
    <s v="CUST196"/>
    <x v="1"/>
    <n v="32"/>
    <x v="1"/>
    <n v="2031.68"/>
    <x v="0"/>
    <s v="Non-Holiday"/>
    <x v="5"/>
    <d v="2023-09-30T00:00:00"/>
  </r>
  <r>
    <n v="197"/>
    <x v="118"/>
    <s v="CUST197"/>
    <x v="1"/>
    <n v="42"/>
    <x v="1"/>
    <n v="661.05"/>
    <x v="2"/>
    <s v="Non-Holiday"/>
    <x v="0"/>
    <d v="2023-03-31T00:00:00"/>
  </r>
  <r>
    <n v="198"/>
    <x v="144"/>
    <s v="CUST198"/>
    <x v="1"/>
    <n v="54"/>
    <x v="0"/>
    <n v="65.78"/>
    <x v="1"/>
    <s v="Non-Holiday"/>
    <x v="3"/>
    <d v="2023-03-31T00:00:00"/>
  </r>
  <r>
    <n v="199"/>
    <x v="145"/>
    <s v="CUST199"/>
    <x v="0"/>
    <n v="45"/>
    <x v="0"/>
    <n v="163.72"/>
    <x v="1"/>
    <s v="Holiday"/>
    <x v="0"/>
    <d v="2023-12-31T00:00:00"/>
  </r>
  <r>
    <n v="200"/>
    <x v="146"/>
    <s v="CUST200"/>
    <x v="0"/>
    <n v="27"/>
    <x v="0"/>
    <n v="379.48"/>
    <x v="0"/>
    <s v="Non-Holiday"/>
    <x v="0"/>
    <d v="2023-09-30T00:00:00"/>
  </r>
  <r>
    <n v="201"/>
    <x v="147"/>
    <s v="CUST201"/>
    <x v="0"/>
    <n v="56"/>
    <x v="2"/>
    <n v="1111.76"/>
    <x v="3"/>
    <s v="Non-Holiday"/>
    <x v="1"/>
    <d v="2023-10-31T00:00:00"/>
  </r>
  <r>
    <n v="202"/>
    <x v="148"/>
    <s v="CUST202"/>
    <x v="1"/>
    <n v="34"/>
    <x v="1"/>
    <n v="1550.5"/>
    <x v="0"/>
    <s v="Non-Holiday"/>
    <x v="2"/>
    <d v="2023-03-31T00:00:00"/>
  </r>
  <r>
    <n v="203"/>
    <x v="69"/>
    <s v="CUST203"/>
    <x v="0"/>
    <n v="56"/>
    <x v="1"/>
    <n v="755.28"/>
    <x v="3"/>
    <s v="Holiday"/>
    <x v="5"/>
    <d v="2023-12-31T00:00:00"/>
  </r>
  <r>
    <n v="204"/>
    <x v="115"/>
    <s v="CUST204"/>
    <x v="0"/>
    <n v="39"/>
    <x v="0"/>
    <n v="275.15999999999997"/>
    <x v="2"/>
    <s v="Non-Holiday"/>
    <x v="6"/>
    <d v="2023-09-30T00:00:00"/>
  </r>
  <r>
    <n v="205"/>
    <x v="95"/>
    <s v="CUST205"/>
    <x v="1"/>
    <n v="43"/>
    <x v="1"/>
    <n v="608.52"/>
    <x v="2"/>
    <s v="Holiday"/>
    <x v="3"/>
    <d v="2023-11-30T00:00:00"/>
  </r>
  <r>
    <n v="206"/>
    <x v="12"/>
    <s v="CUST206"/>
    <x v="0"/>
    <n v="61"/>
    <x v="1"/>
    <n v="1528.1999999999998"/>
    <x v="3"/>
    <s v="Non-Holiday"/>
    <x v="5"/>
    <d v="2023-08-31T00:00:00"/>
  </r>
  <r>
    <n v="207"/>
    <x v="87"/>
    <s v="CUST207"/>
    <x v="1"/>
    <n v="42"/>
    <x v="0"/>
    <n v="356.70000000000005"/>
    <x v="2"/>
    <s v="Non-Holiday"/>
    <x v="4"/>
    <d v="2023-04-30T00:00:00"/>
  </r>
  <r>
    <n v="208"/>
    <x v="130"/>
    <s v="CUST208"/>
    <x v="1"/>
    <n v="34"/>
    <x v="2"/>
    <n v="780.11"/>
    <x v="0"/>
    <s v="Non-Holiday"/>
    <x v="4"/>
    <d v="2023-10-31T00:00:00"/>
  </r>
  <r>
    <n v="209"/>
    <x v="149"/>
    <s v="CUST209"/>
    <x v="1"/>
    <n v="30"/>
    <x v="2"/>
    <n v="363.32"/>
    <x v="0"/>
    <s v="Holiday"/>
    <x v="4"/>
    <d v="2023-12-31T00:00:00"/>
  </r>
  <r>
    <n v="210"/>
    <x v="150"/>
    <s v="CUST210"/>
    <x v="0"/>
    <n v="37"/>
    <x v="2"/>
    <n v="440.68"/>
    <x v="2"/>
    <s v="Non-Holiday"/>
    <x v="6"/>
    <d v="2023-04-30T00:00:00"/>
  </r>
  <r>
    <n v="212"/>
    <x v="151"/>
    <s v="CUST212"/>
    <x v="0"/>
    <n v="21"/>
    <x v="1"/>
    <n v="840.55000000000007"/>
    <x v="4"/>
    <s v="Non-Holiday"/>
    <x v="0"/>
    <d v="2023-06-30T00:00:00"/>
  </r>
  <r>
    <n v="213"/>
    <x v="101"/>
    <s v="CUST213"/>
    <x v="0"/>
    <n v="27"/>
    <x v="0"/>
    <n v="237.38"/>
    <x v="0"/>
    <s v="Non-Holiday"/>
    <x v="1"/>
    <d v="2023-07-31T00:00:00"/>
  </r>
  <r>
    <n v="214"/>
    <x v="67"/>
    <s v="CUST214"/>
    <x v="0"/>
    <n v="20"/>
    <x v="0"/>
    <n v="46.66"/>
    <x v="4"/>
    <s v="Holiday"/>
    <x v="2"/>
    <d v="2023-12-31T00:00:00"/>
  </r>
  <r>
    <n v="215"/>
    <x v="21"/>
    <s v="CUST215"/>
    <x v="0"/>
    <n v="58"/>
    <x v="1"/>
    <n v="1066.73"/>
    <x v="3"/>
    <s v="Holiday"/>
    <x v="4"/>
    <d v="2023-11-30T00:00:00"/>
  </r>
  <r>
    <n v="216"/>
    <x v="129"/>
    <s v="CUST216"/>
    <x v="0"/>
    <n v="62"/>
    <x v="2"/>
    <n v="1794.7"/>
    <x v="3"/>
    <s v="Non-Holiday"/>
    <x v="3"/>
    <d v="2023-07-31T00:00:00"/>
  </r>
  <r>
    <n v="217"/>
    <x v="152"/>
    <s v="CUST217"/>
    <x v="1"/>
    <n v="35"/>
    <x v="2"/>
    <n v="564.75"/>
    <x v="2"/>
    <s v="Non-Holiday"/>
    <x v="2"/>
    <d v="2023-08-31T00:00:00"/>
  </r>
  <r>
    <n v="218"/>
    <x v="103"/>
    <s v="CUST218"/>
    <x v="0"/>
    <n v="64"/>
    <x v="0"/>
    <n v="38.14"/>
    <x v="3"/>
    <s v="Non-Holiday"/>
    <x v="0"/>
    <d v="2023-09-30T00:00:00"/>
  </r>
  <r>
    <n v="219"/>
    <x v="153"/>
    <s v="CUST219"/>
    <x v="1"/>
    <n v="53"/>
    <x v="2"/>
    <n v="542.4"/>
    <x v="1"/>
    <s v="Non-Holiday"/>
    <x v="2"/>
    <d v="2023-08-31T00:00:00"/>
  </r>
  <r>
    <n v="220"/>
    <x v="86"/>
    <s v="CUST220"/>
    <x v="0"/>
    <n v="64"/>
    <x v="0"/>
    <n v="226.58"/>
    <x v="3"/>
    <s v="Non-Holiday"/>
    <x v="0"/>
    <d v="2023-03-31T00:00:00"/>
  </r>
  <r>
    <n v="221"/>
    <x v="154"/>
    <s v="CUST221"/>
    <x v="0"/>
    <n v="39"/>
    <x v="0"/>
    <n v="272.76"/>
    <x v="2"/>
    <s v="Non-Holiday"/>
    <x v="2"/>
    <d v="2023-05-31T00:00:00"/>
  </r>
  <r>
    <n v="222"/>
    <x v="155"/>
    <s v="CUST222"/>
    <x v="0"/>
    <n v="51"/>
    <x v="1"/>
    <n v="185.52"/>
    <x v="1"/>
    <s v="Non-Holiday"/>
    <x v="4"/>
    <d v="2023-04-30T00:00:00"/>
  </r>
  <r>
    <n v="223"/>
    <x v="111"/>
    <s v="CUST223"/>
    <x v="1"/>
    <n v="64"/>
    <x v="1"/>
    <n v="923.04"/>
    <x v="3"/>
    <s v="Non-Holiday"/>
    <x v="6"/>
    <d v="2023-02-28T00:00:00"/>
  </r>
  <r>
    <n v="224"/>
    <x v="156"/>
    <s v="CUST224"/>
    <x v="1"/>
    <n v="25"/>
    <x v="1"/>
    <n v="794.09999999999991"/>
    <x v="0"/>
    <s v="Non-Holiday"/>
    <x v="0"/>
    <d v="2023-06-30T00:00:00"/>
  </r>
  <r>
    <n v="225"/>
    <x v="157"/>
    <s v="CUST225"/>
    <x v="1"/>
    <n v="57"/>
    <x v="0"/>
    <n v="75.86"/>
    <x v="3"/>
    <s v="Non-Holiday"/>
    <x v="5"/>
    <d v="2023-03-31T00:00:00"/>
  </r>
  <r>
    <n v="226"/>
    <x v="26"/>
    <s v="CUST226"/>
    <x v="1"/>
    <n v="61"/>
    <x v="1"/>
    <n v="180.55"/>
    <x v="3"/>
    <s v="Non-Holiday"/>
    <x v="2"/>
    <d v="2023-10-31T00:00:00"/>
  </r>
  <r>
    <n v="227"/>
    <x v="117"/>
    <s v="CUST227"/>
    <x v="0"/>
    <n v="36"/>
    <x v="2"/>
    <n v="1771.58"/>
    <x v="2"/>
    <s v="Non-Holiday"/>
    <x v="4"/>
    <d v="2023-10-31T00:00:00"/>
  </r>
  <r>
    <n v="228"/>
    <x v="82"/>
    <s v="CUST228"/>
    <x v="1"/>
    <n v="59"/>
    <x v="2"/>
    <n v="211.9"/>
    <x v="3"/>
    <s v="Non-Holiday"/>
    <x v="0"/>
    <d v="2023-04-30T00:00:00"/>
  </r>
  <r>
    <n v="229"/>
    <x v="26"/>
    <s v="CUST229"/>
    <x v="0"/>
    <n v="58"/>
    <x v="0"/>
    <n v="234.5"/>
    <x v="3"/>
    <s v="Non-Holiday"/>
    <x v="2"/>
    <d v="2023-10-31T00:00:00"/>
  </r>
  <r>
    <n v="230"/>
    <x v="24"/>
    <s v="CUST230"/>
    <x v="0"/>
    <n v="54"/>
    <x v="0"/>
    <n v="207.74"/>
    <x v="1"/>
    <s v="Non-Holiday"/>
    <x v="2"/>
    <d v="2023-04-30T00:00:00"/>
  </r>
  <r>
    <n v="231"/>
    <x v="28"/>
    <s v="CUST231"/>
    <x v="1"/>
    <n v="23"/>
    <x v="1"/>
    <n v="1419.18"/>
    <x v="4"/>
    <s v="Non-Holiday"/>
    <x v="5"/>
    <d v="2023-03-31T00:00:00"/>
  </r>
  <r>
    <n v="232"/>
    <x v="118"/>
    <s v="CUST232"/>
    <x v="1"/>
    <n v="43"/>
    <x v="0"/>
    <n v="384"/>
    <x v="2"/>
    <s v="Non-Holiday"/>
    <x v="0"/>
    <d v="2023-03-31T00:00:00"/>
  </r>
  <r>
    <n v="233"/>
    <x v="158"/>
    <s v="CUST233"/>
    <x v="1"/>
    <n v="51"/>
    <x v="0"/>
    <n v="395.2"/>
    <x v="1"/>
    <s v="Holiday"/>
    <x v="0"/>
    <d v="2023-12-31T00:00:00"/>
  </r>
  <r>
    <n v="234"/>
    <x v="159"/>
    <s v="CUST234"/>
    <x v="1"/>
    <n v="62"/>
    <x v="2"/>
    <n v="377.9"/>
    <x v="3"/>
    <s v="Holiday"/>
    <x v="1"/>
    <d v="2023-11-30T00:00:00"/>
  </r>
  <r>
    <n v="235"/>
    <x v="160"/>
    <s v="CUST235"/>
    <x v="1"/>
    <n v="23"/>
    <x v="2"/>
    <n v="539.91"/>
    <x v="4"/>
    <s v="Non-Holiday"/>
    <x v="3"/>
    <d v="2023-01-31T00:00:00"/>
  </r>
  <r>
    <n v="236"/>
    <x v="82"/>
    <s v="CUST236"/>
    <x v="1"/>
    <n v="54"/>
    <x v="1"/>
    <n v="706.17"/>
    <x v="1"/>
    <s v="Non-Holiday"/>
    <x v="0"/>
    <d v="2023-04-30T00:00:00"/>
  </r>
  <r>
    <n v="237"/>
    <x v="142"/>
    <s v="CUST237"/>
    <x v="1"/>
    <n v="50"/>
    <x v="0"/>
    <n v="146.29999999999998"/>
    <x v="1"/>
    <s v="Non-Holiday"/>
    <x v="5"/>
    <d v="2023-02-28T00:00:00"/>
  </r>
  <r>
    <n v="238"/>
    <x v="161"/>
    <s v="CUST238"/>
    <x v="1"/>
    <n v="39"/>
    <x v="0"/>
    <n v="900.68999999999994"/>
    <x v="2"/>
    <s v="Non-Holiday"/>
    <x v="3"/>
    <d v="2023-01-31T00:00:00"/>
  </r>
  <r>
    <n v="239"/>
    <x v="162"/>
    <s v="CUST239"/>
    <x v="0"/>
    <n v="38"/>
    <x v="2"/>
    <n v="2180.58"/>
    <x v="2"/>
    <s v="Non-Holiday"/>
    <x v="1"/>
    <d v="2023-06-30T00:00:00"/>
  </r>
  <r>
    <n v="240"/>
    <x v="46"/>
    <s v="CUST240"/>
    <x v="1"/>
    <n v="23"/>
    <x v="0"/>
    <n v="99.78"/>
    <x v="4"/>
    <s v="Non-Holiday"/>
    <x v="0"/>
    <d v="2023-02-28T00:00:00"/>
  </r>
  <r>
    <n v="241"/>
    <x v="163"/>
    <s v="CUST241"/>
    <x v="1"/>
    <n v="23"/>
    <x v="2"/>
    <n v="36.65"/>
    <x v="4"/>
    <s v="Non-Holiday"/>
    <x v="6"/>
    <d v="2023-09-30T00:00:00"/>
  </r>
  <r>
    <n v="242"/>
    <x v="110"/>
    <s v="CUST242"/>
    <x v="0"/>
    <n v="21"/>
    <x v="1"/>
    <n v="284.82"/>
    <x v="4"/>
    <s v="Holiday"/>
    <x v="6"/>
    <d v="2023-11-30T00:00:00"/>
  </r>
  <r>
    <n v="243"/>
    <x v="164"/>
    <s v="CUST243"/>
    <x v="1"/>
    <n v="47"/>
    <x v="2"/>
    <n v="1297.54"/>
    <x v="1"/>
    <s v="Holiday"/>
    <x v="5"/>
    <d v="2023-12-31T00:00:00"/>
  </r>
  <r>
    <n v="244"/>
    <x v="116"/>
    <s v="CUST244"/>
    <x v="0"/>
    <n v="28"/>
    <x v="0"/>
    <n v="335.84"/>
    <x v="0"/>
    <s v="Holiday"/>
    <x v="5"/>
    <d v="2023-12-31T00:00:00"/>
  </r>
  <r>
    <n v="245"/>
    <x v="141"/>
    <s v="CUST245"/>
    <x v="0"/>
    <n v="47"/>
    <x v="1"/>
    <n v="205.52"/>
    <x v="1"/>
    <s v="Non-Holiday"/>
    <x v="4"/>
    <d v="2023-09-30T00:00:00"/>
  </r>
  <r>
    <n v="246"/>
    <x v="165"/>
    <s v="CUST246"/>
    <x v="1"/>
    <n v="48"/>
    <x v="2"/>
    <n v="1207.48"/>
    <x v="1"/>
    <s v="Non-Holiday"/>
    <x v="6"/>
    <d v="2023-04-30T00:00:00"/>
  </r>
  <r>
    <n v="247"/>
    <x v="130"/>
    <s v="CUST247"/>
    <x v="0"/>
    <n v="41"/>
    <x v="2"/>
    <n v="2099.2799999999997"/>
    <x v="2"/>
    <s v="Non-Holiday"/>
    <x v="4"/>
    <d v="2023-10-31T00:00:00"/>
  </r>
  <r>
    <n v="248"/>
    <x v="166"/>
    <s v="CUST248"/>
    <x v="0"/>
    <n v="26"/>
    <x v="1"/>
    <n v="121.3"/>
    <x v="0"/>
    <s v="Non-Holiday"/>
    <x v="6"/>
    <d v="2023-03-31T00:00:00"/>
  </r>
  <r>
    <n v="249"/>
    <x v="167"/>
    <s v="CUST249"/>
    <x v="0"/>
    <n v="20"/>
    <x v="1"/>
    <n v="1356.74"/>
    <x v="4"/>
    <s v="Non-Holiday"/>
    <x v="0"/>
    <d v="2023-10-31T00:00:00"/>
  </r>
  <r>
    <n v="250"/>
    <x v="52"/>
    <s v="CUST250"/>
    <x v="0"/>
    <n v="48"/>
    <x v="2"/>
    <n v="3696.4"/>
    <x v="1"/>
    <s v="Non-Holiday"/>
    <x v="1"/>
    <d v="2023-10-31T00:00:00"/>
  </r>
  <r>
    <n v="251"/>
    <x v="168"/>
    <s v="CUST251"/>
    <x v="1"/>
    <n v="57"/>
    <x v="0"/>
    <n v="360.6"/>
    <x v="3"/>
    <s v="Non-Holiday"/>
    <x v="6"/>
    <d v="2023-08-31T00:00:00"/>
  </r>
  <r>
    <n v="252"/>
    <x v="17"/>
    <s v="CUST252"/>
    <x v="0"/>
    <n v="54"/>
    <x v="2"/>
    <n v="599.88"/>
    <x v="1"/>
    <s v="Holiday"/>
    <x v="2"/>
    <d v="2023-11-30T00:00:00"/>
  </r>
  <r>
    <n v="253"/>
    <x v="168"/>
    <s v="CUST253"/>
    <x v="1"/>
    <n v="53"/>
    <x v="1"/>
    <n v="358.14"/>
    <x v="1"/>
    <s v="Non-Holiday"/>
    <x v="6"/>
    <d v="2023-08-31T00:00:00"/>
  </r>
  <r>
    <n v="254"/>
    <x v="169"/>
    <s v="CUST254"/>
    <x v="0"/>
    <n v="41"/>
    <x v="2"/>
    <n v="1091.23"/>
    <x v="2"/>
    <s v="Non-Holiday"/>
    <x v="0"/>
    <d v="2023-07-31T00:00:00"/>
  </r>
  <r>
    <n v="255"/>
    <x v="170"/>
    <s v="CUST255"/>
    <x v="0"/>
    <n v="48"/>
    <x v="1"/>
    <n v="1543"/>
    <x v="1"/>
    <s v="Non-Holiday"/>
    <x v="5"/>
    <d v="2023-04-30T00:00:00"/>
  </r>
  <r>
    <n v="256"/>
    <x v="171"/>
    <s v="CUST256"/>
    <x v="0"/>
    <n v="23"/>
    <x v="1"/>
    <n v="1352.1"/>
    <x v="4"/>
    <s v="Non-Holiday"/>
    <x v="5"/>
    <d v="2023-02-28T00:00:00"/>
  </r>
  <r>
    <n v="257"/>
    <x v="37"/>
    <s v="CUST257"/>
    <x v="0"/>
    <n v="19"/>
    <x v="0"/>
    <n v="129.44"/>
    <x v="4"/>
    <s v="Non-Holiday"/>
    <x v="2"/>
    <d v="2023-02-28T00:00:00"/>
  </r>
  <r>
    <n v="258"/>
    <x v="145"/>
    <s v="CUST258"/>
    <x v="1"/>
    <n v="37"/>
    <x v="1"/>
    <n v="1579.8000000000002"/>
    <x v="2"/>
    <s v="Holiday"/>
    <x v="0"/>
    <d v="2023-12-31T00:00:00"/>
  </r>
  <r>
    <n v="259"/>
    <x v="172"/>
    <s v="CUST259"/>
    <x v="1"/>
    <n v="45"/>
    <x v="1"/>
    <n v="1321.5"/>
    <x v="1"/>
    <s v="Non-Holiday"/>
    <x v="4"/>
    <d v="2023-08-31T00:00:00"/>
  </r>
  <r>
    <n v="260"/>
    <x v="65"/>
    <s v="CUST260"/>
    <x v="0"/>
    <n v="28"/>
    <x v="0"/>
    <n v="91.15"/>
    <x v="0"/>
    <s v="Non-Holiday"/>
    <x v="5"/>
    <d v="2023-07-31T00:00:00"/>
  </r>
  <r>
    <n v="261"/>
    <x v="12"/>
    <s v="CUST261"/>
    <x v="0"/>
    <n v="21"/>
    <x v="1"/>
    <n v="1140.76"/>
    <x v="4"/>
    <s v="Non-Holiday"/>
    <x v="5"/>
    <d v="2023-08-31T00:00:00"/>
  </r>
  <r>
    <n v="262"/>
    <x v="173"/>
    <s v="CUST262"/>
    <x v="1"/>
    <n v="32"/>
    <x v="0"/>
    <n v="766.29"/>
    <x v="0"/>
    <s v="Non-Holiday"/>
    <x v="2"/>
    <d v="2023-07-31T00:00:00"/>
  </r>
  <r>
    <n v="263"/>
    <x v="114"/>
    <s v="CUST263"/>
    <x v="0"/>
    <n v="23"/>
    <x v="0"/>
    <n v="31.17"/>
    <x v="4"/>
    <s v="Non-Holiday"/>
    <x v="1"/>
    <d v="2023-08-31T00:00:00"/>
  </r>
  <r>
    <n v="264"/>
    <x v="174"/>
    <s v="CUST264"/>
    <x v="0"/>
    <n v="47"/>
    <x v="1"/>
    <n v="1039.32"/>
    <x v="1"/>
    <s v="Non-Holiday"/>
    <x v="5"/>
    <d v="2023-01-31T00:00:00"/>
  </r>
  <r>
    <n v="265"/>
    <x v="175"/>
    <s v="CUST265"/>
    <x v="0"/>
    <n v="55"/>
    <x v="1"/>
    <n v="295.74"/>
    <x v="3"/>
    <s v="Holiday"/>
    <x v="1"/>
    <d v="2023-12-31T00:00:00"/>
  </r>
  <r>
    <n v="266"/>
    <x v="176"/>
    <s v="CUST266"/>
    <x v="1"/>
    <n v="19"/>
    <x v="2"/>
    <n v="94.28"/>
    <x v="4"/>
    <s v="Holiday"/>
    <x v="0"/>
    <d v="2023-12-31T00:00:00"/>
  </r>
  <r>
    <n v="267"/>
    <x v="177"/>
    <s v="CUST267"/>
    <x v="1"/>
    <n v="32"/>
    <x v="0"/>
    <n v="595.20000000000005"/>
    <x v="0"/>
    <s v="Holiday"/>
    <x v="1"/>
    <d v="2023-11-30T00:00:00"/>
  </r>
  <r>
    <n v="268"/>
    <x v="178"/>
    <s v="CUST268"/>
    <x v="1"/>
    <n v="28"/>
    <x v="2"/>
    <n v="1276.3900000000001"/>
    <x v="0"/>
    <s v="Non-Holiday"/>
    <x v="0"/>
    <d v="2023-02-28T00:00:00"/>
  </r>
  <r>
    <n v="269"/>
    <x v="179"/>
    <s v="CUST269"/>
    <x v="0"/>
    <n v="25"/>
    <x v="1"/>
    <n v="67.88"/>
    <x v="0"/>
    <s v="Non-Holiday"/>
    <x v="4"/>
    <d v="2023-02-28T00:00:00"/>
  </r>
  <r>
    <n v="270"/>
    <x v="180"/>
    <s v="CUST270"/>
    <x v="0"/>
    <n v="43"/>
    <x v="2"/>
    <n v="1030.2"/>
    <x v="2"/>
    <s v="Non-Holiday"/>
    <x v="4"/>
    <d v="2023-07-31T00:00:00"/>
  </r>
  <r>
    <n v="271"/>
    <x v="156"/>
    <s v="CUST271"/>
    <x v="1"/>
    <n v="62"/>
    <x v="0"/>
    <n v="58.800000000000004"/>
    <x v="3"/>
    <s v="Non-Holiday"/>
    <x v="0"/>
    <d v="2023-06-30T00:00:00"/>
  </r>
  <r>
    <n v="272"/>
    <x v="181"/>
    <s v="CUST272"/>
    <x v="1"/>
    <n v="61"/>
    <x v="2"/>
    <n v="647.54"/>
    <x v="3"/>
    <s v="Non-Holiday"/>
    <x v="5"/>
    <d v="2023-02-28T00:00:00"/>
  </r>
  <r>
    <n v="273"/>
    <x v="182"/>
    <s v="CUST273"/>
    <x v="1"/>
    <n v="22"/>
    <x v="0"/>
    <n v="316.40000000000003"/>
    <x v="4"/>
    <s v="Non-Holiday"/>
    <x v="1"/>
    <d v="2023-05-31T00:00:00"/>
  </r>
  <r>
    <n v="274"/>
    <x v="170"/>
    <s v="CUST274"/>
    <x v="1"/>
    <n v="23"/>
    <x v="1"/>
    <n v="457.8"/>
    <x v="4"/>
    <s v="Non-Holiday"/>
    <x v="5"/>
    <d v="2023-04-30T00:00:00"/>
  </r>
  <r>
    <n v="275"/>
    <x v="170"/>
    <s v="CUST275"/>
    <x v="0"/>
    <n v="43"/>
    <x v="1"/>
    <n v="248.95"/>
    <x v="2"/>
    <s v="Non-Holiday"/>
    <x v="5"/>
    <d v="2023-04-30T00:00:00"/>
  </r>
  <r>
    <n v="276"/>
    <x v="43"/>
    <s v="CUST276"/>
    <x v="1"/>
    <n v="21"/>
    <x v="0"/>
    <n v="29.700000000000003"/>
    <x v="4"/>
    <s v="Non-Holiday"/>
    <x v="1"/>
    <d v="2023-10-31T00:00:00"/>
  </r>
  <r>
    <n v="277"/>
    <x v="25"/>
    <s v="CUST277"/>
    <x v="0"/>
    <n v="36"/>
    <x v="1"/>
    <n v="491.64"/>
    <x v="2"/>
    <s v="Non-Holiday"/>
    <x v="0"/>
    <d v="2023-08-31T00:00:00"/>
  </r>
  <r>
    <n v="278"/>
    <x v="2"/>
    <s v="CUST278"/>
    <x v="1"/>
    <n v="37"/>
    <x v="1"/>
    <n v="771.30000000000007"/>
    <x v="2"/>
    <s v="Non-Holiday"/>
    <x v="1"/>
    <d v="2023-03-31T00:00:00"/>
  </r>
  <r>
    <n v="279"/>
    <x v="12"/>
    <s v="CUST279"/>
    <x v="0"/>
    <n v="50"/>
    <x v="1"/>
    <n v="132.97999999999999"/>
    <x v="1"/>
    <s v="Non-Holiday"/>
    <x v="5"/>
    <d v="2023-08-31T00:00:00"/>
  </r>
  <r>
    <n v="280"/>
    <x v="183"/>
    <s v="CUST280"/>
    <x v="1"/>
    <n v="37"/>
    <x v="1"/>
    <n v="1628.22"/>
    <x v="2"/>
    <s v="Non-Holiday"/>
    <x v="0"/>
    <d v="2023-04-30T00:00:00"/>
  </r>
  <r>
    <n v="281"/>
    <x v="164"/>
    <s v="CUST281"/>
    <x v="1"/>
    <n v="29"/>
    <x v="0"/>
    <n v="571.79999999999995"/>
    <x v="0"/>
    <s v="Holiday"/>
    <x v="5"/>
    <d v="2023-12-31T00:00:00"/>
  </r>
  <r>
    <n v="282"/>
    <x v="60"/>
    <s v="CUST282"/>
    <x v="1"/>
    <n v="64"/>
    <x v="2"/>
    <n v="103.76"/>
    <x v="3"/>
    <s v="Non-Holiday"/>
    <x v="0"/>
    <d v="2023-08-31T00:00:00"/>
  </r>
  <r>
    <n v="283"/>
    <x v="182"/>
    <s v="CUST283"/>
    <x v="1"/>
    <n v="18"/>
    <x v="2"/>
    <n v="560.94000000000005"/>
    <x v="4"/>
    <s v="Non-Holiday"/>
    <x v="1"/>
    <d v="2023-05-31T00:00:00"/>
  </r>
  <r>
    <n v="284"/>
    <x v="184"/>
    <s v="CUST284"/>
    <x v="0"/>
    <n v="43"/>
    <x v="1"/>
    <n v="708.19999999999993"/>
    <x v="2"/>
    <s v="Non-Holiday"/>
    <x v="4"/>
    <d v="2023-02-28T00:00:00"/>
  </r>
  <r>
    <n v="285"/>
    <x v="185"/>
    <s v="CUST285"/>
    <x v="1"/>
    <n v="31"/>
    <x v="2"/>
    <n v="266.45999999999998"/>
    <x v="0"/>
    <s v="Non-Holiday"/>
    <x v="3"/>
    <d v="2023-08-31T00:00:00"/>
  </r>
  <r>
    <n v="286"/>
    <x v="147"/>
    <s v="CUST286"/>
    <x v="0"/>
    <n v="55"/>
    <x v="2"/>
    <n v="2900.3999999999996"/>
    <x v="3"/>
    <s v="Non-Holiday"/>
    <x v="1"/>
    <d v="2023-10-31T00:00:00"/>
  </r>
  <r>
    <n v="287"/>
    <x v="178"/>
    <s v="CUST287"/>
    <x v="0"/>
    <n v="54"/>
    <x v="1"/>
    <n v="442.42"/>
    <x v="1"/>
    <s v="Non-Holiday"/>
    <x v="0"/>
    <d v="2023-02-28T00:00:00"/>
  </r>
  <r>
    <n v="288"/>
    <x v="148"/>
    <s v="CUST288"/>
    <x v="0"/>
    <n v="28"/>
    <x v="1"/>
    <n v="159.94"/>
    <x v="0"/>
    <s v="Non-Holiday"/>
    <x v="2"/>
    <d v="2023-03-31T00:00:00"/>
  </r>
  <r>
    <n v="289"/>
    <x v="186"/>
    <s v="CUST289"/>
    <x v="0"/>
    <n v="53"/>
    <x v="2"/>
    <n v="295.85000000000002"/>
    <x v="1"/>
    <s v="Holiday"/>
    <x v="6"/>
    <d v="2023-11-30T00:00:00"/>
  </r>
  <r>
    <n v="290"/>
    <x v="130"/>
    <s v="CUST290"/>
    <x v="1"/>
    <n v="30"/>
    <x v="0"/>
    <n v="196.68"/>
    <x v="0"/>
    <s v="Non-Holiday"/>
    <x v="4"/>
    <d v="2023-10-31T00:00:00"/>
  </r>
  <r>
    <n v="291"/>
    <x v="187"/>
    <s v="CUST291"/>
    <x v="0"/>
    <n v="60"/>
    <x v="1"/>
    <n v="1853.34"/>
    <x v="3"/>
    <s v="Non-Holiday"/>
    <x v="4"/>
    <d v="2023-03-31T00:00:00"/>
  </r>
  <r>
    <n v="292"/>
    <x v="6"/>
    <s v="CUST292"/>
    <x v="0"/>
    <n v="20"/>
    <x v="0"/>
    <n v="289.39999999999998"/>
    <x v="4"/>
    <s v="Non-Holiday"/>
    <x v="0"/>
    <d v="2023-03-31T00:00:00"/>
  </r>
  <r>
    <n v="293"/>
    <x v="110"/>
    <s v="CUST293"/>
    <x v="0"/>
    <n v="50"/>
    <x v="2"/>
    <n v="795.17"/>
    <x v="1"/>
    <s v="Holiday"/>
    <x v="6"/>
    <d v="2023-11-30T00:00:00"/>
  </r>
  <r>
    <n v="294"/>
    <x v="188"/>
    <s v="CUST294"/>
    <x v="1"/>
    <n v="23"/>
    <x v="1"/>
    <n v="832.8"/>
    <x v="4"/>
    <s v="Non-Holiday"/>
    <x v="1"/>
    <d v="2023-03-31T00:00:00"/>
  </r>
  <r>
    <n v="295"/>
    <x v="169"/>
    <s v="CUST295"/>
    <x v="1"/>
    <n v="27"/>
    <x v="0"/>
    <n v="159.57"/>
    <x v="0"/>
    <s v="Non-Holiday"/>
    <x v="0"/>
    <d v="2023-07-31T00:00:00"/>
  </r>
  <r>
    <n v="296"/>
    <x v="141"/>
    <s v="CUST296"/>
    <x v="1"/>
    <n v="22"/>
    <x v="1"/>
    <n v="471.54"/>
    <x v="4"/>
    <s v="Non-Holiday"/>
    <x v="4"/>
    <d v="2023-09-30T00:00:00"/>
  </r>
  <r>
    <n v="297"/>
    <x v="135"/>
    <s v="CUST297"/>
    <x v="1"/>
    <n v="40"/>
    <x v="2"/>
    <n v="942.6"/>
    <x v="2"/>
    <s v="Non-Holiday"/>
    <x v="0"/>
    <d v="2023-09-30T00:00:00"/>
  </r>
  <r>
    <n v="298"/>
    <x v="165"/>
    <s v="CUST298"/>
    <x v="0"/>
    <n v="27"/>
    <x v="0"/>
    <n v="15.450000000000001"/>
    <x v="0"/>
    <s v="Non-Holiday"/>
    <x v="6"/>
    <d v="2023-04-30T00:00:00"/>
  </r>
  <r>
    <n v="299"/>
    <x v="84"/>
    <s v="CUST299"/>
    <x v="0"/>
    <n v="61"/>
    <x v="2"/>
    <n v="2479.2399999999998"/>
    <x v="3"/>
    <s v="Non-Holiday"/>
    <x v="3"/>
    <d v="2023-07-31T00:00:00"/>
  </r>
  <r>
    <n v="300"/>
    <x v="160"/>
    <s v="CUST300"/>
    <x v="1"/>
    <n v="19"/>
    <x v="2"/>
    <n v="157.76"/>
    <x v="4"/>
    <s v="Non-Holiday"/>
    <x v="3"/>
    <d v="2023-01-31T00:00:00"/>
  </r>
  <r>
    <n v="301"/>
    <x v="148"/>
    <s v="CUST301"/>
    <x v="0"/>
    <n v="30"/>
    <x v="1"/>
    <n v="985.36"/>
    <x v="0"/>
    <s v="Non-Holiday"/>
    <x v="2"/>
    <d v="2023-03-31T00:00:00"/>
  </r>
  <r>
    <n v="302"/>
    <x v="36"/>
    <s v="CUST302"/>
    <x v="0"/>
    <n v="57"/>
    <x v="0"/>
    <n v="57.15"/>
    <x v="3"/>
    <s v="Non-Holiday"/>
    <x v="0"/>
    <d v="2023-07-31T00:00:00"/>
  </r>
  <r>
    <n v="303"/>
    <x v="189"/>
    <s v="CUST303"/>
    <x v="0"/>
    <n v="19"/>
    <x v="2"/>
    <n v="843.56999999999994"/>
    <x v="4"/>
    <s v="Non-Holiday"/>
    <x v="1"/>
    <d v="2023-01-31T00:00:00"/>
  </r>
  <r>
    <n v="304"/>
    <x v="190"/>
    <s v="CUST304"/>
    <x v="1"/>
    <n v="37"/>
    <x v="2"/>
    <n v="459.75"/>
    <x v="2"/>
    <s v="Non-Holiday"/>
    <x v="4"/>
    <d v="2023-07-31T00:00:00"/>
  </r>
  <r>
    <n v="305"/>
    <x v="40"/>
    <s v="CUST305"/>
    <x v="1"/>
    <n v="18"/>
    <x v="0"/>
    <n v="83.65"/>
    <x v="4"/>
    <s v="Non-Holiday"/>
    <x v="3"/>
    <d v="2023-05-31T00:00:00"/>
  </r>
  <r>
    <n v="306"/>
    <x v="123"/>
    <s v="CUST306"/>
    <x v="0"/>
    <n v="54"/>
    <x v="2"/>
    <n v="1786.28"/>
    <x v="1"/>
    <s v="Non-Holiday"/>
    <x v="1"/>
    <d v="2023-08-31T00:00:00"/>
  </r>
  <r>
    <n v="307"/>
    <x v="54"/>
    <s v="CUST307"/>
    <x v="1"/>
    <n v="26"/>
    <x v="2"/>
    <n v="73.83"/>
    <x v="0"/>
    <s v="Holiday"/>
    <x v="4"/>
    <d v="2023-12-31T00:00:00"/>
  </r>
  <r>
    <n v="308"/>
    <x v="12"/>
    <s v="CUST308"/>
    <x v="1"/>
    <n v="34"/>
    <x v="0"/>
    <n v="282.39999999999998"/>
    <x v="0"/>
    <s v="Non-Holiday"/>
    <x v="5"/>
    <d v="2023-08-31T00:00:00"/>
  </r>
  <r>
    <n v="309"/>
    <x v="164"/>
    <s v="CUST309"/>
    <x v="1"/>
    <n v="26"/>
    <x v="0"/>
    <n v="45.599999999999994"/>
    <x v="0"/>
    <s v="Holiday"/>
    <x v="5"/>
    <d v="2023-12-31T00:00:00"/>
  </r>
  <r>
    <n v="310"/>
    <x v="191"/>
    <s v="CUST310"/>
    <x v="1"/>
    <n v="28"/>
    <x v="0"/>
    <n v="112.56"/>
    <x v="0"/>
    <s v="Non-Holiday"/>
    <x v="6"/>
    <d v="2023-10-31T00:00:00"/>
  </r>
  <r>
    <n v="311"/>
    <x v="56"/>
    <s v="CUST311"/>
    <x v="1"/>
    <n v="32"/>
    <x v="0"/>
    <n v="103.92"/>
    <x v="0"/>
    <s v="Holiday"/>
    <x v="3"/>
    <d v="2023-12-31T00:00:00"/>
  </r>
  <r>
    <n v="312"/>
    <x v="192"/>
    <s v="CUST312"/>
    <x v="0"/>
    <n v="41"/>
    <x v="1"/>
    <n v="491.95"/>
    <x v="2"/>
    <s v="Non-Holiday"/>
    <x v="6"/>
    <d v="2023-09-30T00:00:00"/>
  </r>
  <r>
    <n v="313"/>
    <x v="32"/>
    <s v="CUST313"/>
    <x v="1"/>
    <n v="55"/>
    <x v="0"/>
    <n v="414.72"/>
    <x v="3"/>
    <s v="Non-Holiday"/>
    <x v="3"/>
    <d v="2023-03-31T00:00:00"/>
  </r>
  <r>
    <n v="314"/>
    <x v="170"/>
    <s v="CUST314"/>
    <x v="0"/>
    <n v="52"/>
    <x v="1"/>
    <n v="1055.95"/>
    <x v="1"/>
    <s v="Non-Holiday"/>
    <x v="5"/>
    <d v="2023-04-30T00:00:00"/>
  </r>
  <r>
    <n v="315"/>
    <x v="193"/>
    <s v="CUST315"/>
    <x v="0"/>
    <n v="47"/>
    <x v="1"/>
    <n v="1424.16"/>
    <x v="1"/>
    <s v="Non-Holiday"/>
    <x v="6"/>
    <d v="2023-06-30T00:00:00"/>
  </r>
  <r>
    <n v="316"/>
    <x v="14"/>
    <s v="CUST316"/>
    <x v="1"/>
    <n v="48"/>
    <x v="1"/>
    <n v="225.45000000000002"/>
    <x v="1"/>
    <s v="Non-Holiday"/>
    <x v="5"/>
    <d v="2023-04-30T00:00:00"/>
  </r>
  <r>
    <n v="317"/>
    <x v="138"/>
    <s v="CUST317"/>
    <x v="0"/>
    <n v="22"/>
    <x v="2"/>
    <n v="1171.5999999999999"/>
    <x v="4"/>
    <s v="Non-Holiday"/>
    <x v="1"/>
    <d v="2023-01-31T00:00:00"/>
  </r>
  <r>
    <n v="318"/>
    <x v="98"/>
    <s v="CUST318"/>
    <x v="0"/>
    <n v="61"/>
    <x v="1"/>
    <n v="191.73"/>
    <x v="3"/>
    <s v="Non-Holiday"/>
    <x v="0"/>
    <d v="2023-10-31T00:00:00"/>
  </r>
  <r>
    <n v="319"/>
    <x v="194"/>
    <s v="CUST319"/>
    <x v="0"/>
    <n v="31"/>
    <x v="1"/>
    <n v="310.45999999999998"/>
    <x v="0"/>
    <s v="Non-Holiday"/>
    <x v="6"/>
    <d v="2023-10-31T00:00:00"/>
  </r>
  <r>
    <n v="320"/>
    <x v="179"/>
    <s v="CUST320"/>
    <x v="1"/>
    <n v="28"/>
    <x v="2"/>
    <n v="861.04"/>
    <x v="0"/>
    <s v="Non-Holiday"/>
    <x v="4"/>
    <d v="2023-02-28T00:00:00"/>
  </r>
  <r>
    <n v="321"/>
    <x v="195"/>
    <s v="CUST321"/>
    <x v="1"/>
    <n v="26"/>
    <x v="2"/>
    <n v="588.4"/>
    <x v="0"/>
    <s v="Non-Holiday"/>
    <x v="5"/>
    <d v="2023-06-30T00:00:00"/>
  </r>
  <r>
    <n v="322"/>
    <x v="138"/>
    <s v="CUST322"/>
    <x v="0"/>
    <n v="51"/>
    <x v="2"/>
    <n v="705.36"/>
    <x v="1"/>
    <s v="Non-Holiday"/>
    <x v="1"/>
    <d v="2023-01-31T00:00:00"/>
  </r>
  <r>
    <n v="323"/>
    <x v="196"/>
    <s v="CUST323"/>
    <x v="1"/>
    <n v="29"/>
    <x v="0"/>
    <n v="200.39999999999998"/>
    <x v="0"/>
    <s v="Non-Holiday"/>
    <x v="6"/>
    <d v="2023-01-31T00:00:00"/>
  </r>
  <r>
    <n v="324"/>
    <x v="98"/>
    <s v="CUST324"/>
    <x v="1"/>
    <n v="52"/>
    <x v="2"/>
    <n v="191.1"/>
    <x v="1"/>
    <s v="Non-Holiday"/>
    <x v="0"/>
    <d v="2023-10-31T00:00:00"/>
  </r>
  <r>
    <n v="325"/>
    <x v="197"/>
    <s v="CUST325"/>
    <x v="1"/>
    <n v="52"/>
    <x v="2"/>
    <n v="826.11"/>
    <x v="1"/>
    <s v="Non-Holiday"/>
    <x v="5"/>
    <d v="2023-09-30T00:00:00"/>
  </r>
  <r>
    <n v="326"/>
    <x v="198"/>
    <s v="CUST326"/>
    <x v="1"/>
    <n v="18"/>
    <x v="1"/>
    <n v="828.34999999999991"/>
    <x v="4"/>
    <s v="Non-Holiday"/>
    <x v="0"/>
    <d v="2023-09-30T00:00:00"/>
  </r>
  <r>
    <n v="327"/>
    <x v="131"/>
    <s v="CUST327"/>
    <x v="0"/>
    <n v="57"/>
    <x v="2"/>
    <n v="1539.16"/>
    <x v="3"/>
    <s v="Non-Holiday"/>
    <x v="0"/>
    <d v="2023-09-30T00:00:00"/>
  </r>
  <r>
    <n v="328"/>
    <x v="7"/>
    <s v="CUST328"/>
    <x v="0"/>
    <n v="39"/>
    <x v="0"/>
    <n v="143.72999999999999"/>
    <x v="2"/>
    <s v="Non-Holiday"/>
    <x v="4"/>
    <d v="2023-03-31T00:00:00"/>
  </r>
  <r>
    <n v="329"/>
    <x v="199"/>
    <s v="CUST329"/>
    <x v="1"/>
    <n v="46"/>
    <x v="2"/>
    <n v="169.34"/>
    <x v="1"/>
    <s v="Non-Holiday"/>
    <x v="6"/>
    <d v="2023-03-31T00:00:00"/>
  </r>
  <r>
    <n v="330"/>
    <x v="200"/>
    <s v="CUST330"/>
    <x v="1"/>
    <n v="25"/>
    <x v="0"/>
    <n v="370.88"/>
    <x v="0"/>
    <s v="Non-Holiday"/>
    <x v="1"/>
    <d v="2023-09-30T00:00:00"/>
  </r>
  <r>
    <n v="331"/>
    <x v="157"/>
    <s v="CUST331"/>
    <x v="0"/>
    <n v="28"/>
    <x v="2"/>
    <n v="516.5"/>
    <x v="0"/>
    <s v="Non-Holiday"/>
    <x v="5"/>
    <d v="2023-03-31T00:00:00"/>
  </r>
  <r>
    <n v="332"/>
    <x v="201"/>
    <s v="CUST332"/>
    <x v="0"/>
    <n v="58"/>
    <x v="2"/>
    <n v="1217.58"/>
    <x v="3"/>
    <s v="Non-Holiday"/>
    <x v="6"/>
    <d v="2023-04-30T00:00:00"/>
  </r>
  <r>
    <n v="333"/>
    <x v="202"/>
    <s v="CUST333"/>
    <x v="1"/>
    <n v="54"/>
    <x v="2"/>
    <n v="117.4"/>
    <x v="1"/>
    <s v="Non-Holiday"/>
    <x v="2"/>
    <d v="2023-02-28T00:00:00"/>
  </r>
  <r>
    <n v="334"/>
    <x v="203"/>
    <s v="CUST334"/>
    <x v="0"/>
    <n v="31"/>
    <x v="2"/>
    <n v="445.17"/>
    <x v="0"/>
    <s v="Holiday"/>
    <x v="4"/>
    <d v="2023-11-30T00:00:00"/>
  </r>
  <r>
    <n v="335"/>
    <x v="142"/>
    <s v="CUST335"/>
    <x v="1"/>
    <n v="47"/>
    <x v="0"/>
    <n v="559.85"/>
    <x v="1"/>
    <s v="Non-Holiday"/>
    <x v="5"/>
    <d v="2023-02-28T00:00:00"/>
  </r>
  <r>
    <n v="336"/>
    <x v="204"/>
    <s v="CUST336"/>
    <x v="1"/>
    <n v="52"/>
    <x v="0"/>
    <n v="306.45"/>
    <x v="1"/>
    <s v="Holiday"/>
    <x v="3"/>
    <d v="2023-12-31T00:00:00"/>
  </r>
  <r>
    <n v="337"/>
    <x v="205"/>
    <s v="CUST337"/>
    <x v="0"/>
    <n v="38"/>
    <x v="1"/>
    <n v="1439.2"/>
    <x v="2"/>
    <s v="Non-Holiday"/>
    <x v="0"/>
    <d v="2023-05-31T00:00:00"/>
  </r>
  <r>
    <n v="338"/>
    <x v="180"/>
    <s v="CUST338"/>
    <x v="0"/>
    <n v="54"/>
    <x v="0"/>
    <n v="225.34"/>
    <x v="1"/>
    <s v="Non-Holiday"/>
    <x v="4"/>
    <d v="2023-07-31T00:00:00"/>
  </r>
  <r>
    <n v="339"/>
    <x v="86"/>
    <s v="CUST339"/>
    <x v="1"/>
    <n v="22"/>
    <x v="2"/>
    <n v="130.21"/>
    <x v="4"/>
    <s v="Non-Holiday"/>
    <x v="0"/>
    <d v="2023-03-31T00:00:00"/>
  </r>
  <r>
    <n v="340"/>
    <x v="206"/>
    <s v="CUST340"/>
    <x v="1"/>
    <n v="36"/>
    <x v="1"/>
    <n v="805.44"/>
    <x v="2"/>
    <s v="Non-Holiday"/>
    <x v="6"/>
    <d v="2023-10-31T00:00:00"/>
  </r>
  <r>
    <n v="341"/>
    <x v="95"/>
    <s v="CUST341"/>
    <x v="0"/>
    <n v="31"/>
    <x v="1"/>
    <n v="313.12"/>
    <x v="0"/>
    <s v="Holiday"/>
    <x v="3"/>
    <d v="2023-11-30T00:00:00"/>
  </r>
  <r>
    <n v="342"/>
    <x v="98"/>
    <s v="CUST342"/>
    <x v="1"/>
    <n v="43"/>
    <x v="1"/>
    <n v="854"/>
    <x v="2"/>
    <s v="Non-Holiday"/>
    <x v="0"/>
    <d v="2023-10-31T00:00:00"/>
  </r>
  <r>
    <n v="343"/>
    <x v="203"/>
    <s v="CUST343"/>
    <x v="0"/>
    <n v="21"/>
    <x v="2"/>
    <n v="2058.7600000000002"/>
    <x v="4"/>
    <s v="Holiday"/>
    <x v="4"/>
    <d v="2023-11-30T00:00:00"/>
  </r>
  <r>
    <n v="344"/>
    <x v="207"/>
    <s v="CUST344"/>
    <x v="1"/>
    <n v="42"/>
    <x v="0"/>
    <n v="164.64000000000001"/>
    <x v="2"/>
    <s v="Non-Holiday"/>
    <x v="5"/>
    <d v="2023-01-31T00:00:00"/>
  </r>
  <r>
    <n v="345"/>
    <x v="208"/>
    <s v="CUST345"/>
    <x v="0"/>
    <n v="62"/>
    <x v="2"/>
    <n v="665.43"/>
    <x v="3"/>
    <s v="Holiday"/>
    <x v="3"/>
    <d v="2023-11-30T00:00:00"/>
  </r>
  <r>
    <n v="346"/>
    <x v="209"/>
    <s v="CUST346"/>
    <x v="0"/>
    <n v="59"/>
    <x v="1"/>
    <n v="595.86"/>
    <x v="3"/>
    <s v="Non-Holiday"/>
    <x v="5"/>
    <d v="2023-02-28T00:00:00"/>
  </r>
  <r>
    <n v="347"/>
    <x v="23"/>
    <s v="CUST347"/>
    <x v="0"/>
    <n v="42"/>
    <x v="2"/>
    <n v="460.85"/>
    <x v="2"/>
    <s v="Non-Holiday"/>
    <x v="6"/>
    <d v="2023-08-31T00:00:00"/>
  </r>
  <r>
    <n v="348"/>
    <x v="210"/>
    <s v="CUST348"/>
    <x v="1"/>
    <n v="35"/>
    <x v="2"/>
    <n v="998.4"/>
    <x v="2"/>
    <s v="Holiday"/>
    <x v="2"/>
    <d v="2023-12-31T00:00:00"/>
  </r>
  <r>
    <n v="349"/>
    <x v="100"/>
    <s v="CUST349"/>
    <x v="1"/>
    <n v="57"/>
    <x v="0"/>
    <n v="193.06"/>
    <x v="3"/>
    <s v="Non-Holiday"/>
    <x v="6"/>
    <d v="2023-10-31T00:00:00"/>
  </r>
  <r>
    <n v="350"/>
    <x v="211"/>
    <s v="CUST350"/>
    <x v="0"/>
    <n v="25"/>
    <x v="0"/>
    <n v="204.51"/>
    <x v="0"/>
    <s v="Non-Holiday"/>
    <x v="3"/>
    <d v="2023-10-31T00:00:00"/>
  </r>
  <r>
    <n v="351"/>
    <x v="212"/>
    <s v="CUST351"/>
    <x v="1"/>
    <n v="56"/>
    <x v="1"/>
    <n v="785.4"/>
    <x v="3"/>
    <s v="Non-Holiday"/>
    <x v="1"/>
    <d v="2023-09-30T00:00:00"/>
  </r>
  <r>
    <n v="352"/>
    <x v="83"/>
    <s v="CUST352"/>
    <x v="0"/>
    <n v="57"/>
    <x v="2"/>
    <n v="1372.8000000000002"/>
    <x v="3"/>
    <s v="Non-Holiday"/>
    <x v="2"/>
    <d v="2023-06-30T00:00:00"/>
  </r>
  <r>
    <n v="353"/>
    <x v="213"/>
    <s v="CUST353"/>
    <x v="0"/>
    <n v="31"/>
    <x v="2"/>
    <n v="1386.6299999999999"/>
    <x v="0"/>
    <s v="Non-Holiday"/>
    <x v="2"/>
    <d v="2023-05-31T00:00:00"/>
  </r>
  <r>
    <n v="354"/>
    <x v="214"/>
    <s v="CUST354"/>
    <x v="1"/>
    <n v="49"/>
    <x v="0"/>
    <n v="198.54000000000002"/>
    <x v="1"/>
    <s v="Non-Holiday"/>
    <x v="5"/>
    <d v="2023-04-30T00:00:00"/>
  </r>
  <r>
    <n v="355"/>
    <x v="116"/>
    <s v="CUST355"/>
    <x v="1"/>
    <n v="55"/>
    <x v="2"/>
    <n v="101.06"/>
    <x v="3"/>
    <s v="Holiday"/>
    <x v="5"/>
    <d v="2023-12-31T00:00:00"/>
  </r>
  <r>
    <n v="356"/>
    <x v="195"/>
    <s v="CUST356"/>
    <x v="0"/>
    <n v="50"/>
    <x v="2"/>
    <n v="2123"/>
    <x v="1"/>
    <s v="Non-Holiday"/>
    <x v="5"/>
    <d v="2023-06-30T00:00:00"/>
  </r>
  <r>
    <n v="357"/>
    <x v="210"/>
    <s v="CUST357"/>
    <x v="1"/>
    <n v="40"/>
    <x v="2"/>
    <n v="881.66"/>
    <x v="2"/>
    <s v="Holiday"/>
    <x v="2"/>
    <d v="2023-12-31T00:00:00"/>
  </r>
  <r>
    <n v="358"/>
    <x v="40"/>
    <s v="CUST358"/>
    <x v="1"/>
    <n v="32"/>
    <x v="0"/>
    <n v="568.86"/>
    <x v="0"/>
    <s v="Non-Holiday"/>
    <x v="3"/>
    <d v="2023-05-31T00:00:00"/>
  </r>
  <r>
    <n v="359"/>
    <x v="91"/>
    <s v="CUST359"/>
    <x v="0"/>
    <n v="50"/>
    <x v="1"/>
    <n v="946.14"/>
    <x v="1"/>
    <s v="Non-Holiday"/>
    <x v="5"/>
    <d v="2023-07-31T00:00:00"/>
  </r>
  <r>
    <n v="360"/>
    <x v="166"/>
    <s v="CUST360"/>
    <x v="0"/>
    <n v="42"/>
    <x v="1"/>
    <n v="52.12"/>
    <x v="2"/>
    <s v="Non-Holiday"/>
    <x v="6"/>
    <d v="2023-03-31T00:00:00"/>
  </r>
  <r>
    <n v="361"/>
    <x v="67"/>
    <s v="CUST361"/>
    <x v="1"/>
    <n v="34"/>
    <x v="2"/>
    <n v="483.44"/>
    <x v="0"/>
    <s v="Holiday"/>
    <x v="2"/>
    <d v="2023-12-31T00:00:00"/>
  </r>
  <r>
    <n v="362"/>
    <x v="177"/>
    <s v="CUST362"/>
    <x v="0"/>
    <n v="50"/>
    <x v="1"/>
    <n v="843.4"/>
    <x v="1"/>
    <s v="Holiday"/>
    <x v="1"/>
    <d v="2023-11-30T00:00:00"/>
  </r>
  <r>
    <n v="363"/>
    <x v="215"/>
    <s v="CUST363"/>
    <x v="0"/>
    <n v="64"/>
    <x v="0"/>
    <n v="46.3"/>
    <x v="3"/>
    <s v="Non-Holiday"/>
    <x v="5"/>
    <d v="2023-06-30T00:00:00"/>
  </r>
  <r>
    <n v="364"/>
    <x v="93"/>
    <s v="CUST364"/>
    <x v="1"/>
    <n v="19"/>
    <x v="0"/>
    <n v="102.95"/>
    <x v="4"/>
    <s v="Non-Holiday"/>
    <x v="4"/>
    <d v="2023-08-31T00:00:00"/>
  </r>
  <r>
    <n v="365"/>
    <x v="83"/>
    <s v="CUST365"/>
    <x v="0"/>
    <n v="31"/>
    <x v="1"/>
    <n v="134.72999999999999"/>
    <x v="0"/>
    <s v="Non-Holiday"/>
    <x v="2"/>
    <d v="2023-06-30T00:00:00"/>
  </r>
  <r>
    <n v="366"/>
    <x v="216"/>
    <s v="CUST366"/>
    <x v="0"/>
    <n v="57"/>
    <x v="1"/>
    <n v="359.6"/>
    <x v="3"/>
    <s v="Non-Holiday"/>
    <x v="3"/>
    <d v="2023-02-28T00:00:00"/>
  </r>
  <r>
    <n v="367"/>
    <x v="217"/>
    <s v="CUST367"/>
    <x v="1"/>
    <n v="57"/>
    <x v="2"/>
    <n v="191.47"/>
    <x v="3"/>
    <s v="Non-Holiday"/>
    <x v="6"/>
    <d v="2023-01-31T00:00:00"/>
  </r>
  <r>
    <n v="368"/>
    <x v="93"/>
    <s v="CUST368"/>
    <x v="1"/>
    <n v="56"/>
    <x v="1"/>
    <n v="1479.25"/>
    <x v="3"/>
    <s v="Non-Holiday"/>
    <x v="4"/>
    <d v="2023-08-31T00:00:00"/>
  </r>
  <r>
    <n v="369"/>
    <x v="218"/>
    <s v="CUST369"/>
    <x v="0"/>
    <n v="23"/>
    <x v="2"/>
    <n v="2752.86"/>
    <x v="4"/>
    <s v="Holiday"/>
    <x v="4"/>
    <d v="2023-11-30T00:00:00"/>
  </r>
  <r>
    <n v="370"/>
    <x v="219"/>
    <s v="CUST370"/>
    <x v="0"/>
    <n v="23"/>
    <x v="2"/>
    <n v="462.45000000000005"/>
    <x v="4"/>
    <s v="Non-Holiday"/>
    <x v="1"/>
    <d v="2023-10-31T00:00:00"/>
  </r>
  <r>
    <n v="371"/>
    <x v="32"/>
    <s v="CUST371"/>
    <x v="1"/>
    <n v="20"/>
    <x v="0"/>
    <n v="54"/>
    <x v="4"/>
    <s v="Non-Holiday"/>
    <x v="3"/>
    <d v="2023-03-31T00:00:00"/>
  </r>
  <r>
    <n v="372"/>
    <x v="216"/>
    <s v="CUST372"/>
    <x v="1"/>
    <n v="24"/>
    <x v="0"/>
    <n v="79.62"/>
    <x v="4"/>
    <s v="Non-Holiday"/>
    <x v="3"/>
    <d v="2023-02-28T00:00:00"/>
  </r>
  <r>
    <n v="373"/>
    <x v="96"/>
    <s v="CUST373"/>
    <x v="1"/>
    <n v="25"/>
    <x v="0"/>
    <n v="56.25"/>
    <x v="0"/>
    <s v="Non-Holiday"/>
    <x v="3"/>
    <d v="2023-10-31T00:00:00"/>
  </r>
  <r>
    <n v="374"/>
    <x v="165"/>
    <s v="CUST374"/>
    <x v="1"/>
    <n v="59"/>
    <x v="0"/>
    <n v="144.91999999999999"/>
    <x v="3"/>
    <s v="Non-Holiday"/>
    <x v="6"/>
    <d v="2023-04-30T00:00:00"/>
  </r>
  <r>
    <n v="375"/>
    <x v="127"/>
    <s v="CUST375"/>
    <x v="0"/>
    <n v="32"/>
    <x v="1"/>
    <n v="1573.5"/>
    <x v="0"/>
    <s v="Non-Holiday"/>
    <x v="2"/>
    <d v="2023-09-30T00:00:00"/>
  </r>
  <r>
    <n v="376"/>
    <x v="220"/>
    <s v="CUST376"/>
    <x v="1"/>
    <n v="64"/>
    <x v="0"/>
    <n v="287.01"/>
    <x v="3"/>
    <s v="Holiday"/>
    <x v="6"/>
    <d v="2023-11-30T00:00:00"/>
  </r>
  <r>
    <n v="377"/>
    <x v="166"/>
    <s v="CUST377"/>
    <x v="1"/>
    <n v="46"/>
    <x v="1"/>
    <n v="1086.3"/>
    <x v="1"/>
    <s v="Non-Holiday"/>
    <x v="6"/>
    <d v="2023-03-31T00:00:00"/>
  </r>
  <r>
    <n v="378"/>
    <x v="221"/>
    <s v="CUST378"/>
    <x v="0"/>
    <n v="50"/>
    <x v="0"/>
    <n v="499.5"/>
    <x v="1"/>
    <s v="Non-Holiday"/>
    <x v="4"/>
    <d v="2023-06-30T00:00:00"/>
  </r>
  <r>
    <n v="379"/>
    <x v="202"/>
    <s v="CUST379"/>
    <x v="1"/>
    <n v="47"/>
    <x v="1"/>
    <n v="1282.8600000000001"/>
    <x v="1"/>
    <s v="Non-Holiday"/>
    <x v="2"/>
    <d v="2023-02-28T00:00:00"/>
  </r>
  <r>
    <n v="380"/>
    <x v="222"/>
    <s v="CUST380"/>
    <x v="0"/>
    <n v="56"/>
    <x v="2"/>
    <n v="1091.6499999999999"/>
    <x v="3"/>
    <s v="Non-Holiday"/>
    <x v="5"/>
    <d v="2023-05-31T00:00:00"/>
  </r>
  <r>
    <n v="381"/>
    <x v="64"/>
    <s v="CUST381"/>
    <x v="1"/>
    <n v="44"/>
    <x v="1"/>
    <n v="577.88"/>
    <x v="2"/>
    <s v="Non-Holiday"/>
    <x v="2"/>
    <d v="2023-07-31T00:00:00"/>
  </r>
  <r>
    <n v="382"/>
    <x v="22"/>
    <s v="CUST382"/>
    <x v="1"/>
    <n v="53"/>
    <x v="1"/>
    <n v="289.24"/>
    <x v="1"/>
    <s v="Holiday"/>
    <x v="3"/>
    <d v="2023-12-31T00:00:00"/>
  </r>
  <r>
    <n v="383"/>
    <x v="7"/>
    <s v="CUST383"/>
    <x v="1"/>
    <n v="46"/>
    <x v="0"/>
    <n v="131.49"/>
    <x v="1"/>
    <s v="Non-Holiday"/>
    <x v="4"/>
    <d v="2023-03-31T00:00:00"/>
  </r>
  <r>
    <n v="384"/>
    <x v="152"/>
    <s v="CUST384"/>
    <x v="0"/>
    <n v="55"/>
    <x v="1"/>
    <n v="225.4"/>
    <x v="3"/>
    <s v="Non-Holiday"/>
    <x v="2"/>
    <d v="2023-08-31T00:00:00"/>
  </r>
  <r>
    <n v="385"/>
    <x v="120"/>
    <s v="CUST385"/>
    <x v="0"/>
    <n v="50"/>
    <x v="2"/>
    <n v="1259.82"/>
    <x v="1"/>
    <s v="Non-Holiday"/>
    <x v="0"/>
    <d v="2023-10-31T00:00:00"/>
  </r>
  <r>
    <n v="386"/>
    <x v="54"/>
    <s v="CUST386"/>
    <x v="1"/>
    <n v="54"/>
    <x v="2"/>
    <n v="529.32000000000005"/>
    <x v="1"/>
    <s v="Holiday"/>
    <x v="4"/>
    <d v="2023-12-31T00:00:00"/>
  </r>
  <r>
    <n v="387"/>
    <x v="215"/>
    <s v="CUST387"/>
    <x v="0"/>
    <n v="44"/>
    <x v="0"/>
    <n v="32.380000000000003"/>
    <x v="2"/>
    <s v="Non-Holiday"/>
    <x v="5"/>
    <d v="2023-06-30T00:00:00"/>
  </r>
  <r>
    <n v="388"/>
    <x v="75"/>
    <s v="CUST388"/>
    <x v="0"/>
    <n v="50"/>
    <x v="2"/>
    <n v="1235.94"/>
    <x v="1"/>
    <s v="Holiday"/>
    <x v="0"/>
    <d v="2023-11-30T00:00:00"/>
  </r>
  <r>
    <n v="389"/>
    <x v="176"/>
    <s v="CUST389"/>
    <x v="0"/>
    <n v="21"/>
    <x v="1"/>
    <n v="1933.26"/>
    <x v="4"/>
    <s v="Holiday"/>
    <x v="0"/>
    <d v="2023-12-31T00:00:00"/>
  </r>
  <r>
    <n v="390"/>
    <x v="115"/>
    <s v="CUST390"/>
    <x v="0"/>
    <n v="39"/>
    <x v="2"/>
    <n v="614.25"/>
    <x v="2"/>
    <s v="Non-Holiday"/>
    <x v="6"/>
    <d v="2023-09-30T00:00:00"/>
  </r>
  <r>
    <n v="391"/>
    <x v="217"/>
    <s v="CUST391"/>
    <x v="0"/>
    <n v="19"/>
    <x v="0"/>
    <n v="222.48"/>
    <x v="4"/>
    <s v="Non-Holiday"/>
    <x v="6"/>
    <d v="2023-01-31T00:00:00"/>
  </r>
  <r>
    <n v="392"/>
    <x v="145"/>
    <s v="CUST392"/>
    <x v="0"/>
    <n v="27"/>
    <x v="1"/>
    <n v="75.44"/>
    <x v="0"/>
    <s v="Holiday"/>
    <x v="0"/>
    <d v="2023-12-31T00:00:00"/>
  </r>
  <r>
    <n v="393"/>
    <x v="117"/>
    <s v="CUST393"/>
    <x v="1"/>
    <n v="22"/>
    <x v="0"/>
    <n v="251.88"/>
    <x v="4"/>
    <s v="Non-Holiday"/>
    <x v="4"/>
    <d v="2023-10-31T00:00:00"/>
  </r>
  <r>
    <n v="394"/>
    <x v="215"/>
    <s v="CUST394"/>
    <x v="1"/>
    <n v="27"/>
    <x v="1"/>
    <n v="323.7"/>
    <x v="0"/>
    <s v="Non-Holiday"/>
    <x v="5"/>
    <d v="2023-06-30T00:00:00"/>
  </r>
  <r>
    <n v="395"/>
    <x v="223"/>
    <s v="CUST395"/>
    <x v="0"/>
    <n v="50"/>
    <x v="2"/>
    <n v="368.13"/>
    <x v="1"/>
    <s v="Holiday"/>
    <x v="4"/>
    <d v="2023-12-31T00:00:00"/>
  </r>
  <r>
    <n v="396"/>
    <x v="224"/>
    <s v="CUST396"/>
    <x v="1"/>
    <n v="55"/>
    <x v="0"/>
    <n v="349.26"/>
    <x v="3"/>
    <s v="Non-Holiday"/>
    <x v="6"/>
    <d v="2023-02-28T00:00:00"/>
  </r>
  <r>
    <n v="397"/>
    <x v="118"/>
    <s v="CUST397"/>
    <x v="1"/>
    <n v="30"/>
    <x v="0"/>
    <n v="347.04"/>
    <x v="0"/>
    <s v="Non-Holiday"/>
    <x v="0"/>
    <d v="2023-03-31T00:00:00"/>
  </r>
  <r>
    <n v="398"/>
    <x v="40"/>
    <s v="CUST398"/>
    <x v="1"/>
    <n v="48"/>
    <x v="1"/>
    <n v="883.31999999999994"/>
    <x v="1"/>
    <s v="Non-Holiday"/>
    <x v="3"/>
    <d v="2023-05-31T00:00:00"/>
  </r>
  <r>
    <n v="399"/>
    <x v="225"/>
    <s v="CUST399"/>
    <x v="1"/>
    <n v="64"/>
    <x v="0"/>
    <n v="21.92"/>
    <x v="3"/>
    <s v="Non-Holiday"/>
    <x v="4"/>
    <d v="2023-03-31T00:00:00"/>
  </r>
  <r>
    <n v="400"/>
    <x v="178"/>
    <s v="CUST400"/>
    <x v="0"/>
    <n v="53"/>
    <x v="1"/>
    <n v="57.65"/>
    <x v="1"/>
    <s v="Non-Holiday"/>
    <x v="0"/>
    <d v="2023-02-28T00:00:00"/>
  </r>
  <r>
    <n v="401"/>
    <x v="117"/>
    <s v="CUST401"/>
    <x v="1"/>
    <n v="62"/>
    <x v="1"/>
    <n v="104.88"/>
    <x v="3"/>
    <s v="Non-Holiday"/>
    <x v="4"/>
    <d v="2023-10-31T00:00:00"/>
  </r>
  <r>
    <n v="402"/>
    <x v="32"/>
    <s v="CUST402"/>
    <x v="1"/>
    <n v="41"/>
    <x v="1"/>
    <n v="573.29999999999995"/>
    <x v="2"/>
    <s v="Non-Holiday"/>
    <x v="3"/>
    <d v="2023-03-31T00:00:00"/>
  </r>
  <r>
    <n v="403"/>
    <x v="0"/>
    <s v="CUST403"/>
    <x v="0"/>
    <n v="32"/>
    <x v="1"/>
    <n v="228.76"/>
    <x v="0"/>
    <s v="Holiday"/>
    <x v="0"/>
    <d v="2023-11-30T00:00:00"/>
  </r>
  <r>
    <n v="404"/>
    <x v="226"/>
    <s v="CUST404"/>
    <x v="0"/>
    <n v="46"/>
    <x v="2"/>
    <n v="218.45999999999998"/>
    <x v="1"/>
    <s v="Non-Holiday"/>
    <x v="6"/>
    <d v="2023-05-31T00:00:00"/>
  </r>
  <r>
    <n v="405"/>
    <x v="75"/>
    <s v="CUST405"/>
    <x v="1"/>
    <n v="25"/>
    <x v="1"/>
    <n v="354.3"/>
    <x v="0"/>
    <s v="Holiday"/>
    <x v="0"/>
    <d v="2023-11-30T00:00:00"/>
  </r>
  <r>
    <n v="406"/>
    <x v="66"/>
    <s v="CUST406"/>
    <x v="1"/>
    <n v="22"/>
    <x v="0"/>
    <n v="226.08"/>
    <x v="4"/>
    <s v="Non-Holiday"/>
    <x v="3"/>
    <d v="2023-04-30T00:00:00"/>
  </r>
  <r>
    <n v="407"/>
    <x v="227"/>
    <s v="CUST407"/>
    <x v="1"/>
    <n v="46"/>
    <x v="2"/>
    <n v="104.3"/>
    <x v="1"/>
    <s v="Non-Holiday"/>
    <x v="2"/>
    <d v="2023-06-30T00:00:00"/>
  </r>
  <r>
    <n v="408"/>
    <x v="214"/>
    <s v="CUST408"/>
    <x v="1"/>
    <n v="64"/>
    <x v="0"/>
    <n v="130.52000000000001"/>
    <x v="3"/>
    <s v="Non-Holiday"/>
    <x v="5"/>
    <d v="2023-04-30T00:00:00"/>
  </r>
  <r>
    <n v="409"/>
    <x v="85"/>
    <s v="CUST409"/>
    <x v="1"/>
    <n v="21"/>
    <x v="2"/>
    <n v="502.74"/>
    <x v="4"/>
    <s v="Holiday"/>
    <x v="1"/>
    <d v="2023-12-31T00:00:00"/>
  </r>
  <r>
    <n v="410"/>
    <x v="228"/>
    <s v="CUST410"/>
    <x v="1"/>
    <n v="29"/>
    <x v="1"/>
    <n v="474.59999999999997"/>
    <x v="0"/>
    <s v="Holiday"/>
    <x v="3"/>
    <d v="2023-11-30T00:00:00"/>
  </r>
  <r>
    <n v="411"/>
    <x v="220"/>
    <s v="CUST411"/>
    <x v="0"/>
    <n v="62"/>
    <x v="2"/>
    <n v="1274.92"/>
    <x v="3"/>
    <s v="Holiday"/>
    <x v="6"/>
    <d v="2023-11-30T00:00:00"/>
  </r>
  <r>
    <n v="412"/>
    <x v="16"/>
    <s v="CUST412"/>
    <x v="1"/>
    <n v="19"/>
    <x v="2"/>
    <n v="176.4"/>
    <x v="4"/>
    <s v="Non-Holiday"/>
    <x v="5"/>
    <d v="2023-09-30T00:00:00"/>
  </r>
  <r>
    <n v="413"/>
    <x v="135"/>
    <s v="CUST413"/>
    <x v="1"/>
    <n v="44"/>
    <x v="0"/>
    <n v="517.68000000000006"/>
    <x v="2"/>
    <s v="Non-Holiday"/>
    <x v="0"/>
    <d v="2023-09-30T00:00:00"/>
  </r>
  <r>
    <n v="414"/>
    <x v="229"/>
    <s v="CUST414"/>
    <x v="0"/>
    <n v="48"/>
    <x v="0"/>
    <n v="269.73"/>
    <x v="1"/>
    <s v="Non-Holiday"/>
    <x v="3"/>
    <d v="2023-05-31T00:00:00"/>
  </r>
  <r>
    <n v="415"/>
    <x v="188"/>
    <s v="CUST415"/>
    <x v="0"/>
    <n v="53"/>
    <x v="1"/>
    <n v="478.59000000000003"/>
    <x v="1"/>
    <s v="Non-Holiday"/>
    <x v="1"/>
    <d v="2023-03-31T00:00:00"/>
  </r>
  <r>
    <n v="416"/>
    <x v="6"/>
    <s v="CUST416"/>
    <x v="0"/>
    <n v="53"/>
    <x v="2"/>
    <n v="59.55"/>
    <x v="1"/>
    <s v="Non-Holiday"/>
    <x v="0"/>
    <d v="2023-03-31T00:00:00"/>
  </r>
  <r>
    <n v="417"/>
    <x v="228"/>
    <s v="CUST417"/>
    <x v="0"/>
    <n v="43"/>
    <x v="2"/>
    <n v="3057.08"/>
    <x v="2"/>
    <s v="Holiday"/>
    <x v="3"/>
    <d v="2023-11-30T00:00:00"/>
  </r>
  <r>
    <n v="418"/>
    <x v="12"/>
    <s v="CUST418"/>
    <x v="1"/>
    <n v="36"/>
    <x v="2"/>
    <n v="2784.96"/>
    <x v="2"/>
    <s v="Non-Holiday"/>
    <x v="5"/>
    <d v="2023-08-31T00:00:00"/>
  </r>
  <r>
    <n v="419"/>
    <x v="61"/>
    <s v="CUST419"/>
    <x v="1"/>
    <n v="44"/>
    <x v="1"/>
    <n v="764.79"/>
    <x v="2"/>
    <s v="Holiday"/>
    <x v="4"/>
    <d v="2023-11-30T00:00:00"/>
  </r>
  <r>
    <n v="420"/>
    <x v="230"/>
    <s v="CUST420"/>
    <x v="1"/>
    <n v="22"/>
    <x v="1"/>
    <n v="474.57"/>
    <x v="4"/>
    <s v="Non-Holiday"/>
    <x v="1"/>
    <d v="2023-01-31T00:00:00"/>
  </r>
  <r>
    <n v="421"/>
    <x v="189"/>
    <s v="CUST421"/>
    <x v="1"/>
    <n v="37"/>
    <x v="1"/>
    <n v="1244.76"/>
    <x v="2"/>
    <s v="Non-Holiday"/>
    <x v="1"/>
    <d v="2023-01-31T00:00:00"/>
  </r>
  <r>
    <n v="422"/>
    <x v="231"/>
    <s v="CUST422"/>
    <x v="1"/>
    <n v="28"/>
    <x v="1"/>
    <n v="785.79"/>
    <x v="0"/>
    <s v="Non-Holiday"/>
    <x v="3"/>
    <d v="2023-06-30T00:00:00"/>
  </r>
  <r>
    <n v="423"/>
    <x v="187"/>
    <s v="CUST423"/>
    <x v="1"/>
    <n v="27"/>
    <x v="1"/>
    <n v="774.39"/>
    <x v="0"/>
    <s v="Non-Holiday"/>
    <x v="4"/>
    <d v="2023-03-31T00:00:00"/>
  </r>
  <r>
    <n v="424"/>
    <x v="232"/>
    <s v="CUST424"/>
    <x v="0"/>
    <n v="57"/>
    <x v="0"/>
    <n v="20.32"/>
    <x v="3"/>
    <s v="Holiday"/>
    <x v="6"/>
    <d v="2023-11-30T00:00:00"/>
  </r>
  <r>
    <n v="425"/>
    <x v="97"/>
    <s v="CUST425"/>
    <x v="1"/>
    <n v="55"/>
    <x v="2"/>
    <n v="131.34"/>
    <x v="3"/>
    <s v="Non-Holiday"/>
    <x v="1"/>
    <d v="2023-05-31T00:00:00"/>
  </r>
  <r>
    <n v="426"/>
    <x v="55"/>
    <s v="CUST426"/>
    <x v="0"/>
    <n v="23"/>
    <x v="2"/>
    <n v="507.54"/>
    <x v="4"/>
    <s v="Non-Holiday"/>
    <x v="0"/>
    <d v="2023-03-31T00:00:00"/>
  </r>
  <r>
    <n v="427"/>
    <x v="185"/>
    <s v="CUST427"/>
    <x v="0"/>
    <n v="25"/>
    <x v="2"/>
    <n v="1923.5"/>
    <x v="0"/>
    <s v="Non-Holiday"/>
    <x v="3"/>
    <d v="2023-08-31T00:00:00"/>
  </r>
  <r>
    <n v="428"/>
    <x v="47"/>
    <s v="CUST428"/>
    <x v="1"/>
    <n v="40"/>
    <x v="2"/>
    <n v="230.39"/>
    <x v="2"/>
    <s v="Non-Holiday"/>
    <x v="3"/>
    <d v="2023-10-31T00:00:00"/>
  </r>
  <r>
    <n v="429"/>
    <x v="233"/>
    <s v="CUST429"/>
    <x v="0"/>
    <n v="64"/>
    <x v="2"/>
    <n v="2128.1999999999998"/>
    <x v="3"/>
    <s v="Holiday"/>
    <x v="6"/>
    <d v="2023-12-31T00:00:00"/>
  </r>
  <r>
    <n v="430"/>
    <x v="234"/>
    <s v="CUST430"/>
    <x v="1"/>
    <n v="43"/>
    <x v="2"/>
    <n v="87.16"/>
    <x v="2"/>
    <s v="Non-Holiday"/>
    <x v="1"/>
    <d v="2023-08-31T00:00:00"/>
  </r>
  <r>
    <n v="431"/>
    <x v="19"/>
    <s v="CUST431"/>
    <x v="0"/>
    <n v="63"/>
    <x v="2"/>
    <n v="1895.38"/>
    <x v="3"/>
    <s v="Non-Holiday"/>
    <x v="2"/>
    <d v="2023-10-31T00:00:00"/>
  </r>
  <r>
    <n v="432"/>
    <x v="217"/>
    <s v="CUST432"/>
    <x v="1"/>
    <n v="60"/>
    <x v="2"/>
    <n v="928.17"/>
    <x v="3"/>
    <s v="Non-Holiday"/>
    <x v="6"/>
    <d v="2023-01-31T00:00:00"/>
  </r>
  <r>
    <n v="433"/>
    <x v="1"/>
    <s v="CUST433"/>
    <x v="0"/>
    <n v="29"/>
    <x v="0"/>
    <n v="77.86"/>
    <x v="0"/>
    <s v="Non-Holiday"/>
    <x v="1"/>
    <d v="2023-02-28T00:00:00"/>
  </r>
  <r>
    <n v="434"/>
    <x v="184"/>
    <s v="CUST434"/>
    <x v="1"/>
    <n v="43"/>
    <x v="2"/>
    <n v="850.96"/>
    <x v="2"/>
    <s v="Non-Holiday"/>
    <x v="4"/>
    <d v="2023-02-28T00:00:00"/>
  </r>
  <r>
    <n v="435"/>
    <x v="149"/>
    <s v="CUST435"/>
    <x v="1"/>
    <n v="30"/>
    <x v="0"/>
    <n v="212.79999999999998"/>
    <x v="0"/>
    <s v="Holiday"/>
    <x v="4"/>
    <d v="2023-12-31T00:00:00"/>
  </r>
  <r>
    <n v="436"/>
    <x v="235"/>
    <s v="CUST436"/>
    <x v="1"/>
    <n v="57"/>
    <x v="1"/>
    <n v="82.24"/>
    <x v="3"/>
    <s v="Non-Holiday"/>
    <x v="5"/>
    <d v="2023-03-31T00:00:00"/>
  </r>
  <r>
    <n v="437"/>
    <x v="9"/>
    <s v="CUST437"/>
    <x v="1"/>
    <n v="35"/>
    <x v="2"/>
    <n v="418.66"/>
    <x v="2"/>
    <s v="Non-Holiday"/>
    <x v="5"/>
    <d v="2023-10-31T00:00:00"/>
  </r>
  <r>
    <n v="438"/>
    <x v="236"/>
    <s v="CUST438"/>
    <x v="1"/>
    <n v="42"/>
    <x v="1"/>
    <n v="721.75"/>
    <x v="2"/>
    <s v="Non-Holiday"/>
    <x v="6"/>
    <d v="2023-01-31T00:00:00"/>
  </r>
  <r>
    <n v="439"/>
    <x v="64"/>
    <s v="CUST439"/>
    <x v="0"/>
    <n v="50"/>
    <x v="1"/>
    <n v="1757.16"/>
    <x v="1"/>
    <s v="Non-Holiday"/>
    <x v="2"/>
    <d v="2023-07-31T00:00:00"/>
  </r>
  <r>
    <n v="440"/>
    <x v="100"/>
    <s v="CUST440"/>
    <x v="0"/>
    <n v="64"/>
    <x v="1"/>
    <n v="1490.58"/>
    <x v="3"/>
    <s v="Non-Holiday"/>
    <x v="6"/>
    <d v="2023-10-31T00:00:00"/>
  </r>
  <r>
    <n v="441"/>
    <x v="47"/>
    <s v="CUST441"/>
    <x v="0"/>
    <n v="57"/>
    <x v="0"/>
    <n v="214.76"/>
    <x v="3"/>
    <s v="Non-Holiday"/>
    <x v="3"/>
    <d v="2023-10-31T00:00:00"/>
  </r>
  <r>
    <n v="442"/>
    <x v="6"/>
    <s v="CUST442"/>
    <x v="1"/>
    <n v="60"/>
    <x v="1"/>
    <n v="397.35"/>
    <x v="3"/>
    <s v="Non-Holiday"/>
    <x v="0"/>
    <d v="2023-03-31T00:00:00"/>
  </r>
  <r>
    <n v="443"/>
    <x v="172"/>
    <s v="CUST443"/>
    <x v="0"/>
    <n v="29"/>
    <x v="1"/>
    <n v="935.37000000000012"/>
    <x v="0"/>
    <s v="Non-Holiday"/>
    <x v="4"/>
    <d v="2023-08-31T00:00:00"/>
  </r>
  <r>
    <n v="444"/>
    <x v="144"/>
    <s v="CUST444"/>
    <x v="1"/>
    <n v="61"/>
    <x v="1"/>
    <n v="236.36"/>
    <x v="3"/>
    <s v="Non-Holiday"/>
    <x v="3"/>
    <d v="2023-03-31T00:00:00"/>
  </r>
  <r>
    <n v="445"/>
    <x v="237"/>
    <s v="CUST445"/>
    <x v="1"/>
    <n v="53"/>
    <x v="2"/>
    <n v="258.68"/>
    <x v="1"/>
    <s v="Non-Holiday"/>
    <x v="2"/>
    <d v="2023-01-31T00:00:00"/>
  </r>
  <r>
    <n v="446"/>
    <x v="137"/>
    <s v="CUST446"/>
    <x v="0"/>
    <n v="21"/>
    <x v="2"/>
    <n v="3899.6"/>
    <x v="4"/>
    <s v="Non-Holiday"/>
    <x v="4"/>
    <d v="2023-06-30T00:00:00"/>
  </r>
  <r>
    <n v="447"/>
    <x v="62"/>
    <s v="CUST447"/>
    <x v="0"/>
    <n v="22"/>
    <x v="0"/>
    <n v="16.59"/>
    <x v="4"/>
    <s v="Non-Holiday"/>
    <x v="6"/>
    <d v="2023-07-31T00:00:00"/>
  </r>
  <r>
    <n v="448"/>
    <x v="207"/>
    <s v="CUST448"/>
    <x v="1"/>
    <n v="54"/>
    <x v="0"/>
    <n v="417.76"/>
    <x v="1"/>
    <s v="Non-Holiday"/>
    <x v="5"/>
    <d v="2023-01-31T00:00:00"/>
  </r>
  <r>
    <n v="449"/>
    <x v="238"/>
    <s v="CUST449"/>
    <x v="0"/>
    <n v="25"/>
    <x v="2"/>
    <n v="1120.4000000000001"/>
    <x v="0"/>
    <s v="Non-Holiday"/>
    <x v="0"/>
    <d v="2023-07-31T00:00:00"/>
  </r>
  <r>
    <n v="450"/>
    <x v="66"/>
    <s v="CUST450"/>
    <x v="1"/>
    <n v="59"/>
    <x v="0"/>
    <n v="347.65"/>
    <x v="3"/>
    <s v="Non-Holiday"/>
    <x v="3"/>
    <d v="2023-04-30T00:00:00"/>
  </r>
  <r>
    <n v="451"/>
    <x v="69"/>
    <s v="CUST451"/>
    <x v="1"/>
    <n v="45"/>
    <x v="2"/>
    <n v="337.6"/>
    <x v="1"/>
    <s v="Holiday"/>
    <x v="5"/>
    <d v="2023-12-31T00:00:00"/>
  </r>
  <r>
    <n v="452"/>
    <x v="72"/>
    <s v="CUST452"/>
    <x v="1"/>
    <n v="48"/>
    <x v="1"/>
    <n v="602.76"/>
    <x v="1"/>
    <s v="Holiday"/>
    <x v="4"/>
    <d v="2023-11-30T00:00:00"/>
  </r>
  <r>
    <n v="453"/>
    <x v="145"/>
    <s v="CUST453"/>
    <x v="1"/>
    <n v="26"/>
    <x v="1"/>
    <n v="312.38"/>
    <x v="0"/>
    <s v="Holiday"/>
    <x v="0"/>
    <d v="2023-12-31T00:00:00"/>
  </r>
  <r>
    <n v="454"/>
    <x v="239"/>
    <s v="CUST454"/>
    <x v="1"/>
    <n v="46"/>
    <x v="0"/>
    <n v="309.14999999999998"/>
    <x v="1"/>
    <s v="Non-Holiday"/>
    <x v="4"/>
    <d v="2023-02-28T00:00:00"/>
  </r>
  <r>
    <n v="455"/>
    <x v="65"/>
    <s v="CUST455"/>
    <x v="0"/>
    <n v="31"/>
    <x v="2"/>
    <n v="3082.3500000000004"/>
    <x v="0"/>
    <s v="Non-Holiday"/>
    <x v="5"/>
    <d v="2023-07-31T00:00:00"/>
  </r>
  <r>
    <n v="456"/>
    <x v="240"/>
    <s v="CUST456"/>
    <x v="0"/>
    <n v="57"/>
    <x v="2"/>
    <n v="901.9"/>
    <x v="3"/>
    <s v="Non-Holiday"/>
    <x v="5"/>
    <d v="2023-10-31T00:00:00"/>
  </r>
  <r>
    <n v="457"/>
    <x v="169"/>
    <s v="CUST457"/>
    <x v="1"/>
    <n v="58"/>
    <x v="0"/>
    <n v="137.83000000000001"/>
    <x v="3"/>
    <s v="Non-Holiday"/>
    <x v="0"/>
    <d v="2023-07-31T00:00:00"/>
  </r>
  <r>
    <n v="458"/>
    <x v="50"/>
    <s v="CUST458"/>
    <x v="1"/>
    <n v="39"/>
    <x v="2"/>
    <n v="483.92"/>
    <x v="2"/>
    <s v="Holiday"/>
    <x v="0"/>
    <d v="2023-11-30T00:00:00"/>
  </r>
  <r>
    <n v="459"/>
    <x v="32"/>
    <s v="CUST459"/>
    <x v="0"/>
    <n v="28"/>
    <x v="1"/>
    <n v="773.69999999999993"/>
    <x v="0"/>
    <s v="Non-Holiday"/>
    <x v="3"/>
    <d v="2023-03-31T00:00:00"/>
  </r>
  <r>
    <n v="460"/>
    <x v="241"/>
    <s v="CUST460"/>
    <x v="0"/>
    <n v="40"/>
    <x v="0"/>
    <n v="182.10000000000002"/>
    <x v="2"/>
    <s v="Non-Holiday"/>
    <x v="3"/>
    <d v="2023-05-31T00:00:00"/>
  </r>
  <r>
    <n v="461"/>
    <x v="63"/>
    <s v="CUST461"/>
    <x v="1"/>
    <n v="18"/>
    <x v="0"/>
    <n v="305.60000000000002"/>
    <x v="4"/>
    <s v="Non-Holiday"/>
    <x v="5"/>
    <d v="2023-03-31T00:00:00"/>
  </r>
  <r>
    <n v="462"/>
    <x v="242"/>
    <s v="CUST462"/>
    <x v="0"/>
    <n v="63"/>
    <x v="2"/>
    <n v="539.78"/>
    <x v="3"/>
    <s v="Non-Holiday"/>
    <x v="5"/>
    <d v="2023-04-30T00:00:00"/>
  </r>
  <r>
    <n v="463"/>
    <x v="243"/>
    <s v="CUST463"/>
    <x v="1"/>
    <n v="54"/>
    <x v="0"/>
    <n v="359.6"/>
    <x v="1"/>
    <s v="Non-Holiday"/>
    <x v="1"/>
    <d v="2023-07-31T00:00:00"/>
  </r>
  <r>
    <n v="464"/>
    <x v="244"/>
    <s v="CUST464"/>
    <x v="0"/>
    <n v="38"/>
    <x v="2"/>
    <n v="322.60000000000002"/>
    <x v="2"/>
    <s v="Non-Holiday"/>
    <x v="0"/>
    <d v="2023-01-31T00:00:00"/>
  </r>
  <r>
    <n v="465"/>
    <x v="126"/>
    <s v="CUST465"/>
    <x v="1"/>
    <n v="43"/>
    <x v="2"/>
    <n v="1146.74"/>
    <x v="2"/>
    <s v="Non-Holiday"/>
    <x v="2"/>
    <d v="2023-04-30T00:00:00"/>
  </r>
  <r>
    <n v="466"/>
    <x v="231"/>
    <s v="CUST466"/>
    <x v="0"/>
    <n v="63"/>
    <x v="2"/>
    <n v="396.26"/>
    <x v="3"/>
    <s v="Non-Holiday"/>
    <x v="3"/>
    <d v="2023-06-30T00:00:00"/>
  </r>
  <r>
    <n v="467"/>
    <x v="173"/>
    <s v="CUST467"/>
    <x v="1"/>
    <n v="53"/>
    <x v="2"/>
    <n v="2156.73"/>
    <x v="1"/>
    <s v="Non-Holiday"/>
    <x v="2"/>
    <d v="2023-07-31T00:00:00"/>
  </r>
  <r>
    <n v="468"/>
    <x v="116"/>
    <s v="CUST468"/>
    <x v="0"/>
    <n v="40"/>
    <x v="2"/>
    <n v="3775.5"/>
    <x v="2"/>
    <s v="Holiday"/>
    <x v="5"/>
    <d v="2023-12-31T00:00:00"/>
  </r>
  <r>
    <n v="469"/>
    <x v="245"/>
    <s v="CUST469"/>
    <x v="0"/>
    <n v="18"/>
    <x v="0"/>
    <n v="101.01"/>
    <x v="4"/>
    <s v="Non-Holiday"/>
    <x v="2"/>
    <d v="2023-01-31T00:00:00"/>
  </r>
  <r>
    <n v="470"/>
    <x v="68"/>
    <s v="CUST470"/>
    <x v="1"/>
    <n v="57"/>
    <x v="1"/>
    <n v="1048.44"/>
    <x v="3"/>
    <s v="Non-Holiday"/>
    <x v="4"/>
    <d v="2023-05-31T00:00:00"/>
  </r>
  <r>
    <n v="471"/>
    <x v="29"/>
    <s v="CUST471"/>
    <x v="0"/>
    <n v="32"/>
    <x v="1"/>
    <n v="298.67"/>
    <x v="0"/>
    <s v="Non-Holiday"/>
    <x v="6"/>
    <d v="2023-03-31T00:00:00"/>
  </r>
  <r>
    <n v="472"/>
    <x v="22"/>
    <s v="CUST472"/>
    <x v="1"/>
    <n v="38"/>
    <x v="0"/>
    <n v="674.88"/>
    <x v="2"/>
    <s v="Holiday"/>
    <x v="3"/>
    <d v="2023-12-31T00:00:00"/>
  </r>
  <r>
    <n v="473"/>
    <x v="181"/>
    <s v="CUST473"/>
    <x v="0"/>
    <n v="64"/>
    <x v="0"/>
    <n v="126.44"/>
    <x v="3"/>
    <s v="Non-Holiday"/>
    <x v="5"/>
    <d v="2023-02-28T00:00:00"/>
  </r>
  <r>
    <n v="474"/>
    <x v="113"/>
    <s v="CUST474"/>
    <x v="1"/>
    <n v="26"/>
    <x v="1"/>
    <n v="224.9"/>
    <x v="0"/>
    <s v="Non-Holiday"/>
    <x v="5"/>
    <d v="2023-07-31T00:00:00"/>
  </r>
  <r>
    <n v="475"/>
    <x v="13"/>
    <s v="CUST475"/>
    <x v="0"/>
    <n v="26"/>
    <x v="1"/>
    <n v="73.67"/>
    <x v="0"/>
    <s v="Non-Holiday"/>
    <x v="0"/>
    <d v="2023-01-31T00:00:00"/>
  </r>
  <r>
    <n v="476"/>
    <x v="246"/>
    <s v="CUST476"/>
    <x v="1"/>
    <n v="27"/>
    <x v="1"/>
    <n v="1597.68"/>
    <x v="0"/>
    <s v="Non-Holiday"/>
    <x v="3"/>
    <d v="2023-08-31T00:00:00"/>
  </r>
  <r>
    <n v="477"/>
    <x v="247"/>
    <s v="CUST477"/>
    <x v="0"/>
    <n v="43"/>
    <x v="1"/>
    <n v="265.39999999999998"/>
    <x v="2"/>
    <s v="Non-Holiday"/>
    <x v="1"/>
    <d v="2023-04-30T00:00:00"/>
  </r>
  <r>
    <n v="478"/>
    <x v="150"/>
    <s v="CUST478"/>
    <x v="1"/>
    <n v="58"/>
    <x v="1"/>
    <n v="824.64"/>
    <x v="3"/>
    <s v="Non-Holiday"/>
    <x v="6"/>
    <d v="2023-04-30T00:00:00"/>
  </r>
  <r>
    <n v="479"/>
    <x v="42"/>
    <s v="CUST479"/>
    <x v="0"/>
    <n v="52"/>
    <x v="2"/>
    <n v="2371.7800000000002"/>
    <x v="1"/>
    <s v="Non-Holiday"/>
    <x v="6"/>
    <d v="2023-08-31T00:00:00"/>
  </r>
  <r>
    <n v="480"/>
    <x v="248"/>
    <s v="CUST480"/>
    <x v="1"/>
    <n v="42"/>
    <x v="0"/>
    <n v="245.38"/>
    <x v="2"/>
    <s v="Non-Holiday"/>
    <x v="6"/>
    <d v="2023-06-30T00:00:00"/>
  </r>
  <r>
    <n v="481"/>
    <x v="249"/>
    <s v="CUST481"/>
    <x v="1"/>
    <n v="43"/>
    <x v="2"/>
    <n v="338.52"/>
    <x v="2"/>
    <s v="Non-Holiday"/>
    <x v="3"/>
    <d v="2023-06-30T00:00:00"/>
  </r>
  <r>
    <n v="482"/>
    <x v="57"/>
    <s v="CUST482"/>
    <x v="1"/>
    <n v="28"/>
    <x v="1"/>
    <n v="799.19999999999993"/>
    <x v="0"/>
    <s v="Non-Holiday"/>
    <x v="6"/>
    <d v="2023-04-30T00:00:00"/>
  </r>
  <r>
    <n v="483"/>
    <x v="5"/>
    <s v="CUST483"/>
    <x v="0"/>
    <n v="55"/>
    <x v="1"/>
    <n v="472.1"/>
    <x v="3"/>
    <s v="Non-Holiday"/>
    <x v="3"/>
    <d v="2023-04-30T00:00:00"/>
  </r>
  <r>
    <n v="484"/>
    <x v="244"/>
    <s v="CUST484"/>
    <x v="1"/>
    <n v="19"/>
    <x v="1"/>
    <n v="495.48"/>
    <x v="4"/>
    <s v="Non-Holiday"/>
    <x v="0"/>
    <d v="2023-01-31T00:00:00"/>
  </r>
  <r>
    <n v="485"/>
    <x v="250"/>
    <s v="CUST485"/>
    <x v="0"/>
    <n v="24"/>
    <x v="2"/>
    <n v="201.6"/>
    <x v="4"/>
    <s v="Holiday"/>
    <x v="1"/>
    <d v="2023-12-31T00:00:00"/>
  </r>
  <r>
    <n v="486"/>
    <x v="53"/>
    <s v="CUST486"/>
    <x v="1"/>
    <n v="35"/>
    <x v="2"/>
    <n v="107.04"/>
    <x v="2"/>
    <s v="Non-Holiday"/>
    <x v="2"/>
    <d v="2023-04-30T00:00:00"/>
  </r>
  <r>
    <n v="487"/>
    <x v="101"/>
    <s v="CUST487"/>
    <x v="0"/>
    <n v="44"/>
    <x v="1"/>
    <n v="362.4"/>
    <x v="2"/>
    <s v="Non-Holiday"/>
    <x v="1"/>
    <d v="2023-07-31T00:00:00"/>
  </r>
  <r>
    <n v="488"/>
    <x v="251"/>
    <s v="CUST488"/>
    <x v="1"/>
    <n v="51"/>
    <x v="2"/>
    <n v="795.90000000000009"/>
    <x v="1"/>
    <s v="Non-Holiday"/>
    <x v="2"/>
    <d v="2023-06-30T00:00:00"/>
  </r>
  <r>
    <n v="489"/>
    <x v="232"/>
    <s v="CUST489"/>
    <x v="0"/>
    <n v="44"/>
    <x v="2"/>
    <n v="2896.56"/>
    <x v="2"/>
    <s v="Holiday"/>
    <x v="6"/>
    <d v="2023-11-30T00:00:00"/>
  </r>
  <r>
    <n v="490"/>
    <x v="202"/>
    <s v="CUST490"/>
    <x v="0"/>
    <n v="34"/>
    <x v="1"/>
    <n v="942"/>
    <x v="0"/>
    <s v="Non-Holiday"/>
    <x v="2"/>
    <d v="2023-02-28T00:00:00"/>
  </r>
  <r>
    <n v="491"/>
    <x v="27"/>
    <s v="CUST491"/>
    <x v="1"/>
    <n v="60"/>
    <x v="2"/>
    <n v="1847.5"/>
    <x v="3"/>
    <s v="Non-Holiday"/>
    <x v="3"/>
    <d v="2023-05-31T00:00:00"/>
  </r>
  <r>
    <n v="492"/>
    <x v="248"/>
    <s v="CUST492"/>
    <x v="0"/>
    <n v="61"/>
    <x v="0"/>
    <n v="72.39"/>
    <x v="3"/>
    <s v="Non-Holiday"/>
    <x v="6"/>
    <d v="2023-06-30T00:00:00"/>
  </r>
  <r>
    <n v="493"/>
    <x v="121"/>
    <s v="CUST493"/>
    <x v="0"/>
    <n v="41"/>
    <x v="0"/>
    <n v="94.62"/>
    <x v="2"/>
    <s v="Holiday"/>
    <x v="5"/>
    <d v="2023-11-30T00:00:00"/>
  </r>
  <r>
    <n v="494"/>
    <x v="200"/>
    <s v="CUST494"/>
    <x v="1"/>
    <n v="42"/>
    <x v="0"/>
    <n v="635.52"/>
    <x v="2"/>
    <s v="Non-Holiday"/>
    <x v="1"/>
    <d v="2023-09-30T00:00:00"/>
  </r>
  <r>
    <n v="495"/>
    <x v="101"/>
    <s v="CUST495"/>
    <x v="0"/>
    <n v="24"/>
    <x v="0"/>
    <n v="73.86"/>
    <x v="4"/>
    <s v="Non-Holiday"/>
    <x v="1"/>
    <d v="2023-07-31T00:00:00"/>
  </r>
  <r>
    <n v="496"/>
    <x v="252"/>
    <s v="CUST496"/>
    <x v="0"/>
    <n v="23"/>
    <x v="1"/>
    <n v="707.79"/>
    <x v="4"/>
    <s v="Holiday"/>
    <x v="6"/>
    <d v="2023-12-31T00:00:00"/>
  </r>
  <r>
    <n v="497"/>
    <x v="120"/>
    <s v="CUST497"/>
    <x v="0"/>
    <n v="41"/>
    <x v="1"/>
    <n v="1549.7400000000002"/>
    <x v="2"/>
    <s v="Non-Holiday"/>
    <x v="0"/>
    <d v="2023-10-31T00:00:00"/>
  </r>
  <r>
    <n v="498"/>
    <x v="162"/>
    <s v="CUST498"/>
    <x v="1"/>
    <n v="50"/>
    <x v="1"/>
    <n v="703.94999999999993"/>
    <x v="1"/>
    <s v="Non-Holiday"/>
    <x v="1"/>
    <d v="2023-06-30T00:00:00"/>
  </r>
  <r>
    <n v="499"/>
    <x v="253"/>
    <s v="CUST499"/>
    <x v="0"/>
    <n v="46"/>
    <x v="0"/>
    <n v="80.489999999999995"/>
    <x v="1"/>
    <s v="Non-Holiday"/>
    <x v="2"/>
    <d v="2023-01-31T00:00:00"/>
  </r>
  <r>
    <n v="500"/>
    <x v="225"/>
    <s v="CUST500"/>
    <x v="1"/>
    <n v="60"/>
    <x v="0"/>
    <n v="145.14000000000001"/>
    <x v="3"/>
    <s v="Non-Holiday"/>
    <x v="4"/>
    <d v="2023-03-31T00:00:00"/>
  </r>
  <r>
    <n v="501"/>
    <x v="252"/>
    <s v="CUST501"/>
    <x v="0"/>
    <n v="39"/>
    <x v="2"/>
    <n v="1604.1"/>
    <x v="2"/>
    <s v="Holiday"/>
    <x v="6"/>
    <d v="2023-12-31T00:00:00"/>
  </r>
  <r>
    <n v="502"/>
    <x v="242"/>
    <s v="CUST502"/>
    <x v="0"/>
    <n v="43"/>
    <x v="2"/>
    <n v="634.58000000000004"/>
    <x v="2"/>
    <s v="Non-Holiday"/>
    <x v="5"/>
    <d v="2023-04-30T00:00:00"/>
  </r>
  <r>
    <n v="503"/>
    <x v="254"/>
    <s v="CUST503"/>
    <x v="0"/>
    <n v="45"/>
    <x v="0"/>
    <n v="176.46"/>
    <x v="1"/>
    <s v="Non-Holiday"/>
    <x v="4"/>
    <d v="2023-10-31T00:00:00"/>
  </r>
  <r>
    <n v="504"/>
    <x v="40"/>
    <s v="CUST504"/>
    <x v="1"/>
    <n v="38"/>
    <x v="0"/>
    <n v="333.16"/>
    <x v="2"/>
    <s v="Non-Holiday"/>
    <x v="3"/>
    <d v="2023-05-31T00:00:00"/>
  </r>
  <r>
    <n v="505"/>
    <x v="13"/>
    <s v="CUST505"/>
    <x v="0"/>
    <n v="24"/>
    <x v="0"/>
    <n v="72.98"/>
    <x v="4"/>
    <s v="Non-Holiday"/>
    <x v="0"/>
    <d v="2023-01-31T00:00:00"/>
  </r>
  <r>
    <n v="506"/>
    <x v="181"/>
    <s v="CUST506"/>
    <x v="0"/>
    <n v="34"/>
    <x v="0"/>
    <n v="339.84000000000003"/>
    <x v="0"/>
    <s v="Non-Holiday"/>
    <x v="5"/>
    <d v="2023-02-28T00:00:00"/>
  </r>
  <r>
    <n v="507"/>
    <x v="110"/>
    <s v="CUST507"/>
    <x v="1"/>
    <n v="37"/>
    <x v="2"/>
    <n v="2345.8000000000002"/>
    <x v="2"/>
    <s v="Holiday"/>
    <x v="6"/>
    <d v="2023-11-30T00:00:00"/>
  </r>
  <r>
    <n v="508"/>
    <x v="122"/>
    <s v="CUST508"/>
    <x v="0"/>
    <n v="58"/>
    <x v="0"/>
    <n v="188.10000000000002"/>
    <x v="3"/>
    <s v="Non-Holiday"/>
    <x v="0"/>
    <d v="2023-08-31T00:00:00"/>
  </r>
  <r>
    <n v="509"/>
    <x v="255"/>
    <s v="CUST509"/>
    <x v="1"/>
    <n v="37"/>
    <x v="2"/>
    <n v="2113.48"/>
    <x v="2"/>
    <s v="Non-Holiday"/>
    <x v="1"/>
    <d v="2023-06-30T00:00:00"/>
  </r>
  <r>
    <n v="510"/>
    <x v="195"/>
    <s v="CUST510"/>
    <x v="1"/>
    <n v="39"/>
    <x v="0"/>
    <n v="450.95"/>
    <x v="2"/>
    <s v="Non-Holiday"/>
    <x v="5"/>
    <d v="2023-06-30T00:00:00"/>
  </r>
  <r>
    <n v="511"/>
    <x v="256"/>
    <s v="CUST511"/>
    <x v="0"/>
    <n v="45"/>
    <x v="0"/>
    <n v="42.72"/>
    <x v="1"/>
    <s v="Non-Holiday"/>
    <x v="5"/>
    <d v="2023-08-31T00:00:00"/>
  </r>
  <r>
    <n v="512"/>
    <x v="95"/>
    <s v="CUST512"/>
    <x v="1"/>
    <n v="57"/>
    <x v="0"/>
    <n v="34.26"/>
    <x v="3"/>
    <s v="Holiday"/>
    <x v="3"/>
    <d v="2023-11-30T00:00:00"/>
  </r>
  <r>
    <n v="513"/>
    <x v="257"/>
    <s v="CUST513"/>
    <x v="0"/>
    <n v="24"/>
    <x v="2"/>
    <n v="908.6"/>
    <x v="4"/>
    <s v="Non-Holiday"/>
    <x v="3"/>
    <d v="2023-09-30T00:00:00"/>
  </r>
  <r>
    <n v="514"/>
    <x v="225"/>
    <s v="CUST514"/>
    <x v="1"/>
    <n v="18"/>
    <x v="2"/>
    <n v="277.60000000000002"/>
    <x v="4"/>
    <s v="Non-Holiday"/>
    <x v="4"/>
    <d v="2023-03-31T00:00:00"/>
  </r>
  <r>
    <n v="515"/>
    <x v="258"/>
    <s v="CUST515"/>
    <x v="1"/>
    <n v="49"/>
    <x v="1"/>
    <n v="2010.0499999999997"/>
    <x v="1"/>
    <s v="Non-Holiday"/>
    <x v="1"/>
    <d v="2023-07-31T00:00:00"/>
  </r>
  <r>
    <n v="516"/>
    <x v="52"/>
    <s v="CUST516"/>
    <x v="0"/>
    <n v="30"/>
    <x v="0"/>
    <n v="226.95000000000002"/>
    <x v="0"/>
    <s v="Non-Holiday"/>
    <x v="1"/>
    <d v="2023-10-31T00:00:00"/>
  </r>
  <r>
    <n v="517"/>
    <x v="170"/>
    <s v="CUST517"/>
    <x v="1"/>
    <n v="47"/>
    <x v="1"/>
    <n v="326.2"/>
    <x v="1"/>
    <s v="Non-Holiday"/>
    <x v="5"/>
    <d v="2023-04-30T00:00:00"/>
  </r>
  <r>
    <n v="518"/>
    <x v="259"/>
    <s v="CUST518"/>
    <x v="1"/>
    <n v="40"/>
    <x v="1"/>
    <n v="942.4"/>
    <x v="2"/>
    <s v="Holiday"/>
    <x v="5"/>
    <d v="2023-11-30T00:00:00"/>
  </r>
  <r>
    <n v="519"/>
    <x v="230"/>
    <s v="CUST519"/>
    <x v="1"/>
    <n v="36"/>
    <x v="2"/>
    <n v="637.91999999999996"/>
    <x v="2"/>
    <s v="Non-Holiday"/>
    <x v="1"/>
    <d v="2023-01-31T00:00:00"/>
  </r>
  <r>
    <n v="520"/>
    <x v="158"/>
    <s v="CUST520"/>
    <x v="1"/>
    <n v="49"/>
    <x v="2"/>
    <n v="1038.32"/>
    <x v="1"/>
    <s v="Holiday"/>
    <x v="0"/>
    <d v="2023-12-31T00:00:00"/>
  </r>
  <r>
    <n v="521"/>
    <x v="256"/>
    <s v="CUST521"/>
    <x v="1"/>
    <n v="47"/>
    <x v="1"/>
    <n v="610.76"/>
    <x v="1"/>
    <s v="Non-Holiday"/>
    <x v="5"/>
    <d v="2023-08-31T00:00:00"/>
  </r>
  <r>
    <n v="522"/>
    <x v="132"/>
    <s v="CUST522"/>
    <x v="0"/>
    <n v="46"/>
    <x v="0"/>
    <n v="17.73"/>
    <x v="1"/>
    <s v="Non-Holiday"/>
    <x v="2"/>
    <d v="2023-01-31T00:00:00"/>
  </r>
  <r>
    <n v="523"/>
    <x v="260"/>
    <s v="CUST523"/>
    <x v="1"/>
    <n v="62"/>
    <x v="2"/>
    <n v="191.7"/>
    <x v="3"/>
    <s v="Non-Holiday"/>
    <x v="2"/>
    <d v="2023-09-30T00:00:00"/>
  </r>
  <r>
    <n v="524"/>
    <x v="96"/>
    <s v="CUST524"/>
    <x v="0"/>
    <n v="46"/>
    <x v="0"/>
    <n v="132.56"/>
    <x v="1"/>
    <s v="Non-Holiday"/>
    <x v="3"/>
    <d v="2023-10-31T00:00:00"/>
  </r>
  <r>
    <n v="525"/>
    <x v="85"/>
    <s v="CUST525"/>
    <x v="1"/>
    <n v="47"/>
    <x v="0"/>
    <n v="21.57"/>
    <x v="1"/>
    <s v="Holiday"/>
    <x v="1"/>
    <d v="2023-12-31T00:00:00"/>
  </r>
  <r>
    <n v="526"/>
    <x v="67"/>
    <s v="CUST526"/>
    <x v="0"/>
    <n v="33"/>
    <x v="1"/>
    <n v="942.16"/>
    <x v="0"/>
    <s v="Holiday"/>
    <x v="2"/>
    <d v="2023-12-31T00:00:00"/>
  </r>
  <r>
    <n v="527"/>
    <x v="261"/>
    <s v="CUST527"/>
    <x v="0"/>
    <n v="57"/>
    <x v="1"/>
    <n v="812.30000000000007"/>
    <x v="3"/>
    <s v="Non-Holiday"/>
    <x v="3"/>
    <d v="2023-04-30T00:00:00"/>
  </r>
  <r>
    <n v="528"/>
    <x v="62"/>
    <s v="CUST528"/>
    <x v="1"/>
    <n v="36"/>
    <x v="1"/>
    <n v="5448.98"/>
    <x v="2"/>
    <s v="Non-Holiday"/>
    <x v="6"/>
    <d v="2023-07-31T00:00:00"/>
  </r>
  <r>
    <n v="529"/>
    <x v="172"/>
    <s v="CUST529"/>
    <x v="1"/>
    <n v="35"/>
    <x v="1"/>
    <n v="561.89"/>
    <x v="2"/>
    <s v="Non-Holiday"/>
    <x v="4"/>
    <d v="2023-08-31T00:00:00"/>
  </r>
  <r>
    <n v="530"/>
    <x v="202"/>
    <s v="CUST530"/>
    <x v="1"/>
    <n v="18"/>
    <x v="2"/>
    <n v="155.79"/>
    <x v="4"/>
    <s v="Non-Holiday"/>
    <x v="2"/>
    <d v="2023-02-28T00:00:00"/>
  </r>
  <r>
    <n v="531"/>
    <x v="262"/>
    <s v="CUST531"/>
    <x v="0"/>
    <n v="31"/>
    <x v="2"/>
    <n v="2186.6"/>
    <x v="0"/>
    <s v="Holiday"/>
    <x v="6"/>
    <d v="2023-12-31T00:00:00"/>
  </r>
  <r>
    <n v="532"/>
    <x v="162"/>
    <s v="CUST532"/>
    <x v="1"/>
    <n v="64"/>
    <x v="1"/>
    <n v="2117.5"/>
    <x v="3"/>
    <s v="Non-Holiday"/>
    <x v="1"/>
    <d v="2023-06-30T00:00:00"/>
  </r>
  <r>
    <n v="533"/>
    <x v="220"/>
    <s v="CUST533"/>
    <x v="0"/>
    <n v="19"/>
    <x v="2"/>
    <n v="1890.36"/>
    <x v="4"/>
    <s v="Holiday"/>
    <x v="6"/>
    <d v="2023-11-30T00:00:00"/>
  </r>
  <r>
    <n v="534"/>
    <x v="195"/>
    <s v="CUST534"/>
    <x v="0"/>
    <n v="45"/>
    <x v="1"/>
    <n v="104.84"/>
    <x v="1"/>
    <s v="Non-Holiday"/>
    <x v="5"/>
    <d v="2023-06-30T00:00:00"/>
  </r>
  <r>
    <n v="535"/>
    <x v="223"/>
    <s v="CUST535"/>
    <x v="0"/>
    <n v="47"/>
    <x v="0"/>
    <n v="74.489999999999995"/>
    <x v="1"/>
    <s v="Holiday"/>
    <x v="4"/>
    <d v="2023-12-31T00:00:00"/>
  </r>
  <r>
    <n v="536"/>
    <x v="44"/>
    <s v="CUST536"/>
    <x v="1"/>
    <n v="55"/>
    <x v="0"/>
    <n v="428.7"/>
    <x v="3"/>
    <s v="Non-Holiday"/>
    <x v="2"/>
    <d v="2023-03-31T00:00:00"/>
  </r>
  <r>
    <n v="537"/>
    <x v="215"/>
    <s v="CUST537"/>
    <x v="1"/>
    <n v="21"/>
    <x v="0"/>
    <n v="272.76"/>
    <x v="4"/>
    <s v="Non-Holiday"/>
    <x v="5"/>
    <d v="2023-06-30T00:00:00"/>
  </r>
  <r>
    <n v="538"/>
    <x v="127"/>
    <s v="CUST538"/>
    <x v="0"/>
    <n v="18"/>
    <x v="1"/>
    <n v="173.76"/>
    <x v="4"/>
    <s v="Non-Holiday"/>
    <x v="2"/>
    <d v="2023-09-30T00:00:00"/>
  </r>
  <r>
    <n v="539"/>
    <x v="263"/>
    <s v="CUST539"/>
    <x v="0"/>
    <n v="25"/>
    <x v="0"/>
    <n v="290.19"/>
    <x v="0"/>
    <s v="Non-Holiday"/>
    <x v="6"/>
    <d v="2023-06-30T00:00:00"/>
  </r>
  <r>
    <n v="540"/>
    <x v="145"/>
    <s v="CUST540"/>
    <x v="1"/>
    <n v="46"/>
    <x v="2"/>
    <n v="284.85000000000002"/>
    <x v="1"/>
    <s v="Holiday"/>
    <x v="0"/>
    <d v="2023-12-31T00:00:00"/>
  </r>
  <r>
    <n v="541"/>
    <x v="264"/>
    <s v="CUST541"/>
    <x v="0"/>
    <n v="56"/>
    <x v="0"/>
    <n v="326.52"/>
    <x v="3"/>
    <s v="Non-Holiday"/>
    <x v="5"/>
    <d v="2023-07-31T00:00:00"/>
  </r>
  <r>
    <n v="542"/>
    <x v="265"/>
    <s v="CUST542"/>
    <x v="1"/>
    <n v="20"/>
    <x v="0"/>
    <n v="153.93"/>
    <x v="4"/>
    <s v="Non-Holiday"/>
    <x v="5"/>
    <d v="2023-06-30T00:00:00"/>
  </r>
  <r>
    <n v="543"/>
    <x v="180"/>
    <s v="CUST543"/>
    <x v="0"/>
    <n v="49"/>
    <x v="0"/>
    <n v="106.9"/>
    <x v="1"/>
    <s v="Non-Holiday"/>
    <x v="4"/>
    <d v="2023-07-31T00:00:00"/>
  </r>
  <r>
    <n v="544"/>
    <x v="164"/>
    <s v="CUST544"/>
    <x v="1"/>
    <n v="27"/>
    <x v="2"/>
    <n v="438.8"/>
    <x v="0"/>
    <s v="Holiday"/>
    <x v="5"/>
    <d v="2023-12-31T00:00:00"/>
  </r>
  <r>
    <n v="545"/>
    <x v="193"/>
    <s v="CUST545"/>
    <x v="0"/>
    <n v="27"/>
    <x v="1"/>
    <n v="89.33"/>
    <x v="0"/>
    <s v="Non-Holiday"/>
    <x v="6"/>
    <d v="2023-06-30T00:00:00"/>
  </r>
  <r>
    <n v="546"/>
    <x v="117"/>
    <s v="CUST546"/>
    <x v="1"/>
    <n v="36"/>
    <x v="2"/>
    <n v="1319.32"/>
    <x v="2"/>
    <s v="Non-Holiday"/>
    <x v="4"/>
    <d v="2023-10-31T00:00:00"/>
  </r>
  <r>
    <n v="547"/>
    <x v="144"/>
    <s v="CUST547"/>
    <x v="0"/>
    <n v="63"/>
    <x v="1"/>
    <n v="317.04000000000002"/>
    <x v="3"/>
    <s v="Non-Holiday"/>
    <x v="3"/>
    <d v="2023-03-31T00:00:00"/>
  </r>
  <r>
    <n v="548"/>
    <x v="53"/>
    <s v="CUST548"/>
    <x v="1"/>
    <n v="51"/>
    <x v="1"/>
    <n v="1174.3900000000001"/>
    <x v="1"/>
    <s v="Non-Holiday"/>
    <x v="2"/>
    <d v="2023-04-30T00:00:00"/>
  </r>
  <r>
    <n v="549"/>
    <x v="266"/>
    <s v="CUST549"/>
    <x v="1"/>
    <n v="50"/>
    <x v="0"/>
    <n v="68.550000000000011"/>
    <x v="1"/>
    <s v="Non-Holiday"/>
    <x v="0"/>
    <d v="2023-08-31T00:00:00"/>
  </r>
  <r>
    <n v="550"/>
    <x v="262"/>
    <s v="CUST550"/>
    <x v="0"/>
    <n v="40"/>
    <x v="1"/>
    <n v="120.64"/>
    <x v="2"/>
    <s v="Holiday"/>
    <x v="6"/>
    <d v="2023-12-31T00:00:00"/>
  </r>
  <r>
    <n v="551"/>
    <x v="36"/>
    <s v="CUST551"/>
    <x v="0"/>
    <n v="45"/>
    <x v="2"/>
    <n v="2619.1999999999998"/>
    <x v="1"/>
    <s v="Non-Holiday"/>
    <x v="0"/>
    <d v="2023-07-31T00:00:00"/>
  </r>
  <r>
    <n v="552"/>
    <x v="8"/>
    <s v="CUST552"/>
    <x v="1"/>
    <n v="49"/>
    <x v="2"/>
    <n v="499.02"/>
    <x v="1"/>
    <s v="Holiday"/>
    <x v="4"/>
    <d v="2023-12-31T00:00:00"/>
  </r>
  <r>
    <n v="553"/>
    <x v="267"/>
    <s v="CUST553"/>
    <x v="0"/>
    <n v="24"/>
    <x v="1"/>
    <n v="1240.82"/>
    <x v="4"/>
    <s v="Non-Holiday"/>
    <x v="0"/>
    <d v="2023-03-31T00:00:00"/>
  </r>
  <r>
    <n v="554"/>
    <x v="268"/>
    <s v="CUST554"/>
    <x v="1"/>
    <n v="46"/>
    <x v="0"/>
    <n v="76.08"/>
    <x v="1"/>
    <s v="Holiday"/>
    <x v="2"/>
    <d v="2023-11-30T00:00:00"/>
  </r>
  <r>
    <n v="555"/>
    <x v="206"/>
    <s v="CUST555"/>
    <x v="0"/>
    <n v="25"/>
    <x v="0"/>
    <n v="321.29999999999995"/>
    <x v="0"/>
    <s v="Non-Holiday"/>
    <x v="6"/>
    <d v="2023-10-31T00:00:00"/>
  </r>
  <r>
    <n v="556"/>
    <x v="269"/>
    <s v="CUST556"/>
    <x v="1"/>
    <n v="18"/>
    <x v="2"/>
    <n v="105.56"/>
    <x v="4"/>
    <s v="Non-Holiday"/>
    <x v="2"/>
    <d v="2023-06-30T00:00:00"/>
  </r>
  <r>
    <n v="557"/>
    <x v="270"/>
    <s v="CUST557"/>
    <x v="1"/>
    <n v="20"/>
    <x v="0"/>
    <n v="96.6"/>
    <x v="4"/>
    <s v="Non-Holiday"/>
    <x v="6"/>
    <d v="2023-07-31T00:00:00"/>
  </r>
  <r>
    <n v="558"/>
    <x v="271"/>
    <s v="CUST558"/>
    <x v="1"/>
    <n v="41"/>
    <x v="1"/>
    <n v="778.64"/>
    <x v="2"/>
    <s v="Non-Holiday"/>
    <x v="2"/>
    <d v="2023-10-31T00:00:00"/>
  </r>
  <r>
    <n v="559"/>
    <x v="132"/>
    <s v="CUST559"/>
    <x v="1"/>
    <n v="40"/>
    <x v="1"/>
    <n v="513.46"/>
    <x v="2"/>
    <s v="Non-Holiday"/>
    <x v="2"/>
    <d v="2023-01-31T00:00:00"/>
  </r>
  <r>
    <n v="560"/>
    <x v="272"/>
    <s v="CUST560"/>
    <x v="1"/>
    <n v="25"/>
    <x v="2"/>
    <n v="1208.6999999999998"/>
    <x v="0"/>
    <s v="Non-Holiday"/>
    <x v="1"/>
    <d v="2023-06-30T00:00:00"/>
  </r>
  <r>
    <n v="561"/>
    <x v="273"/>
    <s v="CUST561"/>
    <x v="1"/>
    <n v="64"/>
    <x v="1"/>
    <n v="1352.8"/>
    <x v="3"/>
    <s v="Non-Holiday"/>
    <x v="5"/>
    <d v="2023-05-31T00:00:00"/>
  </r>
  <r>
    <n v="562"/>
    <x v="66"/>
    <s v="CUST562"/>
    <x v="0"/>
    <n v="54"/>
    <x v="2"/>
    <n v="2070.1800000000003"/>
    <x v="1"/>
    <s v="Non-Holiday"/>
    <x v="3"/>
    <d v="2023-04-30T00:00:00"/>
  </r>
  <r>
    <n v="563"/>
    <x v="172"/>
    <s v="CUST563"/>
    <x v="0"/>
    <n v="20"/>
    <x v="1"/>
    <n v="424.7"/>
    <x v="4"/>
    <s v="Non-Holiday"/>
    <x v="4"/>
    <d v="2023-08-31T00:00:00"/>
  </r>
  <r>
    <n v="564"/>
    <x v="98"/>
    <s v="CUST564"/>
    <x v="0"/>
    <n v="50"/>
    <x v="2"/>
    <n v="1096.47"/>
    <x v="1"/>
    <s v="Non-Holiday"/>
    <x v="0"/>
    <d v="2023-10-31T00:00:00"/>
  </r>
  <r>
    <n v="565"/>
    <x v="95"/>
    <s v="CUST565"/>
    <x v="1"/>
    <n v="45"/>
    <x v="0"/>
    <n v="295.55"/>
    <x v="1"/>
    <s v="Holiday"/>
    <x v="3"/>
    <d v="2023-11-30T00:00:00"/>
  </r>
  <r>
    <n v="566"/>
    <x v="89"/>
    <s v="CUST566"/>
    <x v="1"/>
    <n v="64"/>
    <x v="1"/>
    <n v="275.39999999999998"/>
    <x v="3"/>
    <s v="Holiday"/>
    <x v="5"/>
    <d v="2023-12-31T00:00:00"/>
  </r>
  <r>
    <n v="567"/>
    <x v="274"/>
    <s v="CUST567"/>
    <x v="1"/>
    <n v="25"/>
    <x v="1"/>
    <n v="215.45999999999998"/>
    <x v="0"/>
    <s v="Non-Holiday"/>
    <x v="4"/>
    <d v="2023-06-30T00:00:00"/>
  </r>
  <r>
    <n v="568"/>
    <x v="275"/>
    <s v="CUST568"/>
    <x v="1"/>
    <n v="51"/>
    <x v="2"/>
    <n v="486.04"/>
    <x v="1"/>
    <s v="Non-Holiday"/>
    <x v="2"/>
    <d v="2023-08-31T00:00:00"/>
  </r>
  <r>
    <n v="569"/>
    <x v="185"/>
    <s v="CUST569"/>
    <x v="0"/>
    <n v="52"/>
    <x v="2"/>
    <n v="1193.79"/>
    <x v="1"/>
    <s v="Non-Holiday"/>
    <x v="3"/>
    <d v="2023-08-31T00:00:00"/>
  </r>
  <r>
    <n v="570"/>
    <x v="185"/>
    <s v="CUST570"/>
    <x v="0"/>
    <n v="49"/>
    <x v="1"/>
    <n v="386.60999999999996"/>
    <x v="1"/>
    <s v="Non-Holiday"/>
    <x v="3"/>
    <d v="2023-08-31T00:00:00"/>
  </r>
  <r>
    <n v="571"/>
    <x v="204"/>
    <s v="CUST571"/>
    <x v="1"/>
    <n v="41"/>
    <x v="2"/>
    <n v="280.11"/>
    <x v="2"/>
    <s v="Holiday"/>
    <x v="3"/>
    <d v="2023-12-31T00:00:00"/>
  </r>
  <r>
    <n v="572"/>
    <x v="165"/>
    <s v="CUST572"/>
    <x v="0"/>
    <n v="31"/>
    <x v="1"/>
    <n v="1182.2"/>
    <x v="0"/>
    <s v="Non-Holiday"/>
    <x v="6"/>
    <d v="2023-04-30T00:00:00"/>
  </r>
  <r>
    <n v="573"/>
    <x v="257"/>
    <s v="CUST573"/>
    <x v="0"/>
    <n v="49"/>
    <x v="0"/>
    <n v="344.48"/>
    <x v="1"/>
    <s v="Non-Holiday"/>
    <x v="3"/>
    <d v="2023-09-30T00:00:00"/>
  </r>
  <r>
    <n v="574"/>
    <x v="168"/>
    <s v="CUST574"/>
    <x v="1"/>
    <n v="63"/>
    <x v="2"/>
    <n v="366.56"/>
    <x v="3"/>
    <s v="Non-Holiday"/>
    <x v="6"/>
    <d v="2023-08-31T00:00:00"/>
  </r>
  <r>
    <n v="575"/>
    <x v="119"/>
    <s v="CUST575"/>
    <x v="0"/>
    <n v="60"/>
    <x v="1"/>
    <n v="312.56"/>
    <x v="3"/>
    <s v="Non-Holiday"/>
    <x v="3"/>
    <d v="2023-03-31T00:00:00"/>
  </r>
  <r>
    <n v="576"/>
    <x v="250"/>
    <s v="CUST576"/>
    <x v="1"/>
    <n v="33"/>
    <x v="0"/>
    <n v="447.64"/>
    <x v="0"/>
    <s v="Holiday"/>
    <x v="1"/>
    <d v="2023-12-31T00:00:00"/>
  </r>
  <r>
    <n v="577"/>
    <x v="140"/>
    <s v="CUST577"/>
    <x v="0"/>
    <n v="21"/>
    <x v="0"/>
    <n v="225.4"/>
    <x v="4"/>
    <s v="Non-Holiday"/>
    <x v="1"/>
    <d v="2023-02-28T00:00:00"/>
  </r>
  <r>
    <n v="578"/>
    <x v="92"/>
    <s v="CUST578"/>
    <x v="1"/>
    <n v="54"/>
    <x v="1"/>
    <n v="220.95000000000002"/>
    <x v="1"/>
    <s v="Holiday"/>
    <x v="2"/>
    <d v="2023-11-30T00:00:00"/>
  </r>
  <r>
    <n v="579"/>
    <x v="163"/>
    <s v="CUST579"/>
    <x v="1"/>
    <n v="38"/>
    <x v="2"/>
    <n v="1602.96"/>
    <x v="2"/>
    <s v="Non-Holiday"/>
    <x v="6"/>
    <d v="2023-09-30T00:00:00"/>
  </r>
  <r>
    <n v="580"/>
    <x v="223"/>
    <s v="CUST580"/>
    <x v="1"/>
    <n v="31"/>
    <x v="1"/>
    <n v="178.16"/>
    <x v="0"/>
    <s v="Holiday"/>
    <x v="4"/>
    <d v="2023-12-31T00:00:00"/>
  </r>
  <r>
    <n v="581"/>
    <x v="228"/>
    <s v="CUST581"/>
    <x v="1"/>
    <n v="48"/>
    <x v="0"/>
    <n v="268.09999999999997"/>
    <x v="1"/>
    <s v="Holiday"/>
    <x v="3"/>
    <d v="2023-11-30T00:00:00"/>
  </r>
  <r>
    <n v="582"/>
    <x v="208"/>
    <s v="CUST582"/>
    <x v="0"/>
    <n v="35"/>
    <x v="1"/>
    <n v="920.69999999999993"/>
    <x v="2"/>
    <s v="Holiday"/>
    <x v="3"/>
    <d v="2023-11-30T00:00:00"/>
  </r>
  <r>
    <n v="583"/>
    <x v="276"/>
    <s v="CUST583"/>
    <x v="1"/>
    <n v="24"/>
    <x v="2"/>
    <n v="42.86"/>
    <x v="4"/>
    <s v="Non-Holiday"/>
    <x v="4"/>
    <d v="2023-06-30T00:00:00"/>
  </r>
  <r>
    <n v="584"/>
    <x v="35"/>
    <s v="CUST584"/>
    <x v="1"/>
    <n v="27"/>
    <x v="0"/>
    <n v="1052.8"/>
    <x v="0"/>
    <s v="Non-Holiday"/>
    <x v="0"/>
    <d v="2023-02-28T00:00:00"/>
  </r>
  <r>
    <n v="585"/>
    <x v="205"/>
    <s v="CUST585"/>
    <x v="1"/>
    <n v="24"/>
    <x v="1"/>
    <n v="287.34000000000003"/>
    <x v="4"/>
    <s v="Non-Holiday"/>
    <x v="0"/>
    <d v="2023-05-31T00:00:00"/>
  </r>
  <r>
    <n v="586"/>
    <x v="175"/>
    <s v="CUST586"/>
    <x v="0"/>
    <n v="50"/>
    <x v="2"/>
    <n v="103.1"/>
    <x v="1"/>
    <s v="Holiday"/>
    <x v="1"/>
    <d v="2023-12-31T00:00:00"/>
  </r>
  <r>
    <n v="587"/>
    <x v="263"/>
    <s v="CUST587"/>
    <x v="1"/>
    <n v="40"/>
    <x v="0"/>
    <n v="627.9"/>
    <x v="2"/>
    <s v="Non-Holiday"/>
    <x v="6"/>
    <d v="2023-06-30T00:00:00"/>
  </r>
  <r>
    <n v="588"/>
    <x v="155"/>
    <s v="CUST588"/>
    <x v="0"/>
    <n v="38"/>
    <x v="2"/>
    <n v="1283.8499999999999"/>
    <x v="2"/>
    <s v="Non-Holiday"/>
    <x v="4"/>
    <d v="2023-04-30T00:00:00"/>
  </r>
  <r>
    <n v="589"/>
    <x v="20"/>
    <s v="CUST589"/>
    <x v="1"/>
    <n v="36"/>
    <x v="0"/>
    <n v="437.1"/>
    <x v="2"/>
    <s v="Non-Holiday"/>
    <x v="4"/>
    <d v="2023-04-30T00:00:00"/>
  </r>
  <r>
    <n v="590"/>
    <x v="6"/>
    <s v="CUST590"/>
    <x v="0"/>
    <n v="36"/>
    <x v="1"/>
    <n v="494.73"/>
    <x v="2"/>
    <s v="Non-Holiday"/>
    <x v="0"/>
    <d v="2023-03-31T00:00:00"/>
  </r>
  <r>
    <n v="591"/>
    <x v="244"/>
    <s v="CUST591"/>
    <x v="0"/>
    <n v="53"/>
    <x v="2"/>
    <n v="1219.95"/>
    <x v="1"/>
    <s v="Non-Holiday"/>
    <x v="0"/>
    <d v="2023-01-31T00:00:00"/>
  </r>
  <r>
    <n v="592"/>
    <x v="277"/>
    <s v="CUST592"/>
    <x v="1"/>
    <n v="46"/>
    <x v="0"/>
    <n v="436.52"/>
    <x v="1"/>
    <s v="Non-Holiday"/>
    <x v="3"/>
    <d v="2023-01-31T00:00:00"/>
  </r>
  <r>
    <n v="593"/>
    <x v="223"/>
    <s v="CUST593"/>
    <x v="0"/>
    <n v="35"/>
    <x v="2"/>
    <n v="2259.84"/>
    <x v="2"/>
    <s v="Holiday"/>
    <x v="4"/>
    <d v="2023-12-31T00:00:00"/>
  </r>
  <r>
    <n v="594"/>
    <x v="146"/>
    <s v="CUST594"/>
    <x v="1"/>
    <n v="19"/>
    <x v="2"/>
    <n v="1310.4000000000001"/>
    <x v="4"/>
    <s v="Non-Holiday"/>
    <x v="0"/>
    <d v="2023-09-30T00:00:00"/>
  </r>
  <r>
    <n v="595"/>
    <x v="278"/>
    <s v="CUST595"/>
    <x v="1"/>
    <n v="18"/>
    <x v="1"/>
    <n v="358.52"/>
    <x v="4"/>
    <s v="Holiday"/>
    <x v="6"/>
    <d v="2023-11-30T00:00:00"/>
  </r>
  <r>
    <n v="596"/>
    <x v="216"/>
    <s v="CUST596"/>
    <x v="1"/>
    <n v="64"/>
    <x v="2"/>
    <n v="831.71"/>
    <x v="3"/>
    <s v="Non-Holiday"/>
    <x v="3"/>
    <d v="2023-02-28T00:00:00"/>
  </r>
  <r>
    <n v="597"/>
    <x v="279"/>
    <s v="CUST597"/>
    <x v="0"/>
    <n v="22"/>
    <x v="0"/>
    <n v="87.99"/>
    <x v="4"/>
    <s v="Non-Holiday"/>
    <x v="3"/>
    <d v="2023-08-31T00:00:00"/>
  </r>
  <r>
    <n v="598"/>
    <x v="280"/>
    <s v="CUST598"/>
    <x v="0"/>
    <n v="37"/>
    <x v="0"/>
    <n v="96.81"/>
    <x v="2"/>
    <s v="Non-Holiday"/>
    <x v="3"/>
    <d v="2023-08-31T00:00:00"/>
  </r>
  <r>
    <n v="599"/>
    <x v="281"/>
    <s v="CUST599"/>
    <x v="1"/>
    <n v="28"/>
    <x v="0"/>
    <n v="20.71"/>
    <x v="0"/>
    <s v="Holiday"/>
    <x v="2"/>
    <d v="2023-11-30T00:00:00"/>
  </r>
  <r>
    <n v="600"/>
    <x v="282"/>
    <s v="CUST600"/>
    <x v="1"/>
    <n v="59"/>
    <x v="0"/>
    <n v="39.22"/>
    <x v="3"/>
    <s v="Non-Holiday"/>
    <x v="2"/>
    <d v="2023-10-31T00:00:00"/>
  </r>
  <r>
    <n v="601"/>
    <x v="283"/>
    <s v="CUST601"/>
    <x v="0"/>
    <n v="19"/>
    <x v="1"/>
    <n v="1300.8500000000001"/>
    <x v="4"/>
    <s v="Non-Holiday"/>
    <x v="1"/>
    <d v="2023-04-30T00:00:00"/>
  </r>
  <r>
    <n v="602"/>
    <x v="164"/>
    <s v="CUST602"/>
    <x v="1"/>
    <n v="20"/>
    <x v="2"/>
    <n v="116.82"/>
    <x v="4"/>
    <s v="Holiday"/>
    <x v="5"/>
    <d v="2023-12-31T00:00:00"/>
  </r>
  <r>
    <n v="603"/>
    <x v="284"/>
    <s v="CUST603"/>
    <x v="1"/>
    <n v="40"/>
    <x v="1"/>
    <n v="1594.62"/>
    <x v="2"/>
    <s v="Non-Holiday"/>
    <x v="2"/>
    <d v="2023-07-31T00:00:00"/>
  </r>
  <r>
    <n v="604"/>
    <x v="285"/>
    <s v="CUST604"/>
    <x v="1"/>
    <n v="29"/>
    <x v="2"/>
    <n v="71.94"/>
    <x v="0"/>
    <s v="Non-Holiday"/>
    <x v="1"/>
    <d v="2023-09-30T00:00:00"/>
  </r>
  <r>
    <n v="605"/>
    <x v="101"/>
    <s v="CUST605"/>
    <x v="0"/>
    <n v="37"/>
    <x v="2"/>
    <n v="2540.79"/>
    <x v="2"/>
    <s v="Non-Holiday"/>
    <x v="1"/>
    <d v="2023-07-31T00:00:00"/>
  </r>
  <r>
    <n v="606"/>
    <x v="205"/>
    <s v="CUST606"/>
    <x v="0"/>
    <n v="22"/>
    <x v="2"/>
    <n v="3855.12"/>
    <x v="4"/>
    <s v="Non-Holiday"/>
    <x v="0"/>
    <d v="2023-05-31T00:00:00"/>
  </r>
  <r>
    <n v="607"/>
    <x v="6"/>
    <s v="CUST607"/>
    <x v="0"/>
    <n v="54"/>
    <x v="1"/>
    <n v="56.17"/>
    <x v="1"/>
    <s v="Non-Holiday"/>
    <x v="0"/>
    <d v="2023-03-31T00:00:00"/>
  </r>
  <r>
    <n v="608"/>
    <x v="89"/>
    <s v="CUST608"/>
    <x v="1"/>
    <n v="55"/>
    <x v="2"/>
    <n v="270.62"/>
    <x v="3"/>
    <s v="Holiday"/>
    <x v="5"/>
    <d v="2023-12-31T00:00:00"/>
  </r>
  <r>
    <n v="609"/>
    <x v="77"/>
    <s v="CUST609"/>
    <x v="1"/>
    <n v="47"/>
    <x v="1"/>
    <n v="189.35999999999999"/>
    <x v="1"/>
    <s v="Holiday"/>
    <x v="3"/>
    <d v="2023-12-31T00:00:00"/>
  </r>
  <r>
    <n v="610"/>
    <x v="286"/>
    <s v="CUST610"/>
    <x v="1"/>
    <n v="26"/>
    <x v="0"/>
    <n v="14.63"/>
    <x v="0"/>
    <s v="Non-Holiday"/>
    <x v="3"/>
    <d v="2023-01-31T00:00:00"/>
  </r>
  <r>
    <n v="611"/>
    <x v="178"/>
    <s v="CUST611"/>
    <x v="0"/>
    <n v="51"/>
    <x v="0"/>
    <n v="81.44"/>
    <x v="1"/>
    <s v="Non-Holiday"/>
    <x v="0"/>
    <d v="2023-02-28T00:00:00"/>
  </r>
  <r>
    <n v="612"/>
    <x v="287"/>
    <s v="CUST612"/>
    <x v="1"/>
    <n v="61"/>
    <x v="2"/>
    <n v="583.38"/>
    <x v="3"/>
    <s v="Non-Holiday"/>
    <x v="2"/>
    <d v="2023-08-31T00:00:00"/>
  </r>
  <r>
    <n v="613"/>
    <x v="24"/>
    <s v="CUST613"/>
    <x v="1"/>
    <n v="52"/>
    <x v="1"/>
    <n v="354.98"/>
    <x v="1"/>
    <s v="Non-Holiday"/>
    <x v="2"/>
    <d v="2023-04-30T00:00:00"/>
  </r>
  <r>
    <n v="614"/>
    <x v="242"/>
    <s v="CUST614"/>
    <x v="1"/>
    <n v="39"/>
    <x v="0"/>
    <n v="1028.19"/>
    <x v="2"/>
    <s v="Non-Holiday"/>
    <x v="5"/>
    <d v="2023-04-30T00:00:00"/>
  </r>
  <r>
    <n v="615"/>
    <x v="164"/>
    <s v="CUST615"/>
    <x v="1"/>
    <n v="61"/>
    <x v="1"/>
    <n v="940.26"/>
    <x v="3"/>
    <s v="Holiday"/>
    <x v="5"/>
    <d v="2023-12-31T00:00:00"/>
  </r>
  <r>
    <n v="616"/>
    <x v="288"/>
    <s v="CUST616"/>
    <x v="0"/>
    <n v="41"/>
    <x v="1"/>
    <n v="1332.6"/>
    <x v="2"/>
    <s v="Non-Holiday"/>
    <x v="5"/>
    <d v="2023-09-30T00:00:00"/>
  </r>
  <r>
    <n v="617"/>
    <x v="289"/>
    <s v="CUST617"/>
    <x v="0"/>
    <n v="34"/>
    <x v="2"/>
    <n v="4618.2"/>
    <x v="0"/>
    <s v="Non-Holiday"/>
    <x v="5"/>
    <d v="2023-08-31T00:00:00"/>
  </r>
  <r>
    <n v="618"/>
    <x v="196"/>
    <s v="CUST618"/>
    <x v="1"/>
    <n v="27"/>
    <x v="0"/>
    <n v="43.39"/>
    <x v="0"/>
    <s v="Non-Holiday"/>
    <x v="6"/>
    <d v="2023-01-31T00:00:00"/>
  </r>
  <r>
    <n v="619"/>
    <x v="78"/>
    <s v="CUST619"/>
    <x v="0"/>
    <n v="47"/>
    <x v="2"/>
    <n v="1919.28"/>
    <x v="1"/>
    <s v="Non-Holiday"/>
    <x v="0"/>
    <d v="2023-10-31T00:00:00"/>
  </r>
  <r>
    <n v="620"/>
    <x v="72"/>
    <s v="CUST620"/>
    <x v="0"/>
    <n v="63"/>
    <x v="2"/>
    <n v="2520.0500000000002"/>
    <x v="3"/>
    <s v="Holiday"/>
    <x v="4"/>
    <d v="2023-11-30T00:00:00"/>
  </r>
  <r>
    <n v="621"/>
    <x v="28"/>
    <s v="CUST621"/>
    <x v="1"/>
    <n v="40"/>
    <x v="0"/>
    <n v="55.44"/>
    <x v="2"/>
    <s v="Non-Holiday"/>
    <x v="5"/>
    <d v="2023-03-31T00:00:00"/>
  </r>
  <r>
    <n v="622"/>
    <x v="279"/>
    <s v="CUST622"/>
    <x v="1"/>
    <n v="49"/>
    <x v="0"/>
    <n v="39.67"/>
    <x v="1"/>
    <s v="Non-Holiday"/>
    <x v="3"/>
    <d v="2023-08-31T00:00:00"/>
  </r>
  <r>
    <n v="623"/>
    <x v="118"/>
    <s v="CUST623"/>
    <x v="0"/>
    <n v="34"/>
    <x v="1"/>
    <n v="318.60000000000002"/>
    <x v="0"/>
    <s v="Non-Holiday"/>
    <x v="0"/>
    <d v="2023-03-31T00:00:00"/>
  </r>
  <r>
    <n v="624"/>
    <x v="289"/>
    <s v="CUST624"/>
    <x v="1"/>
    <n v="34"/>
    <x v="0"/>
    <n v="159.60000000000002"/>
    <x v="0"/>
    <s v="Non-Holiday"/>
    <x v="5"/>
    <d v="2023-08-31T00:00:00"/>
  </r>
  <r>
    <n v="625"/>
    <x v="145"/>
    <s v="CUST625"/>
    <x v="0"/>
    <n v="31"/>
    <x v="1"/>
    <n v="541.64"/>
    <x v="0"/>
    <s v="Holiday"/>
    <x v="0"/>
    <d v="2023-12-31T00:00:00"/>
  </r>
  <r>
    <n v="626"/>
    <x v="131"/>
    <s v="CUST626"/>
    <x v="1"/>
    <n v="26"/>
    <x v="1"/>
    <n v="294.8"/>
    <x v="0"/>
    <s v="Non-Holiday"/>
    <x v="0"/>
    <d v="2023-09-30T00:00:00"/>
  </r>
  <r>
    <n v="627"/>
    <x v="240"/>
    <s v="CUST627"/>
    <x v="0"/>
    <n v="57"/>
    <x v="1"/>
    <n v="557.29999999999995"/>
    <x v="3"/>
    <s v="Non-Holiday"/>
    <x v="5"/>
    <d v="2023-10-31T00:00:00"/>
  </r>
  <r>
    <n v="628"/>
    <x v="203"/>
    <s v="CUST628"/>
    <x v="1"/>
    <n v="19"/>
    <x v="0"/>
    <n v="298"/>
    <x v="4"/>
    <s v="Holiday"/>
    <x v="4"/>
    <d v="2023-11-30T00:00:00"/>
  </r>
  <r>
    <n v="629"/>
    <x v="290"/>
    <s v="CUST629"/>
    <x v="0"/>
    <n v="62"/>
    <x v="2"/>
    <n v="1813"/>
    <x v="3"/>
    <s v="Non-Holiday"/>
    <x v="1"/>
    <d v="2023-06-30T00:00:00"/>
  </r>
  <r>
    <n v="630"/>
    <x v="185"/>
    <s v="CUST630"/>
    <x v="0"/>
    <n v="42"/>
    <x v="1"/>
    <n v="501.48"/>
    <x v="2"/>
    <s v="Non-Holiday"/>
    <x v="3"/>
    <d v="2023-08-31T00:00:00"/>
  </r>
  <r>
    <n v="631"/>
    <x v="75"/>
    <s v="CUST631"/>
    <x v="0"/>
    <n v="56"/>
    <x v="2"/>
    <n v="1863.32"/>
    <x v="3"/>
    <s v="Holiday"/>
    <x v="0"/>
    <d v="2023-11-30T00:00:00"/>
  </r>
  <r>
    <n v="632"/>
    <x v="16"/>
    <s v="CUST632"/>
    <x v="1"/>
    <n v="26"/>
    <x v="2"/>
    <n v="1189.4100000000001"/>
    <x v="0"/>
    <s v="Non-Holiday"/>
    <x v="5"/>
    <d v="2023-09-30T00:00:00"/>
  </r>
  <r>
    <n v="633"/>
    <x v="234"/>
    <s v="CUST633"/>
    <x v="0"/>
    <n v="39"/>
    <x v="0"/>
    <n v="146.52000000000001"/>
    <x v="2"/>
    <s v="Non-Holiday"/>
    <x v="1"/>
    <d v="2023-08-31T00:00:00"/>
  </r>
  <r>
    <n v="634"/>
    <x v="271"/>
    <s v="CUST634"/>
    <x v="0"/>
    <n v="60"/>
    <x v="2"/>
    <n v="439.52"/>
    <x v="3"/>
    <s v="Non-Holiday"/>
    <x v="2"/>
    <d v="2023-10-31T00:00:00"/>
  </r>
  <r>
    <n v="635"/>
    <x v="291"/>
    <s v="CUST635"/>
    <x v="1"/>
    <n v="63"/>
    <x v="2"/>
    <n v="200.86"/>
    <x v="3"/>
    <s v="Non-Holiday"/>
    <x v="6"/>
    <d v="2023-08-31T00:00:00"/>
  </r>
  <r>
    <n v="636"/>
    <x v="29"/>
    <s v="CUST636"/>
    <x v="1"/>
    <n v="21"/>
    <x v="0"/>
    <n v="250.96"/>
    <x v="4"/>
    <s v="Non-Holiday"/>
    <x v="6"/>
    <d v="2023-03-31T00:00:00"/>
  </r>
  <r>
    <n v="637"/>
    <x v="146"/>
    <s v="CUST637"/>
    <x v="0"/>
    <n v="43"/>
    <x v="1"/>
    <n v="723.05000000000007"/>
    <x v="2"/>
    <s v="Non-Holiday"/>
    <x v="0"/>
    <d v="2023-09-30T00:00:00"/>
  </r>
  <r>
    <n v="638"/>
    <x v="292"/>
    <s v="CUST638"/>
    <x v="0"/>
    <n v="46"/>
    <x v="2"/>
    <n v="825.14"/>
    <x v="1"/>
    <s v="Non-Holiday"/>
    <x v="5"/>
    <d v="2023-08-31T00:00:00"/>
  </r>
  <r>
    <n v="639"/>
    <x v="293"/>
    <s v="CUST639"/>
    <x v="1"/>
    <n v="62"/>
    <x v="0"/>
    <n v="110.86"/>
    <x v="3"/>
    <s v="Non-Holiday"/>
    <x v="5"/>
    <d v="2023-05-31T00:00:00"/>
  </r>
  <r>
    <n v="640"/>
    <x v="262"/>
    <s v="CUST640"/>
    <x v="1"/>
    <n v="37"/>
    <x v="2"/>
    <n v="2664"/>
    <x v="2"/>
    <s v="Holiday"/>
    <x v="6"/>
    <d v="2023-12-31T00:00:00"/>
  </r>
  <r>
    <n v="641"/>
    <x v="232"/>
    <s v="CUST641"/>
    <x v="1"/>
    <n v="40"/>
    <x v="2"/>
    <n v="1145.83"/>
    <x v="2"/>
    <s v="Holiday"/>
    <x v="6"/>
    <d v="2023-11-30T00:00:00"/>
  </r>
  <r>
    <n v="642"/>
    <x v="294"/>
    <s v="CUST642"/>
    <x v="1"/>
    <n v="54"/>
    <x v="1"/>
    <n v="289.52"/>
    <x v="1"/>
    <s v="Non-Holiday"/>
    <x v="1"/>
    <d v="2023-05-31T00:00:00"/>
  </r>
  <r>
    <n v="643"/>
    <x v="260"/>
    <s v="CUST643"/>
    <x v="1"/>
    <n v="28"/>
    <x v="2"/>
    <n v="1620.9900000000002"/>
    <x v="0"/>
    <s v="Non-Holiday"/>
    <x v="2"/>
    <d v="2023-09-30T00:00:00"/>
  </r>
  <r>
    <n v="644"/>
    <x v="141"/>
    <s v="CUST644"/>
    <x v="0"/>
    <n v="23"/>
    <x v="0"/>
    <n v="19.100000000000001"/>
    <x v="4"/>
    <s v="Non-Holiday"/>
    <x v="4"/>
    <d v="2023-09-30T00:00:00"/>
  </r>
  <r>
    <n v="645"/>
    <x v="50"/>
    <s v="CUST645"/>
    <x v="1"/>
    <n v="35"/>
    <x v="2"/>
    <n v="1872.64"/>
    <x v="2"/>
    <s v="Holiday"/>
    <x v="0"/>
    <d v="2023-11-30T00:00:00"/>
  </r>
  <r>
    <n v="646"/>
    <x v="133"/>
    <s v="CUST646"/>
    <x v="0"/>
    <n v="38"/>
    <x v="1"/>
    <n v="348.44"/>
    <x v="2"/>
    <s v="Holiday"/>
    <x v="0"/>
    <d v="2023-11-30T00:00:00"/>
  </r>
  <r>
    <n v="647"/>
    <x v="3"/>
    <s v="CUST647"/>
    <x v="0"/>
    <n v="59"/>
    <x v="1"/>
    <n v="1732.99"/>
    <x v="3"/>
    <s v="Non-Holiday"/>
    <x v="2"/>
    <d v="2023-05-31T00:00:00"/>
  </r>
  <r>
    <n v="648"/>
    <x v="295"/>
    <s v="CUST648"/>
    <x v="0"/>
    <n v="53"/>
    <x v="0"/>
    <n v="56.76"/>
    <x v="1"/>
    <s v="Non-Holiday"/>
    <x v="1"/>
    <d v="2023-08-31T00:00:00"/>
  </r>
  <r>
    <n v="649"/>
    <x v="296"/>
    <s v="CUST649"/>
    <x v="1"/>
    <n v="58"/>
    <x v="1"/>
    <n v="411.29999999999995"/>
    <x v="3"/>
    <s v="Non-Holiday"/>
    <x v="6"/>
    <d v="2023-02-28T00:00:00"/>
  </r>
  <r>
    <n v="651"/>
    <x v="54"/>
    <s v="CUST651"/>
    <x v="0"/>
    <n v="51"/>
    <x v="1"/>
    <n v="1056.7"/>
    <x v="1"/>
    <s v="Holiday"/>
    <x v="4"/>
    <d v="2023-12-31T00:00:00"/>
  </r>
  <r>
    <n v="652"/>
    <x v="205"/>
    <s v="CUST652"/>
    <x v="1"/>
    <n v="34"/>
    <x v="0"/>
    <n v="381.6"/>
    <x v="0"/>
    <s v="Non-Holiday"/>
    <x v="0"/>
    <d v="2023-05-31T00:00:00"/>
  </r>
  <r>
    <n v="653"/>
    <x v="159"/>
    <s v="CUST653"/>
    <x v="0"/>
    <n v="54"/>
    <x v="1"/>
    <n v="54.31"/>
    <x v="1"/>
    <s v="Holiday"/>
    <x v="1"/>
    <d v="2023-11-30T00:00:00"/>
  </r>
  <r>
    <n v="654"/>
    <x v="276"/>
    <s v="CUST654"/>
    <x v="0"/>
    <n v="42"/>
    <x v="1"/>
    <n v="854.01"/>
    <x v="2"/>
    <s v="Non-Holiday"/>
    <x v="4"/>
    <d v="2023-06-30T00:00:00"/>
  </r>
  <r>
    <n v="655"/>
    <x v="297"/>
    <s v="CUST655"/>
    <x v="1"/>
    <n v="55"/>
    <x v="1"/>
    <n v="448.08000000000004"/>
    <x v="3"/>
    <s v="Non-Holiday"/>
    <x v="3"/>
    <d v="2023-06-30T00:00:00"/>
  </r>
  <r>
    <n v="656"/>
    <x v="130"/>
    <s v="CUST656"/>
    <x v="0"/>
    <n v="29"/>
    <x v="0"/>
    <n v="347.68"/>
    <x v="0"/>
    <s v="Non-Holiday"/>
    <x v="4"/>
    <d v="2023-10-31T00:00:00"/>
  </r>
  <r>
    <n v="657"/>
    <x v="209"/>
    <s v="CUST657"/>
    <x v="0"/>
    <n v="40"/>
    <x v="1"/>
    <n v="115.19"/>
    <x v="2"/>
    <s v="Non-Holiday"/>
    <x v="5"/>
    <d v="2023-02-28T00:00:00"/>
  </r>
  <r>
    <n v="658"/>
    <x v="102"/>
    <s v="CUST658"/>
    <x v="0"/>
    <n v="59"/>
    <x v="1"/>
    <n v="184.8"/>
    <x v="3"/>
    <s v="Non-Holiday"/>
    <x v="2"/>
    <d v="2023-03-31T00:00:00"/>
  </r>
  <r>
    <n v="659"/>
    <x v="298"/>
    <s v="CUST659"/>
    <x v="1"/>
    <n v="39"/>
    <x v="2"/>
    <n v="1490.94"/>
    <x v="2"/>
    <s v="Non-Holiday"/>
    <x v="2"/>
    <d v="2023-03-31T00:00:00"/>
  </r>
  <r>
    <n v="660"/>
    <x v="299"/>
    <s v="CUST660"/>
    <x v="1"/>
    <n v="38"/>
    <x v="0"/>
    <n v="183.95"/>
    <x v="2"/>
    <s v="Non-Holiday"/>
    <x v="5"/>
    <d v="2023-04-30T00:00:00"/>
  </r>
  <r>
    <n v="661"/>
    <x v="284"/>
    <s v="CUST661"/>
    <x v="1"/>
    <n v="44"/>
    <x v="1"/>
    <n v="828.56999999999994"/>
    <x v="2"/>
    <s v="Non-Holiday"/>
    <x v="2"/>
    <d v="2023-07-31T00:00:00"/>
  </r>
  <r>
    <n v="662"/>
    <x v="300"/>
    <s v="CUST662"/>
    <x v="0"/>
    <n v="48"/>
    <x v="0"/>
    <n v="100.19"/>
    <x v="1"/>
    <s v="Holiday"/>
    <x v="0"/>
    <d v="2023-12-31T00:00:00"/>
  </r>
  <r>
    <n v="663"/>
    <x v="108"/>
    <s v="CUST663"/>
    <x v="0"/>
    <n v="23"/>
    <x v="1"/>
    <n v="1003.9499999999999"/>
    <x v="4"/>
    <s v="Non-Holiday"/>
    <x v="1"/>
    <d v="2023-03-31T00:00:00"/>
  </r>
  <r>
    <n v="664"/>
    <x v="233"/>
    <s v="CUST664"/>
    <x v="1"/>
    <n v="44"/>
    <x v="1"/>
    <n v="1370.76"/>
    <x v="2"/>
    <s v="Holiday"/>
    <x v="6"/>
    <d v="2023-12-31T00:00:00"/>
  </r>
  <r>
    <n v="665"/>
    <x v="165"/>
    <s v="CUST665"/>
    <x v="0"/>
    <n v="57"/>
    <x v="1"/>
    <n v="666.48"/>
    <x v="3"/>
    <s v="Non-Holiday"/>
    <x v="6"/>
    <d v="2023-04-30T00:00:00"/>
  </r>
  <r>
    <n v="666"/>
    <x v="111"/>
    <s v="CUST666"/>
    <x v="0"/>
    <n v="51"/>
    <x v="2"/>
    <n v="286.58"/>
    <x v="1"/>
    <s v="Non-Holiday"/>
    <x v="6"/>
    <d v="2023-02-28T00:00:00"/>
  </r>
  <r>
    <n v="667"/>
    <x v="280"/>
    <s v="CUST667"/>
    <x v="1"/>
    <n v="29"/>
    <x v="2"/>
    <n v="134.91999999999999"/>
    <x v="0"/>
    <s v="Non-Holiday"/>
    <x v="3"/>
    <d v="2023-08-31T00:00:00"/>
  </r>
  <r>
    <n v="668"/>
    <x v="169"/>
    <s v="CUST668"/>
    <x v="1"/>
    <n v="62"/>
    <x v="2"/>
    <n v="1432.1999999999998"/>
    <x v="3"/>
    <s v="Non-Holiday"/>
    <x v="0"/>
    <d v="2023-07-31T00:00:00"/>
  </r>
  <r>
    <n v="669"/>
    <x v="162"/>
    <s v="CUST669"/>
    <x v="0"/>
    <n v="24"/>
    <x v="0"/>
    <n v="261.60000000000002"/>
    <x v="4"/>
    <s v="Non-Holiday"/>
    <x v="1"/>
    <d v="2023-06-30T00:00:00"/>
  </r>
  <r>
    <n v="670"/>
    <x v="194"/>
    <s v="CUST670"/>
    <x v="0"/>
    <n v="27"/>
    <x v="0"/>
    <n v="118.65"/>
    <x v="0"/>
    <s v="Non-Holiday"/>
    <x v="6"/>
    <d v="2023-10-31T00:00:00"/>
  </r>
  <r>
    <n v="671"/>
    <x v="275"/>
    <s v="CUST671"/>
    <x v="0"/>
    <n v="62"/>
    <x v="2"/>
    <n v="1128.52"/>
    <x v="3"/>
    <s v="Non-Holiday"/>
    <x v="2"/>
    <d v="2023-08-31T00:00:00"/>
  </r>
  <r>
    <n v="672"/>
    <x v="280"/>
    <s v="CUST672"/>
    <x v="1"/>
    <n v="34"/>
    <x v="0"/>
    <n v="835.1"/>
    <x v="0"/>
    <s v="Non-Holiday"/>
    <x v="3"/>
    <d v="2023-08-31T00:00:00"/>
  </r>
  <r>
    <n v="673"/>
    <x v="179"/>
    <s v="CUST673"/>
    <x v="1"/>
    <n v="43"/>
    <x v="1"/>
    <n v="577.54999999999995"/>
    <x v="2"/>
    <s v="Non-Holiday"/>
    <x v="4"/>
    <d v="2023-02-28T00:00:00"/>
  </r>
  <r>
    <n v="674"/>
    <x v="14"/>
    <s v="CUST674"/>
    <x v="1"/>
    <n v="38"/>
    <x v="1"/>
    <n v="322.8"/>
    <x v="2"/>
    <s v="Non-Holiday"/>
    <x v="5"/>
    <d v="2023-04-30T00:00:00"/>
  </r>
  <r>
    <n v="675"/>
    <x v="266"/>
    <s v="CUST675"/>
    <x v="1"/>
    <n v="45"/>
    <x v="1"/>
    <n v="556.95000000000005"/>
    <x v="1"/>
    <s v="Non-Holiday"/>
    <x v="0"/>
    <d v="2023-08-31T00:00:00"/>
  </r>
  <r>
    <n v="676"/>
    <x v="190"/>
    <s v="CUST676"/>
    <x v="0"/>
    <n v="63"/>
    <x v="2"/>
    <n v="174.44"/>
    <x v="3"/>
    <s v="Non-Holiday"/>
    <x v="4"/>
    <d v="2023-07-31T00:00:00"/>
  </r>
  <r>
    <n v="677"/>
    <x v="98"/>
    <s v="CUST677"/>
    <x v="1"/>
    <n v="19"/>
    <x v="0"/>
    <n v="246.55"/>
    <x v="4"/>
    <s v="Non-Holiday"/>
    <x v="0"/>
    <d v="2023-10-31T00:00:00"/>
  </r>
  <r>
    <n v="678"/>
    <x v="164"/>
    <s v="CUST678"/>
    <x v="1"/>
    <n v="60"/>
    <x v="2"/>
    <n v="292"/>
    <x v="3"/>
    <s v="Holiday"/>
    <x v="5"/>
    <d v="2023-12-31T00:00:00"/>
  </r>
  <r>
    <n v="679"/>
    <x v="301"/>
    <s v="CUST679"/>
    <x v="1"/>
    <n v="18"/>
    <x v="0"/>
    <n v="86.49"/>
    <x v="4"/>
    <s v="Non-Holiday"/>
    <x v="4"/>
    <d v="2023-01-31T00:00:00"/>
  </r>
  <r>
    <n v="680"/>
    <x v="282"/>
    <s v="CUST680"/>
    <x v="1"/>
    <n v="53"/>
    <x v="1"/>
    <n v="866"/>
    <x v="1"/>
    <s v="Non-Holiday"/>
    <x v="2"/>
    <d v="2023-10-31T00:00:00"/>
  </r>
  <r>
    <n v="681"/>
    <x v="36"/>
    <s v="CUST681"/>
    <x v="1"/>
    <n v="43"/>
    <x v="2"/>
    <n v="618.6"/>
    <x v="2"/>
    <s v="Non-Holiday"/>
    <x v="0"/>
    <d v="2023-07-31T00:00:00"/>
  </r>
  <r>
    <n v="682"/>
    <x v="197"/>
    <s v="CUST682"/>
    <x v="0"/>
    <n v="46"/>
    <x v="0"/>
    <n v="25.7"/>
    <x v="1"/>
    <s v="Non-Holiday"/>
    <x v="5"/>
    <d v="2023-09-30T00:00:00"/>
  </r>
  <r>
    <n v="683"/>
    <x v="302"/>
    <s v="CUST683"/>
    <x v="0"/>
    <n v="38"/>
    <x v="0"/>
    <n v="55.92"/>
    <x v="2"/>
    <s v="Non-Holiday"/>
    <x v="4"/>
    <d v="2023-01-31T00:00:00"/>
  </r>
  <r>
    <n v="684"/>
    <x v="39"/>
    <s v="CUST684"/>
    <x v="1"/>
    <n v="28"/>
    <x v="1"/>
    <n v="858.45"/>
    <x v="0"/>
    <s v="Non-Holiday"/>
    <x v="0"/>
    <d v="2023-06-30T00:00:00"/>
  </r>
  <r>
    <n v="685"/>
    <x v="128"/>
    <s v="CUST685"/>
    <x v="0"/>
    <n v="57"/>
    <x v="2"/>
    <n v="3492.72"/>
    <x v="3"/>
    <s v="Non-Holiday"/>
    <x v="0"/>
    <d v="2023-06-30T00:00:00"/>
  </r>
  <r>
    <n v="686"/>
    <x v="190"/>
    <s v="CUST686"/>
    <x v="1"/>
    <n v="28"/>
    <x v="2"/>
    <n v="1016.71"/>
    <x v="0"/>
    <s v="Non-Holiday"/>
    <x v="4"/>
    <d v="2023-07-31T00:00:00"/>
  </r>
  <r>
    <n v="687"/>
    <x v="23"/>
    <s v="CUST687"/>
    <x v="1"/>
    <n v="53"/>
    <x v="2"/>
    <n v="1166.99"/>
    <x v="1"/>
    <s v="Non-Holiday"/>
    <x v="6"/>
    <d v="2023-08-31T00:00:00"/>
  </r>
  <r>
    <n v="688"/>
    <x v="96"/>
    <s v="CUST688"/>
    <x v="0"/>
    <n v="56"/>
    <x v="1"/>
    <n v="494.04"/>
    <x v="3"/>
    <s v="Non-Holiday"/>
    <x v="3"/>
    <d v="2023-10-31T00:00:00"/>
  </r>
  <r>
    <n v="689"/>
    <x v="9"/>
    <s v="CUST689"/>
    <x v="0"/>
    <n v="57"/>
    <x v="2"/>
    <n v="1509.94"/>
    <x v="3"/>
    <s v="Non-Holiday"/>
    <x v="5"/>
    <d v="2023-10-31T00:00:00"/>
  </r>
  <r>
    <n v="690"/>
    <x v="17"/>
    <s v="CUST690"/>
    <x v="1"/>
    <n v="52"/>
    <x v="1"/>
    <n v="1088.1600000000001"/>
    <x v="1"/>
    <s v="Holiday"/>
    <x v="2"/>
    <d v="2023-11-30T00:00:00"/>
  </r>
  <r>
    <n v="691"/>
    <x v="24"/>
    <s v="CUST691"/>
    <x v="1"/>
    <n v="51"/>
    <x v="1"/>
    <n v="624.78"/>
    <x v="1"/>
    <s v="Non-Holiday"/>
    <x v="2"/>
    <d v="2023-04-30T00:00:00"/>
  </r>
  <r>
    <n v="692"/>
    <x v="192"/>
    <s v="CUST692"/>
    <x v="1"/>
    <n v="64"/>
    <x v="1"/>
    <n v="1041.75"/>
    <x v="3"/>
    <s v="Non-Holiday"/>
    <x v="6"/>
    <d v="2023-09-30T00:00:00"/>
  </r>
  <r>
    <n v="693"/>
    <x v="24"/>
    <s v="CUST693"/>
    <x v="0"/>
    <n v="41"/>
    <x v="0"/>
    <n v="21.69"/>
    <x v="2"/>
    <s v="Non-Holiday"/>
    <x v="2"/>
    <d v="2023-04-30T00:00:00"/>
  </r>
  <r>
    <n v="694"/>
    <x v="303"/>
    <s v="CUST694"/>
    <x v="1"/>
    <n v="39"/>
    <x v="2"/>
    <n v="1250.24"/>
    <x v="2"/>
    <s v="Non-Holiday"/>
    <x v="5"/>
    <d v="2023-05-31T00:00:00"/>
  </r>
  <r>
    <n v="695"/>
    <x v="256"/>
    <s v="CUST695"/>
    <x v="1"/>
    <n v="22"/>
    <x v="2"/>
    <n v="153.6"/>
    <x v="4"/>
    <s v="Non-Holiday"/>
    <x v="5"/>
    <d v="2023-08-31T00:00:00"/>
  </r>
  <r>
    <n v="696"/>
    <x v="141"/>
    <s v="CUST696"/>
    <x v="1"/>
    <n v="50"/>
    <x v="1"/>
    <n v="159.04"/>
    <x v="1"/>
    <s v="Non-Holiday"/>
    <x v="4"/>
    <d v="2023-09-30T00:00:00"/>
  </r>
  <r>
    <n v="697"/>
    <x v="253"/>
    <s v="CUST697"/>
    <x v="0"/>
    <n v="53"/>
    <x v="1"/>
    <n v="1611.6000000000001"/>
    <x v="1"/>
    <s v="Non-Holiday"/>
    <x v="2"/>
    <d v="2023-01-31T00:00:00"/>
  </r>
  <r>
    <n v="698"/>
    <x v="190"/>
    <s v="CUST698"/>
    <x v="1"/>
    <n v="64"/>
    <x v="2"/>
    <n v="971.53"/>
    <x v="3"/>
    <s v="Non-Holiday"/>
    <x v="4"/>
    <d v="2023-07-31T00:00:00"/>
  </r>
  <r>
    <n v="699"/>
    <x v="34"/>
    <s v="CUST699"/>
    <x v="1"/>
    <n v="37"/>
    <x v="1"/>
    <n v="553.5"/>
    <x v="2"/>
    <s v="Non-Holiday"/>
    <x v="6"/>
    <d v="2023-06-30T00:00:00"/>
  </r>
  <r>
    <n v="700"/>
    <x v="116"/>
    <s v="CUST700"/>
    <x v="0"/>
    <n v="36"/>
    <x v="2"/>
    <n v="3793.65"/>
    <x v="2"/>
    <s v="Holiday"/>
    <x v="5"/>
    <d v="2023-12-31T00:00:00"/>
  </r>
  <r>
    <n v="701"/>
    <x v="252"/>
    <s v="CUST701"/>
    <x v="1"/>
    <n v="52"/>
    <x v="0"/>
    <n v="292.74"/>
    <x v="1"/>
    <s v="Holiday"/>
    <x v="6"/>
    <d v="2023-12-31T00:00:00"/>
  </r>
  <r>
    <n v="702"/>
    <x v="270"/>
    <s v="CUST702"/>
    <x v="1"/>
    <n v="60"/>
    <x v="1"/>
    <n v="461.84"/>
    <x v="3"/>
    <s v="Non-Holiday"/>
    <x v="6"/>
    <d v="2023-07-31T00:00:00"/>
  </r>
  <r>
    <n v="703"/>
    <x v="148"/>
    <s v="CUST703"/>
    <x v="0"/>
    <n v="34"/>
    <x v="2"/>
    <n v="3049.8"/>
    <x v="0"/>
    <s v="Non-Holiday"/>
    <x v="2"/>
    <d v="2023-03-31T00:00:00"/>
  </r>
  <r>
    <n v="704"/>
    <x v="114"/>
    <s v="CUST704"/>
    <x v="1"/>
    <n v="62"/>
    <x v="1"/>
    <n v="798.84"/>
    <x v="3"/>
    <s v="Non-Holiday"/>
    <x v="1"/>
    <d v="2023-08-31T00:00:00"/>
  </r>
  <r>
    <n v="705"/>
    <x v="144"/>
    <s v="CUST705"/>
    <x v="0"/>
    <n v="60"/>
    <x v="2"/>
    <n v="1402.34"/>
    <x v="3"/>
    <s v="Non-Holiday"/>
    <x v="3"/>
    <d v="2023-03-31T00:00:00"/>
  </r>
  <r>
    <n v="706"/>
    <x v="218"/>
    <s v="CUST706"/>
    <x v="0"/>
    <n v="51"/>
    <x v="2"/>
    <n v="680.85"/>
    <x v="1"/>
    <s v="Holiday"/>
    <x v="4"/>
    <d v="2023-11-30T00:00:00"/>
  </r>
  <r>
    <n v="707"/>
    <x v="74"/>
    <s v="CUST707"/>
    <x v="1"/>
    <n v="26"/>
    <x v="1"/>
    <n v="445.12"/>
    <x v="0"/>
    <s v="Non-Holiday"/>
    <x v="2"/>
    <d v="2023-10-31T00:00:00"/>
  </r>
  <r>
    <n v="708"/>
    <x v="18"/>
    <s v="CUST708"/>
    <x v="1"/>
    <n v="43"/>
    <x v="0"/>
    <n v="546.84"/>
    <x v="2"/>
    <s v="Non-Holiday"/>
    <x v="5"/>
    <d v="2023-01-31T00:00:00"/>
  </r>
  <r>
    <n v="709"/>
    <x v="112"/>
    <s v="CUST709"/>
    <x v="1"/>
    <n v="19"/>
    <x v="2"/>
    <n v="88.5"/>
    <x v="4"/>
    <s v="Non-Holiday"/>
    <x v="0"/>
    <d v="2023-07-31T00:00:00"/>
  </r>
  <r>
    <n v="710"/>
    <x v="304"/>
    <s v="CUST710"/>
    <x v="1"/>
    <n v="26"/>
    <x v="2"/>
    <n v="1858.8000000000002"/>
    <x v="0"/>
    <s v="Non-Holiday"/>
    <x v="3"/>
    <d v="2023-10-31T00:00:00"/>
  </r>
  <r>
    <n v="711"/>
    <x v="219"/>
    <s v="CUST711"/>
    <x v="0"/>
    <n v="26"/>
    <x v="2"/>
    <n v="2222.9"/>
    <x v="0"/>
    <s v="Non-Holiday"/>
    <x v="1"/>
    <d v="2023-10-31T00:00:00"/>
  </r>
  <r>
    <n v="712"/>
    <x v="223"/>
    <s v="CUST712"/>
    <x v="1"/>
    <n v="57"/>
    <x v="0"/>
    <n v="41.09"/>
    <x v="3"/>
    <s v="Holiday"/>
    <x v="4"/>
    <d v="2023-12-31T00:00:00"/>
  </r>
  <r>
    <n v="713"/>
    <x v="18"/>
    <s v="CUST713"/>
    <x v="0"/>
    <n v="34"/>
    <x v="0"/>
    <n v="158.56"/>
    <x v="0"/>
    <s v="Non-Holiday"/>
    <x v="5"/>
    <d v="2023-01-31T00:00:00"/>
  </r>
  <r>
    <n v="714"/>
    <x v="305"/>
    <s v="CUST714"/>
    <x v="1"/>
    <n v="18"/>
    <x v="1"/>
    <n v="639.29999999999995"/>
    <x v="4"/>
    <s v="Non-Holiday"/>
    <x v="2"/>
    <d v="2023-02-28T00:00:00"/>
  </r>
  <r>
    <n v="715"/>
    <x v="92"/>
    <s v="CUST715"/>
    <x v="1"/>
    <n v="42"/>
    <x v="0"/>
    <n v="906.71"/>
    <x v="2"/>
    <s v="Holiday"/>
    <x v="2"/>
    <d v="2023-11-30T00:00:00"/>
  </r>
  <r>
    <n v="716"/>
    <x v="99"/>
    <s v="CUST716"/>
    <x v="1"/>
    <n v="60"/>
    <x v="1"/>
    <n v="885.6"/>
    <x v="3"/>
    <s v="Non-Holiday"/>
    <x v="3"/>
    <d v="2023-08-31T00:00:00"/>
  </r>
  <r>
    <n v="717"/>
    <x v="157"/>
    <s v="CUST717"/>
    <x v="0"/>
    <n v="57"/>
    <x v="1"/>
    <n v="518.94000000000005"/>
    <x v="3"/>
    <s v="Non-Holiday"/>
    <x v="5"/>
    <d v="2023-03-31T00:00:00"/>
  </r>
  <r>
    <n v="718"/>
    <x v="60"/>
    <s v="CUST718"/>
    <x v="1"/>
    <n v="59"/>
    <x v="0"/>
    <n v="105.15"/>
    <x v="3"/>
    <s v="Non-Holiday"/>
    <x v="0"/>
    <d v="2023-08-31T00:00:00"/>
  </r>
  <r>
    <n v="719"/>
    <x v="306"/>
    <s v="CUST719"/>
    <x v="1"/>
    <n v="42"/>
    <x v="1"/>
    <n v="467.25"/>
    <x v="2"/>
    <s v="Non-Holiday"/>
    <x v="3"/>
    <d v="2023-04-30T00:00:00"/>
  </r>
  <r>
    <n v="720"/>
    <x v="196"/>
    <s v="CUST720"/>
    <x v="1"/>
    <n v="56"/>
    <x v="0"/>
    <n v="289.23"/>
    <x v="3"/>
    <s v="Non-Holiday"/>
    <x v="6"/>
    <d v="2023-01-31T00:00:00"/>
  </r>
  <r>
    <n v="721"/>
    <x v="208"/>
    <s v="CUST721"/>
    <x v="1"/>
    <n v="52"/>
    <x v="1"/>
    <n v="830.87999999999988"/>
    <x v="1"/>
    <s v="Holiday"/>
    <x v="3"/>
    <d v="2023-11-30T00:00:00"/>
  </r>
  <r>
    <n v="722"/>
    <x v="36"/>
    <s v="CUST722"/>
    <x v="0"/>
    <n v="20"/>
    <x v="0"/>
    <n v="190.44"/>
    <x v="4"/>
    <s v="Non-Holiday"/>
    <x v="0"/>
    <d v="2023-07-31T00:00:00"/>
  </r>
  <r>
    <n v="723"/>
    <x v="265"/>
    <s v="CUST723"/>
    <x v="1"/>
    <n v="54"/>
    <x v="0"/>
    <n v="17.549999999999997"/>
    <x v="1"/>
    <s v="Non-Holiday"/>
    <x v="5"/>
    <d v="2023-06-30T00:00:00"/>
  </r>
  <r>
    <n v="724"/>
    <x v="87"/>
    <s v="CUST724"/>
    <x v="0"/>
    <n v="61"/>
    <x v="1"/>
    <n v="899.84999999999991"/>
    <x v="3"/>
    <s v="Non-Holiday"/>
    <x v="4"/>
    <d v="2023-04-30T00:00:00"/>
  </r>
  <r>
    <n v="725"/>
    <x v="123"/>
    <s v="CUST725"/>
    <x v="0"/>
    <n v="61"/>
    <x v="2"/>
    <n v="1604.6"/>
    <x v="3"/>
    <s v="Non-Holiday"/>
    <x v="1"/>
    <d v="2023-08-31T00:00:00"/>
  </r>
  <r>
    <n v="726"/>
    <x v="265"/>
    <s v="CUST726"/>
    <x v="0"/>
    <n v="47"/>
    <x v="1"/>
    <n v="583.64"/>
    <x v="1"/>
    <s v="Non-Holiday"/>
    <x v="5"/>
    <d v="2023-06-30T00:00:00"/>
  </r>
  <r>
    <n v="727"/>
    <x v="34"/>
    <s v="CUST727"/>
    <x v="0"/>
    <n v="55"/>
    <x v="0"/>
    <n v="199.24"/>
    <x v="3"/>
    <s v="Non-Holiday"/>
    <x v="6"/>
    <d v="2023-06-30T00:00:00"/>
  </r>
  <r>
    <n v="728"/>
    <x v="36"/>
    <s v="CUST728"/>
    <x v="0"/>
    <n v="51"/>
    <x v="2"/>
    <n v="1811.25"/>
    <x v="1"/>
    <s v="Non-Holiday"/>
    <x v="0"/>
    <d v="2023-07-31T00:00:00"/>
  </r>
  <r>
    <n v="729"/>
    <x v="27"/>
    <s v="CUST729"/>
    <x v="0"/>
    <n v="29"/>
    <x v="1"/>
    <n v="759.33"/>
    <x v="0"/>
    <s v="Non-Holiday"/>
    <x v="3"/>
    <d v="2023-05-31T00:00:00"/>
  </r>
  <r>
    <n v="730"/>
    <x v="266"/>
    <s v="CUST730"/>
    <x v="1"/>
    <n v="36"/>
    <x v="1"/>
    <n v="273.64999999999998"/>
    <x v="2"/>
    <s v="Non-Holiday"/>
    <x v="0"/>
    <d v="2023-08-31T00:00:00"/>
  </r>
  <r>
    <n v="731"/>
    <x v="307"/>
    <s v="CUST731"/>
    <x v="0"/>
    <n v="54"/>
    <x v="1"/>
    <n v="217.76"/>
    <x v="1"/>
    <s v="Non-Holiday"/>
    <x v="4"/>
    <d v="2023-05-31T00:00:00"/>
  </r>
  <r>
    <n v="732"/>
    <x v="209"/>
    <s v="CUST732"/>
    <x v="0"/>
    <n v="61"/>
    <x v="2"/>
    <n v="522.74"/>
    <x v="3"/>
    <s v="Non-Holiday"/>
    <x v="5"/>
    <d v="2023-02-28T00:00:00"/>
  </r>
  <r>
    <n v="733"/>
    <x v="246"/>
    <s v="CUST733"/>
    <x v="0"/>
    <n v="34"/>
    <x v="0"/>
    <n v="229.34"/>
    <x v="0"/>
    <s v="Non-Holiday"/>
    <x v="3"/>
    <d v="2023-08-31T00:00:00"/>
  </r>
  <r>
    <n v="734"/>
    <x v="136"/>
    <s v="CUST734"/>
    <x v="1"/>
    <n v="27"/>
    <x v="1"/>
    <n v="372.64"/>
    <x v="0"/>
    <s v="Non-Holiday"/>
    <x v="3"/>
    <d v="2023-01-31T00:00:00"/>
  </r>
  <r>
    <n v="735"/>
    <x v="130"/>
    <s v="CUST735"/>
    <x v="1"/>
    <n v="64"/>
    <x v="1"/>
    <n v="538.4"/>
    <x v="3"/>
    <s v="Non-Holiday"/>
    <x v="4"/>
    <d v="2023-10-31T00:00:00"/>
  </r>
  <r>
    <n v="736"/>
    <x v="41"/>
    <s v="CUST736"/>
    <x v="0"/>
    <n v="29"/>
    <x v="1"/>
    <n v="456.82000000000005"/>
    <x v="0"/>
    <s v="Non-Holiday"/>
    <x v="0"/>
    <d v="2023-01-31T00:00:00"/>
  </r>
  <r>
    <n v="737"/>
    <x v="248"/>
    <s v="CUST737"/>
    <x v="1"/>
    <n v="33"/>
    <x v="1"/>
    <n v="1354.32"/>
    <x v="0"/>
    <s v="Non-Holiday"/>
    <x v="6"/>
    <d v="2023-06-30T00:00:00"/>
  </r>
  <r>
    <n v="738"/>
    <x v="5"/>
    <s v="CUST738"/>
    <x v="0"/>
    <n v="41"/>
    <x v="1"/>
    <n v="829"/>
    <x v="2"/>
    <s v="Non-Holiday"/>
    <x v="3"/>
    <d v="2023-04-30T00:00:00"/>
  </r>
  <r>
    <n v="739"/>
    <x v="21"/>
    <s v="CUST739"/>
    <x v="0"/>
    <n v="36"/>
    <x v="0"/>
    <n v="76.38"/>
    <x v="2"/>
    <s v="Holiday"/>
    <x v="4"/>
    <d v="2023-11-30T00:00:00"/>
  </r>
  <r>
    <n v="740"/>
    <x v="202"/>
    <s v="CUST740"/>
    <x v="1"/>
    <n v="25"/>
    <x v="0"/>
    <n v="314.45999999999998"/>
    <x v="0"/>
    <s v="Non-Holiday"/>
    <x v="2"/>
    <d v="2023-02-28T00:00:00"/>
  </r>
  <r>
    <n v="741"/>
    <x v="186"/>
    <s v="CUST741"/>
    <x v="0"/>
    <n v="48"/>
    <x v="1"/>
    <n v="957.5"/>
    <x v="1"/>
    <s v="Holiday"/>
    <x v="6"/>
    <d v="2023-11-30T00:00:00"/>
  </r>
  <r>
    <n v="742"/>
    <x v="207"/>
    <s v="CUST742"/>
    <x v="1"/>
    <n v="38"/>
    <x v="2"/>
    <n v="711.26"/>
    <x v="2"/>
    <s v="Non-Holiday"/>
    <x v="5"/>
    <d v="2023-01-31T00:00:00"/>
  </r>
  <r>
    <n v="743"/>
    <x v="13"/>
    <s v="CUST743"/>
    <x v="1"/>
    <n v="34"/>
    <x v="0"/>
    <n v="296"/>
    <x v="0"/>
    <s v="Non-Holiday"/>
    <x v="0"/>
    <d v="2023-01-31T00:00:00"/>
  </r>
  <r>
    <n v="744"/>
    <x v="95"/>
    <s v="CUST744"/>
    <x v="0"/>
    <n v="40"/>
    <x v="2"/>
    <n v="1589.96"/>
    <x v="2"/>
    <s v="Holiday"/>
    <x v="3"/>
    <d v="2023-11-30T00:00:00"/>
  </r>
  <r>
    <n v="745"/>
    <x v="150"/>
    <s v="CUST745"/>
    <x v="0"/>
    <n v="54"/>
    <x v="0"/>
    <n v="81.96"/>
    <x v="1"/>
    <s v="Non-Holiday"/>
    <x v="6"/>
    <d v="2023-04-30T00:00:00"/>
  </r>
  <r>
    <n v="746"/>
    <x v="301"/>
    <s v="CUST746"/>
    <x v="1"/>
    <n v="33"/>
    <x v="1"/>
    <n v="250.29"/>
    <x v="0"/>
    <s v="Non-Holiday"/>
    <x v="4"/>
    <d v="2023-01-31T00:00:00"/>
  </r>
  <r>
    <n v="747"/>
    <x v="218"/>
    <s v="CUST747"/>
    <x v="0"/>
    <n v="23"/>
    <x v="0"/>
    <n v="63.32"/>
    <x v="4"/>
    <s v="Holiday"/>
    <x v="4"/>
    <d v="2023-11-30T00:00:00"/>
  </r>
  <r>
    <n v="748"/>
    <x v="108"/>
    <s v="CUST748"/>
    <x v="0"/>
    <n v="25"/>
    <x v="1"/>
    <n v="455.52"/>
    <x v="0"/>
    <s v="Non-Holiday"/>
    <x v="1"/>
    <d v="2023-03-31T00:00:00"/>
  </r>
  <r>
    <n v="749"/>
    <x v="133"/>
    <s v="CUST749"/>
    <x v="0"/>
    <n v="42"/>
    <x v="0"/>
    <n v="50.43"/>
    <x v="2"/>
    <s v="Holiday"/>
    <x v="0"/>
    <d v="2023-11-30T00:00:00"/>
  </r>
  <r>
    <n v="750"/>
    <x v="118"/>
    <s v="CUST750"/>
    <x v="1"/>
    <n v="35"/>
    <x v="1"/>
    <n v="320.60000000000002"/>
    <x v="2"/>
    <s v="Non-Holiday"/>
    <x v="0"/>
    <d v="2023-03-31T00:00:00"/>
  </r>
  <r>
    <n v="751"/>
    <x v="168"/>
    <s v="CUST751"/>
    <x v="1"/>
    <n v="42"/>
    <x v="1"/>
    <n v="108.57"/>
    <x v="2"/>
    <s v="Non-Holiday"/>
    <x v="6"/>
    <d v="2023-08-31T00:00:00"/>
  </r>
  <r>
    <n v="752"/>
    <x v="116"/>
    <s v="CUST752"/>
    <x v="0"/>
    <n v="29"/>
    <x v="1"/>
    <n v="455.5"/>
    <x v="0"/>
    <s v="Holiday"/>
    <x v="5"/>
    <d v="2023-12-31T00:00:00"/>
  </r>
  <r>
    <n v="753"/>
    <x v="308"/>
    <s v="CUST753"/>
    <x v="1"/>
    <n v="32"/>
    <x v="1"/>
    <n v="274.7"/>
    <x v="0"/>
    <s v="Non-Holiday"/>
    <x v="3"/>
    <d v="2023-02-28T00:00:00"/>
  </r>
  <r>
    <n v="754"/>
    <x v="219"/>
    <s v="CUST754"/>
    <x v="1"/>
    <n v="43"/>
    <x v="2"/>
    <n v="1219.6500000000001"/>
    <x v="2"/>
    <s v="Non-Holiday"/>
    <x v="1"/>
    <d v="2023-10-31T00:00:00"/>
  </r>
  <r>
    <n v="755"/>
    <x v="14"/>
    <s v="CUST755"/>
    <x v="1"/>
    <n v="58"/>
    <x v="1"/>
    <n v="1108.45"/>
    <x v="3"/>
    <s v="Non-Holiday"/>
    <x v="5"/>
    <d v="2023-04-30T00:00:00"/>
  </r>
  <r>
    <n v="756"/>
    <x v="275"/>
    <s v="CUST756"/>
    <x v="1"/>
    <n v="62"/>
    <x v="2"/>
    <n v="426.98"/>
    <x v="3"/>
    <s v="Non-Holiday"/>
    <x v="2"/>
    <d v="2023-08-31T00:00:00"/>
  </r>
  <r>
    <n v="757"/>
    <x v="309"/>
    <s v="CUST757"/>
    <x v="1"/>
    <n v="43"/>
    <x v="2"/>
    <n v="2630.48"/>
    <x v="2"/>
    <s v="Holiday"/>
    <x v="1"/>
    <d v="2023-12-31T00:00:00"/>
  </r>
  <r>
    <n v="758"/>
    <x v="310"/>
    <s v="CUST758"/>
    <x v="0"/>
    <n v="64"/>
    <x v="1"/>
    <n v="403.92"/>
    <x v="3"/>
    <s v="Non-Holiday"/>
    <x v="0"/>
    <d v="2023-05-31T00:00:00"/>
  </r>
  <r>
    <n v="759"/>
    <x v="311"/>
    <s v="CUST759"/>
    <x v="0"/>
    <n v="49"/>
    <x v="2"/>
    <n v="641.08000000000004"/>
    <x v="1"/>
    <s v="Non-Holiday"/>
    <x v="5"/>
    <d v="2023-07-31T00:00:00"/>
  </r>
  <r>
    <n v="760"/>
    <x v="188"/>
    <s v="CUST760"/>
    <x v="0"/>
    <n v="27"/>
    <x v="0"/>
    <n v="113.52"/>
    <x v="0"/>
    <s v="Non-Holiday"/>
    <x v="1"/>
    <d v="2023-03-31T00:00:00"/>
  </r>
  <r>
    <n v="761"/>
    <x v="95"/>
    <s v="CUST761"/>
    <x v="1"/>
    <n v="33"/>
    <x v="1"/>
    <n v="1336.8600000000001"/>
    <x v="0"/>
    <s v="Holiday"/>
    <x v="3"/>
    <d v="2023-11-30T00:00:00"/>
  </r>
  <r>
    <n v="762"/>
    <x v="95"/>
    <s v="CUST762"/>
    <x v="1"/>
    <n v="24"/>
    <x v="2"/>
    <n v="1776.6"/>
    <x v="4"/>
    <s v="Holiday"/>
    <x v="3"/>
    <d v="2023-11-30T00:00:00"/>
  </r>
  <r>
    <n v="763"/>
    <x v="308"/>
    <s v="CUST763"/>
    <x v="0"/>
    <n v="34"/>
    <x v="1"/>
    <n v="145.4"/>
    <x v="0"/>
    <s v="Non-Holiday"/>
    <x v="3"/>
    <d v="2023-02-28T00:00:00"/>
  </r>
  <r>
    <n v="764"/>
    <x v="63"/>
    <s v="CUST764"/>
    <x v="1"/>
    <n v="40"/>
    <x v="1"/>
    <n v="494.67"/>
    <x v="2"/>
    <s v="Non-Holiday"/>
    <x v="5"/>
    <d v="2023-03-31T00:00:00"/>
  </r>
  <r>
    <n v="765"/>
    <x v="151"/>
    <s v="CUST765"/>
    <x v="0"/>
    <n v="43"/>
    <x v="1"/>
    <n v="419.37"/>
    <x v="2"/>
    <s v="Non-Holiday"/>
    <x v="0"/>
    <d v="2023-06-30T00:00:00"/>
  </r>
  <r>
    <n v="766"/>
    <x v="181"/>
    <s v="CUST766"/>
    <x v="0"/>
    <n v="38"/>
    <x v="2"/>
    <n v="663.35"/>
    <x v="2"/>
    <s v="Non-Holiday"/>
    <x v="5"/>
    <d v="2023-02-28T00:00:00"/>
  </r>
  <r>
    <n v="767"/>
    <x v="312"/>
    <s v="CUST767"/>
    <x v="0"/>
    <n v="39"/>
    <x v="0"/>
    <n v="62.72"/>
    <x v="2"/>
    <s v="Non-Holiday"/>
    <x v="3"/>
    <d v="2023-10-31T00:00:00"/>
  </r>
  <r>
    <n v="768"/>
    <x v="18"/>
    <s v="CUST768"/>
    <x v="1"/>
    <n v="24"/>
    <x v="0"/>
    <n v="268.95"/>
    <x v="4"/>
    <s v="Non-Holiday"/>
    <x v="5"/>
    <d v="2023-01-31T00:00:00"/>
  </r>
  <r>
    <n v="769"/>
    <x v="151"/>
    <s v="CUST769"/>
    <x v="1"/>
    <n v="31"/>
    <x v="2"/>
    <n v="1597.7"/>
    <x v="0"/>
    <s v="Non-Holiday"/>
    <x v="0"/>
    <d v="2023-06-30T00:00:00"/>
  </r>
  <r>
    <n v="770"/>
    <x v="282"/>
    <s v="CUST770"/>
    <x v="0"/>
    <n v="32"/>
    <x v="1"/>
    <n v="165.4"/>
    <x v="0"/>
    <s v="Non-Holiday"/>
    <x v="2"/>
    <d v="2023-10-31T00:00:00"/>
  </r>
  <r>
    <n v="771"/>
    <x v="8"/>
    <s v="CUST771"/>
    <x v="0"/>
    <n v="24"/>
    <x v="2"/>
    <n v="2187.67"/>
    <x v="4"/>
    <s v="Holiday"/>
    <x v="4"/>
    <d v="2023-12-31T00:00:00"/>
  </r>
  <r>
    <n v="772"/>
    <x v="313"/>
    <s v="CUST772"/>
    <x v="0"/>
    <n v="26"/>
    <x v="2"/>
    <n v="3835.68"/>
    <x v="0"/>
    <s v="Non-Holiday"/>
    <x v="4"/>
    <d v="2023-07-31T00:00:00"/>
  </r>
  <r>
    <n v="773"/>
    <x v="314"/>
    <s v="CUST773"/>
    <x v="0"/>
    <n v="25"/>
    <x v="2"/>
    <n v="2244.88"/>
    <x v="0"/>
    <s v="Non-Holiday"/>
    <x v="2"/>
    <d v="2023-07-31T00:00:00"/>
  </r>
  <r>
    <n v="774"/>
    <x v="20"/>
    <s v="CUST774"/>
    <x v="1"/>
    <n v="40"/>
    <x v="1"/>
    <n v="669.62"/>
    <x v="2"/>
    <s v="Non-Holiday"/>
    <x v="4"/>
    <d v="2023-04-30T00:00:00"/>
  </r>
  <r>
    <n v="775"/>
    <x v="184"/>
    <s v="CUST775"/>
    <x v="1"/>
    <n v="35"/>
    <x v="2"/>
    <n v="2708.52"/>
    <x v="2"/>
    <s v="Non-Holiday"/>
    <x v="4"/>
    <d v="2023-02-28T00:00:00"/>
  </r>
  <r>
    <n v="776"/>
    <x v="304"/>
    <s v="CUST776"/>
    <x v="0"/>
    <n v="35"/>
    <x v="1"/>
    <n v="518.91"/>
    <x v="2"/>
    <s v="Non-Holiday"/>
    <x v="3"/>
    <d v="2023-10-31T00:00:00"/>
  </r>
  <r>
    <n v="777"/>
    <x v="149"/>
    <s v="CUST777"/>
    <x v="0"/>
    <n v="48"/>
    <x v="2"/>
    <n v="1073.58"/>
    <x v="1"/>
    <s v="Holiday"/>
    <x v="4"/>
    <d v="2023-12-31T00:00:00"/>
  </r>
  <r>
    <n v="778"/>
    <x v="49"/>
    <s v="CUST778"/>
    <x v="1"/>
    <n v="47"/>
    <x v="0"/>
    <n v="247.39999999999998"/>
    <x v="1"/>
    <s v="Holiday"/>
    <x v="5"/>
    <d v="2023-11-30T00:00:00"/>
  </r>
  <r>
    <n v="779"/>
    <x v="56"/>
    <s v="CUST779"/>
    <x v="1"/>
    <n v="56"/>
    <x v="2"/>
    <n v="508.65"/>
    <x v="3"/>
    <s v="Holiday"/>
    <x v="3"/>
    <d v="2023-12-31T00:00:00"/>
  </r>
  <r>
    <n v="780"/>
    <x v="239"/>
    <s v="CUST780"/>
    <x v="0"/>
    <n v="52"/>
    <x v="2"/>
    <n v="2312.44"/>
    <x v="1"/>
    <s v="Non-Holiday"/>
    <x v="4"/>
    <d v="2023-02-28T00:00:00"/>
  </r>
  <r>
    <n v="781"/>
    <x v="164"/>
    <s v="CUST781"/>
    <x v="0"/>
    <n v="35"/>
    <x v="0"/>
    <n v="130.19999999999999"/>
    <x v="2"/>
    <s v="Holiday"/>
    <x v="5"/>
    <d v="2023-12-31T00:00:00"/>
  </r>
  <r>
    <n v="782"/>
    <x v="269"/>
    <s v="CUST782"/>
    <x v="0"/>
    <n v="59"/>
    <x v="1"/>
    <n v="804.57999999999993"/>
    <x v="3"/>
    <s v="Non-Holiday"/>
    <x v="2"/>
    <d v="2023-06-30T00:00:00"/>
  </r>
  <r>
    <n v="783"/>
    <x v="79"/>
    <s v="CUST783"/>
    <x v="1"/>
    <n v="56"/>
    <x v="1"/>
    <n v="1790.04"/>
    <x v="3"/>
    <s v="Holiday"/>
    <x v="2"/>
    <d v="2023-12-31T00:00:00"/>
  </r>
  <r>
    <n v="784"/>
    <x v="315"/>
    <s v="CUST784"/>
    <x v="1"/>
    <n v="34"/>
    <x v="2"/>
    <n v="799.12"/>
    <x v="0"/>
    <s v="Holiday"/>
    <x v="5"/>
    <d v="2023-11-30T00:00:00"/>
  </r>
  <r>
    <n v="785"/>
    <x v="86"/>
    <s v="CUST785"/>
    <x v="1"/>
    <n v="31"/>
    <x v="0"/>
    <n v="207.64"/>
    <x v="0"/>
    <s v="Non-Holiday"/>
    <x v="0"/>
    <d v="2023-03-31T00:00:00"/>
  </r>
  <r>
    <n v="786"/>
    <x v="211"/>
    <s v="CUST786"/>
    <x v="0"/>
    <n v="48"/>
    <x v="1"/>
    <n v="2075.0100000000002"/>
    <x v="1"/>
    <s v="Non-Holiday"/>
    <x v="3"/>
    <d v="2023-10-31T00:00:00"/>
  </r>
  <r>
    <n v="787"/>
    <x v="237"/>
    <s v="CUST787"/>
    <x v="0"/>
    <n v="41"/>
    <x v="2"/>
    <n v="1028.9100000000001"/>
    <x v="2"/>
    <s v="Non-Holiday"/>
    <x v="2"/>
    <d v="2023-01-31T00:00:00"/>
  </r>
  <r>
    <n v="788"/>
    <x v="316"/>
    <s v="CUST788"/>
    <x v="1"/>
    <n v="52"/>
    <x v="0"/>
    <n v="307.74"/>
    <x v="1"/>
    <s v="Non-Holiday"/>
    <x v="3"/>
    <d v="2023-06-30T00:00:00"/>
  </r>
  <r>
    <n v="789"/>
    <x v="143"/>
    <s v="CUST789"/>
    <x v="1"/>
    <n v="61"/>
    <x v="1"/>
    <n v="287.95"/>
    <x v="3"/>
    <s v="Non-Holiday"/>
    <x v="5"/>
    <d v="2023-09-30T00:00:00"/>
  </r>
  <r>
    <n v="790"/>
    <x v="99"/>
    <s v="CUST790"/>
    <x v="0"/>
    <n v="62"/>
    <x v="1"/>
    <n v="420.6"/>
    <x v="3"/>
    <s v="Non-Holiday"/>
    <x v="3"/>
    <d v="2023-08-31T00:00:00"/>
  </r>
  <r>
    <n v="791"/>
    <x v="56"/>
    <s v="CUST791"/>
    <x v="1"/>
    <n v="51"/>
    <x v="0"/>
    <n v="261.24"/>
    <x v="1"/>
    <s v="Holiday"/>
    <x v="3"/>
    <d v="2023-12-31T00:00:00"/>
  </r>
  <r>
    <n v="792"/>
    <x v="64"/>
    <s v="CUST792"/>
    <x v="1"/>
    <n v="20"/>
    <x v="0"/>
    <n v="41.12"/>
    <x v="4"/>
    <s v="Non-Holiday"/>
    <x v="2"/>
    <d v="2023-07-31T00:00:00"/>
  </r>
  <r>
    <n v="793"/>
    <x v="202"/>
    <s v="CUST793"/>
    <x v="0"/>
    <n v="54"/>
    <x v="0"/>
    <n v="140.55000000000001"/>
    <x v="1"/>
    <s v="Non-Holiday"/>
    <x v="2"/>
    <d v="2023-02-28T00:00:00"/>
  </r>
  <r>
    <n v="794"/>
    <x v="127"/>
    <s v="CUST794"/>
    <x v="1"/>
    <n v="60"/>
    <x v="0"/>
    <n v="541.68000000000006"/>
    <x v="3"/>
    <s v="Non-Holiday"/>
    <x v="2"/>
    <d v="2023-09-30T00:00:00"/>
  </r>
  <r>
    <n v="795"/>
    <x v="70"/>
    <s v="CUST795"/>
    <x v="0"/>
    <n v="57"/>
    <x v="2"/>
    <n v="359.04"/>
    <x v="3"/>
    <s v="Holiday"/>
    <x v="3"/>
    <d v="2023-11-30T00:00:00"/>
  </r>
  <r>
    <n v="796"/>
    <x v="31"/>
    <s v="CUST796"/>
    <x v="0"/>
    <n v="43"/>
    <x v="0"/>
    <n v="248.70000000000002"/>
    <x v="2"/>
    <s v="Non-Holiday"/>
    <x v="5"/>
    <d v="2023-06-30T00:00:00"/>
  </r>
  <r>
    <n v="797"/>
    <x v="317"/>
    <s v="CUST797"/>
    <x v="0"/>
    <n v="40"/>
    <x v="1"/>
    <n v="415.52"/>
    <x v="2"/>
    <s v="Non-Holiday"/>
    <x v="5"/>
    <d v="2023-01-31T00:00:00"/>
  </r>
  <r>
    <n v="798"/>
    <x v="266"/>
    <s v="CUST798"/>
    <x v="0"/>
    <n v="61"/>
    <x v="1"/>
    <n v="1779.3000000000002"/>
    <x v="3"/>
    <s v="Non-Holiday"/>
    <x v="0"/>
    <d v="2023-08-31T00:00:00"/>
  </r>
  <r>
    <n v="799"/>
    <x v="135"/>
    <s v="CUST799"/>
    <x v="0"/>
    <n v="56"/>
    <x v="2"/>
    <n v="820.82"/>
    <x v="3"/>
    <s v="Non-Holiday"/>
    <x v="0"/>
    <d v="2023-09-30T00:00:00"/>
  </r>
  <r>
    <n v="800"/>
    <x v="178"/>
    <s v="CUST800"/>
    <x v="0"/>
    <n v="32"/>
    <x v="1"/>
    <n v="227.74"/>
    <x v="0"/>
    <s v="Non-Holiday"/>
    <x v="0"/>
    <d v="2023-02-28T00:00:00"/>
  </r>
  <r>
    <n v="801"/>
    <x v="318"/>
    <s v="CUST801"/>
    <x v="0"/>
    <n v="21"/>
    <x v="1"/>
    <n v="1380.72"/>
    <x v="4"/>
    <s v="Non-Holiday"/>
    <x v="6"/>
    <d v="2023-08-31T00:00:00"/>
  </r>
  <r>
    <n v="802"/>
    <x v="51"/>
    <s v="CUST802"/>
    <x v="1"/>
    <n v="46"/>
    <x v="0"/>
    <n v="268.29999999999995"/>
    <x v="1"/>
    <s v="Non-Holiday"/>
    <x v="4"/>
    <d v="2023-07-31T00:00:00"/>
  </r>
  <r>
    <n v="803"/>
    <x v="61"/>
    <s v="CUST803"/>
    <x v="0"/>
    <n v="39"/>
    <x v="1"/>
    <n v="57.17"/>
    <x v="2"/>
    <s v="Holiday"/>
    <x v="4"/>
    <d v="2023-11-30T00:00:00"/>
  </r>
  <r>
    <n v="804"/>
    <x v="42"/>
    <s v="CUST804"/>
    <x v="0"/>
    <n v="42"/>
    <x v="2"/>
    <n v="2469.34"/>
    <x v="2"/>
    <s v="Non-Holiday"/>
    <x v="6"/>
    <d v="2023-08-31T00:00:00"/>
  </r>
  <r>
    <n v="805"/>
    <x v="158"/>
    <s v="CUST805"/>
    <x v="1"/>
    <n v="30"/>
    <x v="0"/>
    <n v="38.28"/>
    <x v="0"/>
    <s v="Holiday"/>
    <x v="0"/>
    <d v="2023-12-31T00:00:00"/>
  </r>
  <r>
    <n v="806"/>
    <x v="108"/>
    <s v="CUST806"/>
    <x v="1"/>
    <n v="35"/>
    <x v="0"/>
    <n v="584.98"/>
    <x v="2"/>
    <s v="Non-Holiday"/>
    <x v="1"/>
    <d v="2023-03-31T00:00:00"/>
  </r>
  <r>
    <n v="807"/>
    <x v="122"/>
    <s v="CUST807"/>
    <x v="1"/>
    <n v="50"/>
    <x v="2"/>
    <n v="188.92"/>
    <x v="1"/>
    <s v="Non-Holiday"/>
    <x v="0"/>
    <d v="2023-08-31T00:00:00"/>
  </r>
  <r>
    <n v="808"/>
    <x v="242"/>
    <s v="CUST808"/>
    <x v="0"/>
    <n v="33"/>
    <x v="0"/>
    <n v="258.24"/>
    <x v="0"/>
    <s v="Non-Holiday"/>
    <x v="5"/>
    <d v="2023-04-30T00:00:00"/>
  </r>
  <r>
    <n v="809"/>
    <x v="212"/>
    <s v="CUST809"/>
    <x v="1"/>
    <n v="62"/>
    <x v="0"/>
    <n v="113.52"/>
    <x v="3"/>
    <s v="Non-Holiday"/>
    <x v="1"/>
    <d v="2023-09-30T00:00:00"/>
  </r>
  <r>
    <n v="810"/>
    <x v="186"/>
    <s v="CUST810"/>
    <x v="0"/>
    <n v="59"/>
    <x v="2"/>
    <n v="1761.66"/>
    <x v="3"/>
    <s v="Holiday"/>
    <x v="6"/>
    <d v="2023-11-30T00:00:00"/>
  </r>
  <r>
    <n v="811"/>
    <x v="76"/>
    <s v="CUST811"/>
    <x v="0"/>
    <n v="61"/>
    <x v="0"/>
    <n v="190.76"/>
    <x v="3"/>
    <s v="Non-Holiday"/>
    <x v="0"/>
    <d v="2023-05-31T00:00:00"/>
  </r>
  <r>
    <n v="812"/>
    <x v="268"/>
    <s v="CUST812"/>
    <x v="0"/>
    <n v="19"/>
    <x v="2"/>
    <n v="682.41"/>
    <x v="4"/>
    <s v="Holiday"/>
    <x v="2"/>
    <d v="2023-11-30T00:00:00"/>
  </r>
  <r>
    <n v="813"/>
    <x v="96"/>
    <s v="CUST813"/>
    <x v="0"/>
    <n v="52"/>
    <x v="2"/>
    <n v="1101.96"/>
    <x v="1"/>
    <s v="Non-Holiday"/>
    <x v="3"/>
    <d v="2023-10-31T00:00:00"/>
  </r>
  <r>
    <n v="814"/>
    <x v="319"/>
    <s v="CUST814"/>
    <x v="1"/>
    <n v="59"/>
    <x v="1"/>
    <n v="530.39"/>
    <x v="3"/>
    <s v="Non-Holiday"/>
    <x v="3"/>
    <d v="2023-09-30T00:00:00"/>
  </r>
  <r>
    <n v="815"/>
    <x v="275"/>
    <s v="CUST815"/>
    <x v="1"/>
    <n v="51"/>
    <x v="1"/>
    <n v="533.91999999999996"/>
    <x v="1"/>
    <s v="Non-Holiday"/>
    <x v="2"/>
    <d v="2023-08-31T00:00:00"/>
  </r>
  <r>
    <n v="816"/>
    <x v="256"/>
    <s v="CUST816"/>
    <x v="0"/>
    <n v="47"/>
    <x v="0"/>
    <n v="88.24"/>
    <x v="1"/>
    <s v="Non-Holiday"/>
    <x v="5"/>
    <d v="2023-08-31T00:00:00"/>
  </r>
  <r>
    <n v="817"/>
    <x v="304"/>
    <s v="CUST817"/>
    <x v="0"/>
    <n v="30"/>
    <x v="0"/>
    <n v="24.900000000000002"/>
    <x v="0"/>
    <s v="Non-Holiday"/>
    <x v="3"/>
    <d v="2023-10-31T00:00:00"/>
  </r>
  <r>
    <n v="818"/>
    <x v="49"/>
    <s v="CUST818"/>
    <x v="0"/>
    <n v="30"/>
    <x v="2"/>
    <n v="2608.84"/>
    <x v="0"/>
    <s v="Holiday"/>
    <x v="5"/>
    <d v="2023-11-30T00:00:00"/>
  </r>
  <r>
    <n v="819"/>
    <x v="134"/>
    <s v="CUST819"/>
    <x v="1"/>
    <n v="35"/>
    <x v="0"/>
    <n v="639.80000000000007"/>
    <x v="2"/>
    <s v="Non-Holiday"/>
    <x v="6"/>
    <d v="2023-06-30T00:00:00"/>
  </r>
  <r>
    <n v="820"/>
    <x v="222"/>
    <s v="CUST820"/>
    <x v="0"/>
    <n v="49"/>
    <x v="2"/>
    <n v="1243.0999999999999"/>
    <x v="1"/>
    <s v="Non-Holiday"/>
    <x v="5"/>
    <d v="2023-05-31T00:00:00"/>
  </r>
  <r>
    <n v="821"/>
    <x v="10"/>
    <s v="CUST821"/>
    <x v="0"/>
    <n v="49"/>
    <x v="2"/>
    <n v="451.96"/>
    <x v="1"/>
    <s v="Non-Holiday"/>
    <x v="3"/>
    <d v="2023-02-28T00:00:00"/>
  </r>
  <r>
    <n v="822"/>
    <x v="27"/>
    <s v="CUST822"/>
    <x v="1"/>
    <n v="52"/>
    <x v="0"/>
    <n v="329.35"/>
    <x v="1"/>
    <s v="Non-Holiday"/>
    <x v="3"/>
    <d v="2023-05-31T00:00:00"/>
  </r>
  <r>
    <n v="823"/>
    <x v="292"/>
    <s v="CUST823"/>
    <x v="1"/>
    <n v="56"/>
    <x v="2"/>
    <n v="85.56"/>
    <x v="3"/>
    <s v="Non-Holiday"/>
    <x v="5"/>
    <d v="2023-08-31T00:00:00"/>
  </r>
  <r>
    <n v="824"/>
    <x v="17"/>
    <s v="CUST824"/>
    <x v="0"/>
    <n v="63"/>
    <x v="1"/>
    <n v="558.04999999999995"/>
    <x v="3"/>
    <s v="Holiday"/>
    <x v="2"/>
    <d v="2023-11-30T00:00:00"/>
  </r>
  <r>
    <n v="825"/>
    <x v="289"/>
    <s v="CUST825"/>
    <x v="1"/>
    <n v="46"/>
    <x v="0"/>
    <n v="61.96"/>
    <x v="1"/>
    <s v="Non-Holiday"/>
    <x v="5"/>
    <d v="2023-08-31T00:00:00"/>
  </r>
  <r>
    <n v="826"/>
    <x v="206"/>
    <s v="CUST826"/>
    <x v="1"/>
    <n v="46"/>
    <x v="1"/>
    <n v="278.39"/>
    <x v="1"/>
    <s v="Non-Holiday"/>
    <x v="6"/>
    <d v="2023-10-31T00:00:00"/>
  </r>
  <r>
    <n v="827"/>
    <x v="278"/>
    <s v="CUST827"/>
    <x v="0"/>
    <n v="61"/>
    <x v="0"/>
    <n v="102.65"/>
    <x v="3"/>
    <s v="Holiday"/>
    <x v="6"/>
    <d v="2023-11-30T00:00:00"/>
  </r>
  <r>
    <n v="828"/>
    <x v="116"/>
    <s v="CUST828"/>
    <x v="1"/>
    <n v="33"/>
    <x v="2"/>
    <n v="576.99"/>
    <x v="0"/>
    <s v="Holiday"/>
    <x v="5"/>
    <d v="2023-12-31T00:00:00"/>
  </r>
  <r>
    <n v="829"/>
    <x v="36"/>
    <s v="CUST829"/>
    <x v="0"/>
    <n v="61"/>
    <x v="0"/>
    <n v="36.28"/>
    <x v="3"/>
    <s v="Non-Holiday"/>
    <x v="0"/>
    <d v="2023-07-31T00:00:00"/>
  </r>
  <r>
    <n v="830"/>
    <x v="34"/>
    <s v="CUST830"/>
    <x v="1"/>
    <n v="64"/>
    <x v="1"/>
    <n v="160.82999999999998"/>
    <x v="3"/>
    <s v="Non-Holiday"/>
    <x v="6"/>
    <d v="2023-06-30T00:00:00"/>
  </r>
  <r>
    <n v="831"/>
    <x v="253"/>
    <s v="CUST831"/>
    <x v="0"/>
    <n v="27"/>
    <x v="2"/>
    <n v="2237.84"/>
    <x v="0"/>
    <s v="Non-Holiday"/>
    <x v="2"/>
    <d v="2023-01-31T00:00:00"/>
  </r>
  <r>
    <n v="832"/>
    <x v="285"/>
    <s v="CUST832"/>
    <x v="0"/>
    <n v="47"/>
    <x v="0"/>
    <n v="18.36"/>
    <x v="1"/>
    <s v="Non-Holiday"/>
    <x v="1"/>
    <d v="2023-09-30T00:00:00"/>
  </r>
  <r>
    <n v="833"/>
    <x v="80"/>
    <s v="CUST833"/>
    <x v="0"/>
    <n v="42"/>
    <x v="0"/>
    <n v="33.31"/>
    <x v="2"/>
    <s v="Non-Holiday"/>
    <x v="0"/>
    <d v="2023-06-30T00:00:00"/>
  </r>
  <r>
    <n v="834"/>
    <x v="306"/>
    <s v="CUST834"/>
    <x v="1"/>
    <n v="56"/>
    <x v="0"/>
    <n v="34.68"/>
    <x v="3"/>
    <s v="Non-Holiday"/>
    <x v="3"/>
    <d v="2023-04-30T00:00:00"/>
  </r>
  <r>
    <n v="835"/>
    <x v="192"/>
    <s v="CUST835"/>
    <x v="0"/>
    <n v="37"/>
    <x v="1"/>
    <n v="132.57"/>
    <x v="2"/>
    <s v="Non-Holiday"/>
    <x v="6"/>
    <d v="2023-09-30T00:00:00"/>
  </r>
  <r>
    <n v="836"/>
    <x v="87"/>
    <s v="CUST836"/>
    <x v="1"/>
    <n v="22"/>
    <x v="1"/>
    <n v="398.48"/>
    <x v="4"/>
    <s v="Non-Holiday"/>
    <x v="4"/>
    <d v="2023-04-30T00:00:00"/>
  </r>
  <r>
    <n v="837"/>
    <x v="65"/>
    <s v="CUST837"/>
    <x v="0"/>
    <n v="18"/>
    <x v="0"/>
    <n v="136.91999999999999"/>
    <x v="4"/>
    <s v="Non-Holiday"/>
    <x v="5"/>
    <d v="2023-07-31T00:00:00"/>
  </r>
  <r>
    <n v="838"/>
    <x v="293"/>
    <s v="CUST838"/>
    <x v="0"/>
    <n v="47"/>
    <x v="2"/>
    <n v="804.93"/>
    <x v="1"/>
    <s v="Non-Holiday"/>
    <x v="5"/>
    <d v="2023-05-31T00:00:00"/>
  </r>
  <r>
    <n v="839"/>
    <x v="31"/>
    <s v="CUST839"/>
    <x v="1"/>
    <n v="20"/>
    <x v="2"/>
    <n v="259.25"/>
    <x v="4"/>
    <s v="Non-Holiday"/>
    <x v="5"/>
    <d v="2023-06-30T00:00:00"/>
  </r>
  <r>
    <n v="840"/>
    <x v="30"/>
    <s v="CUST840"/>
    <x v="0"/>
    <n v="62"/>
    <x v="1"/>
    <n v="2134.79"/>
    <x v="3"/>
    <s v="Holiday"/>
    <x v="2"/>
    <d v="2023-12-31T00:00:00"/>
  </r>
  <r>
    <n v="841"/>
    <x v="110"/>
    <s v="CUST841"/>
    <x v="0"/>
    <n v="31"/>
    <x v="2"/>
    <n v="2794.23"/>
    <x v="0"/>
    <s v="Holiday"/>
    <x v="6"/>
    <d v="2023-11-30T00:00:00"/>
  </r>
  <r>
    <n v="842"/>
    <x v="22"/>
    <s v="CUST842"/>
    <x v="1"/>
    <n v="47"/>
    <x v="1"/>
    <n v="991.65000000000009"/>
    <x v="1"/>
    <s v="Holiday"/>
    <x v="3"/>
    <d v="2023-12-31T00:00:00"/>
  </r>
  <r>
    <n v="843"/>
    <x v="294"/>
    <s v="CUST843"/>
    <x v="0"/>
    <n v="21"/>
    <x v="0"/>
    <n v="215.76"/>
    <x v="4"/>
    <s v="Non-Holiday"/>
    <x v="1"/>
    <d v="2023-05-31T00:00:00"/>
  </r>
  <r>
    <n v="844"/>
    <x v="191"/>
    <s v="CUST844"/>
    <x v="0"/>
    <n v="35"/>
    <x v="1"/>
    <n v="341.36"/>
    <x v="2"/>
    <s v="Non-Holiday"/>
    <x v="6"/>
    <d v="2023-10-31T00:00:00"/>
  </r>
  <r>
    <n v="845"/>
    <x v="320"/>
    <s v="CUST845"/>
    <x v="0"/>
    <n v="54"/>
    <x v="1"/>
    <n v="1451.75"/>
    <x v="1"/>
    <s v="Non-Holiday"/>
    <x v="0"/>
    <d v="2023-01-31T00:00:00"/>
  </r>
  <r>
    <n v="846"/>
    <x v="103"/>
    <s v="CUST846"/>
    <x v="0"/>
    <n v="42"/>
    <x v="0"/>
    <n v="69.5"/>
    <x v="2"/>
    <s v="Non-Holiday"/>
    <x v="0"/>
    <d v="2023-09-30T00:00:00"/>
  </r>
  <r>
    <n v="847"/>
    <x v="170"/>
    <s v="CUST847"/>
    <x v="1"/>
    <n v="18"/>
    <x v="2"/>
    <n v="292.75"/>
    <x v="4"/>
    <s v="Non-Holiday"/>
    <x v="5"/>
    <d v="2023-04-30T00:00:00"/>
  </r>
  <r>
    <n v="848"/>
    <x v="140"/>
    <s v="CUST848"/>
    <x v="1"/>
    <n v="63"/>
    <x v="1"/>
    <n v="703.6"/>
    <x v="3"/>
    <s v="Non-Holiday"/>
    <x v="1"/>
    <d v="2023-02-28T00:00:00"/>
  </r>
  <r>
    <n v="849"/>
    <x v="315"/>
    <s v="CUST849"/>
    <x v="0"/>
    <n v="32"/>
    <x v="1"/>
    <n v="972.8"/>
    <x v="0"/>
    <s v="Holiday"/>
    <x v="5"/>
    <d v="2023-11-30T00:00:00"/>
  </r>
  <r>
    <n v="850"/>
    <x v="169"/>
    <s v="CUST850"/>
    <x v="1"/>
    <n v="26"/>
    <x v="0"/>
    <n v="59.16"/>
    <x v="0"/>
    <s v="Non-Holiday"/>
    <x v="0"/>
    <d v="2023-07-31T00:00:00"/>
  </r>
  <r>
    <n v="851"/>
    <x v="135"/>
    <s v="CUST851"/>
    <x v="0"/>
    <n v="32"/>
    <x v="2"/>
    <n v="2098.17"/>
    <x v="0"/>
    <s v="Non-Holiday"/>
    <x v="0"/>
    <d v="2023-09-30T00:00:00"/>
  </r>
  <r>
    <n v="852"/>
    <x v="191"/>
    <s v="CUST852"/>
    <x v="1"/>
    <n v="41"/>
    <x v="1"/>
    <n v="349.45"/>
    <x v="2"/>
    <s v="Non-Holiday"/>
    <x v="6"/>
    <d v="2023-10-31T00:00:00"/>
  </r>
  <r>
    <n v="853"/>
    <x v="139"/>
    <s v="CUST853"/>
    <x v="0"/>
    <n v="21"/>
    <x v="0"/>
    <n v="29.3"/>
    <x v="4"/>
    <s v="Non-Holiday"/>
    <x v="6"/>
    <d v="2023-05-31T00:00:00"/>
  </r>
  <r>
    <n v="854"/>
    <x v="149"/>
    <s v="CUST854"/>
    <x v="0"/>
    <n v="29"/>
    <x v="1"/>
    <n v="723.87"/>
    <x v="0"/>
    <s v="Holiday"/>
    <x v="4"/>
    <d v="2023-12-31T00:00:00"/>
  </r>
  <r>
    <n v="855"/>
    <x v="146"/>
    <s v="CUST855"/>
    <x v="0"/>
    <n v="54"/>
    <x v="0"/>
    <n v="77.31"/>
    <x v="1"/>
    <s v="Non-Holiday"/>
    <x v="0"/>
    <d v="2023-09-30T00:00:00"/>
  </r>
  <r>
    <n v="856"/>
    <x v="177"/>
    <s v="CUST856"/>
    <x v="0"/>
    <n v="54"/>
    <x v="2"/>
    <n v="1503.3"/>
    <x v="1"/>
    <s v="Holiday"/>
    <x v="1"/>
    <d v="2023-11-30T00:00:00"/>
  </r>
  <r>
    <n v="857"/>
    <x v="48"/>
    <s v="CUST857"/>
    <x v="0"/>
    <n v="60"/>
    <x v="2"/>
    <n v="740.39"/>
    <x v="3"/>
    <s v="Holiday"/>
    <x v="2"/>
    <d v="2023-12-31T00:00:00"/>
  </r>
  <r>
    <n v="858"/>
    <x v="321"/>
    <s v="CUST858"/>
    <x v="0"/>
    <n v="23"/>
    <x v="2"/>
    <n v="4603.26"/>
    <x v="4"/>
    <s v="Non-Holiday"/>
    <x v="5"/>
    <d v="2023-09-30T00:00:00"/>
  </r>
  <r>
    <n v="859"/>
    <x v="25"/>
    <s v="CUST859"/>
    <x v="1"/>
    <n v="56"/>
    <x v="2"/>
    <n v="1284.53"/>
    <x v="3"/>
    <s v="Non-Holiday"/>
    <x v="0"/>
    <d v="2023-08-31T00:00:00"/>
  </r>
  <r>
    <n v="860"/>
    <x v="322"/>
    <s v="CUST860"/>
    <x v="0"/>
    <n v="63"/>
    <x v="1"/>
    <n v="567.9"/>
    <x v="3"/>
    <s v="Non-Holiday"/>
    <x v="1"/>
    <d v="2023-01-31T00:00:00"/>
  </r>
  <r>
    <n v="861"/>
    <x v="35"/>
    <s v="CUST861"/>
    <x v="1"/>
    <n v="41"/>
    <x v="1"/>
    <n v="514.84"/>
    <x v="2"/>
    <s v="Non-Holiday"/>
    <x v="0"/>
    <d v="2023-02-28T00:00:00"/>
  </r>
  <r>
    <n v="862"/>
    <x v="48"/>
    <s v="CUST862"/>
    <x v="0"/>
    <n v="28"/>
    <x v="2"/>
    <n v="2408.0500000000002"/>
    <x v="0"/>
    <s v="Holiday"/>
    <x v="2"/>
    <d v="2023-12-31T00:00:00"/>
  </r>
  <r>
    <n v="863"/>
    <x v="247"/>
    <s v="CUST863"/>
    <x v="1"/>
    <n v="30"/>
    <x v="2"/>
    <n v="778.82"/>
    <x v="0"/>
    <s v="Non-Holiday"/>
    <x v="1"/>
    <d v="2023-04-30T00:00:00"/>
  </r>
  <r>
    <n v="864"/>
    <x v="270"/>
    <s v="CUST864"/>
    <x v="1"/>
    <n v="51"/>
    <x v="2"/>
    <n v="2099.6999999999998"/>
    <x v="1"/>
    <s v="Non-Holiday"/>
    <x v="6"/>
    <d v="2023-07-31T00:00:00"/>
  </r>
  <r>
    <n v="865"/>
    <x v="323"/>
    <s v="CUST865"/>
    <x v="1"/>
    <n v="42"/>
    <x v="1"/>
    <n v="809.46"/>
    <x v="2"/>
    <s v="Holiday"/>
    <x v="6"/>
    <d v="2023-12-31T00:00:00"/>
  </r>
  <r>
    <n v="866"/>
    <x v="205"/>
    <s v="CUST866"/>
    <x v="0"/>
    <n v="24"/>
    <x v="2"/>
    <n v="2281.8000000000002"/>
    <x v="4"/>
    <s v="Non-Holiday"/>
    <x v="0"/>
    <d v="2023-05-31T00:00:00"/>
  </r>
  <r>
    <n v="867"/>
    <x v="249"/>
    <s v="CUST867"/>
    <x v="0"/>
    <n v="21"/>
    <x v="2"/>
    <n v="654.95000000000005"/>
    <x v="4"/>
    <s v="Non-Holiday"/>
    <x v="3"/>
    <d v="2023-06-30T00:00:00"/>
  </r>
  <r>
    <n v="868"/>
    <x v="223"/>
    <s v="CUST868"/>
    <x v="1"/>
    <n v="25"/>
    <x v="2"/>
    <n v="1381.41"/>
    <x v="0"/>
    <s v="Holiday"/>
    <x v="4"/>
    <d v="2023-12-31T00:00:00"/>
  </r>
  <r>
    <n v="869"/>
    <x v="254"/>
    <s v="CUST869"/>
    <x v="0"/>
    <n v="37"/>
    <x v="0"/>
    <n v="81.33"/>
    <x v="2"/>
    <s v="Non-Holiday"/>
    <x v="4"/>
    <d v="2023-10-31T00:00:00"/>
  </r>
  <r>
    <n v="870"/>
    <x v="311"/>
    <s v="CUST870"/>
    <x v="1"/>
    <n v="46"/>
    <x v="2"/>
    <n v="245.16"/>
    <x v="1"/>
    <s v="Non-Holiday"/>
    <x v="5"/>
    <d v="2023-07-31T00:00:00"/>
  </r>
  <r>
    <n v="871"/>
    <x v="168"/>
    <s v="CUST871"/>
    <x v="0"/>
    <n v="62"/>
    <x v="0"/>
    <n v="102.89"/>
    <x v="3"/>
    <s v="Non-Holiday"/>
    <x v="6"/>
    <d v="2023-08-31T00:00:00"/>
  </r>
  <r>
    <n v="872"/>
    <x v="117"/>
    <s v="CUST872"/>
    <x v="1"/>
    <n v="63"/>
    <x v="0"/>
    <n v="734.23"/>
    <x v="3"/>
    <s v="Non-Holiday"/>
    <x v="4"/>
    <d v="2023-10-31T00:00:00"/>
  </r>
  <r>
    <n v="873"/>
    <x v="131"/>
    <s v="CUST873"/>
    <x v="1"/>
    <n v="27"/>
    <x v="2"/>
    <n v="1140.68"/>
    <x v="0"/>
    <s v="Non-Holiday"/>
    <x v="0"/>
    <d v="2023-09-30T00:00:00"/>
  </r>
  <r>
    <n v="874"/>
    <x v="255"/>
    <s v="CUST874"/>
    <x v="0"/>
    <n v="60"/>
    <x v="0"/>
    <n v="33.46"/>
    <x v="3"/>
    <s v="Non-Holiday"/>
    <x v="1"/>
    <d v="2023-06-30T00:00:00"/>
  </r>
  <r>
    <n v="875"/>
    <x v="318"/>
    <s v="CUST875"/>
    <x v="1"/>
    <n v="51"/>
    <x v="2"/>
    <n v="1146.1099999999999"/>
    <x v="1"/>
    <s v="Non-Holiday"/>
    <x v="6"/>
    <d v="2023-08-31T00:00:00"/>
  </r>
  <r>
    <n v="876"/>
    <x v="147"/>
    <s v="CUST876"/>
    <x v="0"/>
    <n v="43"/>
    <x v="1"/>
    <n v="581"/>
    <x v="2"/>
    <s v="Non-Holiday"/>
    <x v="1"/>
    <d v="2023-10-31T00:00:00"/>
  </r>
  <r>
    <n v="877"/>
    <x v="162"/>
    <s v="CUST877"/>
    <x v="1"/>
    <n v="58"/>
    <x v="1"/>
    <n v="1058.26"/>
    <x v="3"/>
    <s v="Non-Holiday"/>
    <x v="1"/>
    <d v="2023-06-30T00:00:00"/>
  </r>
  <r>
    <n v="878"/>
    <x v="39"/>
    <s v="CUST878"/>
    <x v="1"/>
    <n v="20"/>
    <x v="1"/>
    <n v="117.36"/>
    <x v="4"/>
    <s v="Non-Holiday"/>
    <x v="0"/>
    <d v="2023-06-30T00:00:00"/>
  </r>
  <r>
    <n v="879"/>
    <x v="22"/>
    <s v="CUST879"/>
    <x v="0"/>
    <n v="23"/>
    <x v="1"/>
    <n v="1299.5"/>
    <x v="4"/>
    <s v="Holiday"/>
    <x v="3"/>
    <d v="2023-12-31T00:00:00"/>
  </r>
  <r>
    <n v="880"/>
    <x v="123"/>
    <s v="CUST880"/>
    <x v="0"/>
    <n v="22"/>
    <x v="0"/>
    <n v="48.929999999999993"/>
    <x v="4"/>
    <s v="Non-Holiday"/>
    <x v="1"/>
    <d v="2023-08-31T00:00:00"/>
  </r>
  <r>
    <n v="881"/>
    <x v="281"/>
    <s v="CUST881"/>
    <x v="0"/>
    <n v="22"/>
    <x v="2"/>
    <n v="1579.08"/>
    <x v="4"/>
    <s v="Holiday"/>
    <x v="2"/>
    <d v="2023-11-30T00:00:00"/>
  </r>
  <r>
    <n v="882"/>
    <x v="249"/>
    <s v="CUST882"/>
    <x v="1"/>
    <n v="33"/>
    <x v="2"/>
    <n v="292.60000000000002"/>
    <x v="0"/>
    <s v="Non-Holiday"/>
    <x v="3"/>
    <d v="2023-06-30T00:00:00"/>
  </r>
  <r>
    <n v="883"/>
    <x v="229"/>
    <s v="CUST883"/>
    <x v="0"/>
    <n v="40"/>
    <x v="2"/>
    <n v="257.35000000000002"/>
    <x v="2"/>
    <s v="Non-Holiday"/>
    <x v="3"/>
    <d v="2023-05-31T00:00:00"/>
  </r>
  <r>
    <n v="884"/>
    <x v="299"/>
    <s v="CUST884"/>
    <x v="1"/>
    <n v="26"/>
    <x v="1"/>
    <n v="977.62"/>
    <x v="0"/>
    <s v="Non-Holiday"/>
    <x v="5"/>
    <d v="2023-04-30T00:00:00"/>
  </r>
  <r>
    <n v="885"/>
    <x v="86"/>
    <s v="CUST885"/>
    <x v="1"/>
    <n v="52"/>
    <x v="1"/>
    <n v="1119.4000000000001"/>
    <x v="1"/>
    <s v="Non-Holiday"/>
    <x v="0"/>
    <d v="2023-03-31T00:00:00"/>
  </r>
  <r>
    <n v="886"/>
    <x v="53"/>
    <s v="CUST886"/>
    <x v="0"/>
    <n v="37"/>
    <x v="2"/>
    <n v="2416.52"/>
    <x v="2"/>
    <s v="Non-Holiday"/>
    <x v="2"/>
    <d v="2023-04-30T00:00:00"/>
  </r>
  <r>
    <n v="887"/>
    <x v="83"/>
    <s v="CUST887"/>
    <x v="0"/>
    <n v="59"/>
    <x v="1"/>
    <n v="279.5"/>
    <x v="3"/>
    <s v="Non-Holiday"/>
    <x v="2"/>
    <d v="2023-06-30T00:00:00"/>
  </r>
  <r>
    <n v="888"/>
    <x v="86"/>
    <s v="CUST888"/>
    <x v="1"/>
    <n v="52"/>
    <x v="2"/>
    <n v="985.92"/>
    <x v="1"/>
    <s v="Non-Holiday"/>
    <x v="0"/>
    <d v="2023-03-31T00:00:00"/>
  </r>
  <r>
    <n v="889"/>
    <x v="43"/>
    <s v="CUST889"/>
    <x v="1"/>
    <n v="35"/>
    <x v="2"/>
    <n v="421.89"/>
    <x v="2"/>
    <s v="Non-Holiday"/>
    <x v="1"/>
    <d v="2023-10-31T00:00:00"/>
  </r>
  <r>
    <n v="890"/>
    <x v="149"/>
    <s v="CUST890"/>
    <x v="0"/>
    <n v="34"/>
    <x v="2"/>
    <n v="3009.81"/>
    <x v="0"/>
    <s v="Holiday"/>
    <x v="4"/>
    <d v="2023-12-31T00:00:00"/>
  </r>
  <r>
    <n v="891"/>
    <x v="324"/>
    <s v="CUST891"/>
    <x v="0"/>
    <n v="41"/>
    <x v="2"/>
    <n v="2098.02"/>
    <x v="2"/>
    <s v="Non-Holiday"/>
    <x v="4"/>
    <d v="2023-04-30T00:00:00"/>
  </r>
  <r>
    <n v="892"/>
    <x v="53"/>
    <s v="CUST892"/>
    <x v="0"/>
    <n v="20"/>
    <x v="2"/>
    <n v="445.54"/>
    <x v="4"/>
    <s v="Non-Holiday"/>
    <x v="2"/>
    <d v="2023-04-30T00:00:00"/>
  </r>
  <r>
    <n v="893"/>
    <x v="33"/>
    <s v="CUST893"/>
    <x v="0"/>
    <n v="49"/>
    <x v="2"/>
    <n v="370.56"/>
    <x v="1"/>
    <s v="Non-Holiday"/>
    <x v="0"/>
    <d v="2023-04-30T00:00:00"/>
  </r>
  <r>
    <n v="894"/>
    <x v="319"/>
    <s v="CUST894"/>
    <x v="0"/>
    <n v="52"/>
    <x v="2"/>
    <n v="3572.6400000000003"/>
    <x v="1"/>
    <s v="Non-Holiday"/>
    <x v="3"/>
    <d v="2023-09-30T00:00:00"/>
  </r>
  <r>
    <n v="895"/>
    <x v="294"/>
    <s v="CUST895"/>
    <x v="1"/>
    <n v="55"/>
    <x v="1"/>
    <n v="54.6"/>
    <x v="3"/>
    <s v="Non-Holiday"/>
    <x v="1"/>
    <d v="2023-05-31T00:00:00"/>
  </r>
  <r>
    <n v="896"/>
    <x v="26"/>
    <s v="CUST896"/>
    <x v="1"/>
    <n v="30"/>
    <x v="2"/>
    <n v="336.76"/>
    <x v="0"/>
    <s v="Non-Holiday"/>
    <x v="2"/>
    <d v="2023-10-31T00:00:00"/>
  </r>
  <r>
    <n v="897"/>
    <x v="325"/>
    <s v="CUST897"/>
    <x v="1"/>
    <n v="64"/>
    <x v="2"/>
    <n v="325.18"/>
    <x v="3"/>
    <s v="Non-Holiday"/>
    <x v="3"/>
    <d v="2023-09-30T00:00:00"/>
  </r>
  <r>
    <n v="898"/>
    <x v="110"/>
    <s v="CUST898"/>
    <x v="1"/>
    <n v="42"/>
    <x v="1"/>
    <n v="707.95"/>
    <x v="2"/>
    <s v="Holiday"/>
    <x v="6"/>
    <d v="2023-11-30T00:00:00"/>
  </r>
  <r>
    <n v="899"/>
    <x v="226"/>
    <s v="CUST899"/>
    <x v="0"/>
    <n v="26"/>
    <x v="1"/>
    <n v="315.51"/>
    <x v="0"/>
    <s v="Non-Holiday"/>
    <x v="6"/>
    <d v="2023-05-31T00:00:00"/>
  </r>
  <r>
    <n v="900"/>
    <x v="59"/>
    <s v="CUST900"/>
    <x v="0"/>
    <n v="21"/>
    <x v="1"/>
    <n v="294.49"/>
    <x v="4"/>
    <s v="Non-Holiday"/>
    <x v="3"/>
    <d v="2023-02-28T00:00:00"/>
  </r>
  <r>
    <n v="901"/>
    <x v="326"/>
    <s v="CUST901"/>
    <x v="0"/>
    <n v="31"/>
    <x v="2"/>
    <n v="3569.08"/>
    <x v="0"/>
    <s v="Non-Holiday"/>
    <x v="0"/>
    <d v="2023-04-30T00:00:00"/>
  </r>
  <r>
    <n v="902"/>
    <x v="193"/>
    <s v="CUST902"/>
    <x v="1"/>
    <n v="54"/>
    <x v="0"/>
    <n v="244.79999999999998"/>
    <x v="1"/>
    <s v="Non-Holiday"/>
    <x v="6"/>
    <d v="2023-06-30T00:00:00"/>
  </r>
  <r>
    <n v="903"/>
    <x v="57"/>
    <s v="CUST903"/>
    <x v="1"/>
    <n v="51"/>
    <x v="0"/>
    <n v="209.70000000000002"/>
    <x v="1"/>
    <s v="Non-Holiday"/>
    <x v="6"/>
    <d v="2023-04-30T00:00:00"/>
  </r>
  <r>
    <n v="904"/>
    <x v="327"/>
    <s v="CUST904"/>
    <x v="0"/>
    <n v="28"/>
    <x v="1"/>
    <n v="580.24"/>
    <x v="0"/>
    <s v="Non-Holiday"/>
    <x v="3"/>
    <d v="2023-07-31T00:00:00"/>
  </r>
  <r>
    <n v="905"/>
    <x v="126"/>
    <s v="CUST905"/>
    <x v="0"/>
    <n v="58"/>
    <x v="0"/>
    <n v="210.51"/>
    <x v="3"/>
    <s v="Non-Holiday"/>
    <x v="2"/>
    <d v="2023-04-30T00:00:00"/>
  </r>
  <r>
    <n v="906"/>
    <x v="269"/>
    <s v="CUST906"/>
    <x v="1"/>
    <n v="20"/>
    <x v="1"/>
    <n v="1798.44"/>
    <x v="4"/>
    <s v="Non-Holiday"/>
    <x v="2"/>
    <d v="2023-06-30T00:00:00"/>
  </r>
  <r>
    <n v="907"/>
    <x v="245"/>
    <s v="CUST907"/>
    <x v="1"/>
    <n v="45"/>
    <x v="2"/>
    <n v="53.1"/>
    <x v="1"/>
    <s v="Non-Holiday"/>
    <x v="2"/>
    <d v="2023-01-31T00:00:00"/>
  </r>
  <r>
    <n v="908"/>
    <x v="158"/>
    <s v="CUST908"/>
    <x v="0"/>
    <n v="46"/>
    <x v="0"/>
    <n v="124.62"/>
    <x v="1"/>
    <s v="Holiday"/>
    <x v="0"/>
    <d v="2023-12-31T00:00:00"/>
  </r>
  <r>
    <n v="909"/>
    <x v="74"/>
    <s v="CUST909"/>
    <x v="0"/>
    <n v="26"/>
    <x v="2"/>
    <n v="2737.6"/>
    <x v="0"/>
    <s v="Non-Holiday"/>
    <x v="2"/>
    <d v="2023-10-31T00:00:00"/>
  </r>
  <r>
    <n v="910"/>
    <x v="118"/>
    <s v="CUST910"/>
    <x v="1"/>
    <n v="20"/>
    <x v="0"/>
    <n v="126"/>
    <x v="4"/>
    <s v="Non-Holiday"/>
    <x v="0"/>
    <d v="2023-03-31T00:00:00"/>
  </r>
  <r>
    <n v="911"/>
    <x v="3"/>
    <s v="CUST911"/>
    <x v="0"/>
    <n v="42"/>
    <x v="2"/>
    <n v="3961.59"/>
    <x v="2"/>
    <s v="Non-Holiday"/>
    <x v="2"/>
    <d v="2023-05-31T00:00:00"/>
  </r>
  <r>
    <n v="912"/>
    <x v="277"/>
    <s v="CUST912"/>
    <x v="0"/>
    <n v="51"/>
    <x v="0"/>
    <n v="12.88"/>
    <x v="1"/>
    <s v="Non-Holiday"/>
    <x v="3"/>
    <d v="2023-01-31T00:00:00"/>
  </r>
  <r>
    <n v="913"/>
    <x v="174"/>
    <s v="CUST913"/>
    <x v="0"/>
    <n v="29"/>
    <x v="2"/>
    <n v="3830.9700000000003"/>
    <x v="0"/>
    <s v="Non-Holiday"/>
    <x v="5"/>
    <d v="2023-01-31T00:00:00"/>
  </r>
  <r>
    <n v="914"/>
    <x v="117"/>
    <s v="CUST914"/>
    <x v="1"/>
    <n v="59"/>
    <x v="2"/>
    <n v="287.88"/>
    <x v="3"/>
    <s v="Non-Holiday"/>
    <x v="4"/>
    <d v="2023-10-31T00:00:00"/>
  </r>
  <r>
    <n v="915"/>
    <x v="328"/>
    <s v="CUST915"/>
    <x v="1"/>
    <n v="26"/>
    <x v="0"/>
    <n v="328.32"/>
    <x v="0"/>
    <s v="Non-Holiday"/>
    <x v="3"/>
    <d v="2023-05-31T00:00:00"/>
  </r>
  <r>
    <n v="916"/>
    <x v="30"/>
    <s v="CUST916"/>
    <x v="1"/>
    <n v="32"/>
    <x v="2"/>
    <n v="170.76"/>
    <x v="0"/>
    <s v="Holiday"/>
    <x v="2"/>
    <d v="2023-12-31T00:00:00"/>
  </r>
  <r>
    <n v="917"/>
    <x v="118"/>
    <s v="CUST917"/>
    <x v="1"/>
    <n v="57"/>
    <x v="2"/>
    <n v="500.14"/>
    <x v="3"/>
    <s v="Non-Holiday"/>
    <x v="0"/>
    <d v="2023-03-31T00:00:00"/>
  </r>
  <r>
    <n v="918"/>
    <x v="232"/>
    <s v="CUST918"/>
    <x v="1"/>
    <n v="42"/>
    <x v="2"/>
    <n v="1252.55"/>
    <x v="2"/>
    <s v="Holiday"/>
    <x v="6"/>
    <d v="2023-11-30T00:00:00"/>
  </r>
  <r>
    <n v="919"/>
    <x v="321"/>
    <s v="CUST919"/>
    <x v="1"/>
    <n v="22"/>
    <x v="0"/>
    <n v="100"/>
    <x v="4"/>
    <s v="Non-Holiday"/>
    <x v="5"/>
    <d v="2023-09-30T00:00:00"/>
  </r>
  <r>
    <n v="920"/>
    <x v="239"/>
    <s v="CUST920"/>
    <x v="1"/>
    <n v="28"/>
    <x v="0"/>
    <n v="539.40000000000009"/>
    <x v="0"/>
    <s v="Non-Holiday"/>
    <x v="4"/>
    <d v="2023-02-28T00:00:00"/>
  </r>
  <r>
    <n v="921"/>
    <x v="317"/>
    <s v="CUST921"/>
    <x v="0"/>
    <n v="51"/>
    <x v="2"/>
    <n v="2303.94"/>
    <x v="1"/>
    <s v="Non-Holiday"/>
    <x v="5"/>
    <d v="2023-01-31T00:00:00"/>
  </r>
  <r>
    <n v="922"/>
    <x v="329"/>
    <s v="CUST922"/>
    <x v="0"/>
    <n v="41"/>
    <x v="2"/>
    <n v="801.65"/>
    <x v="2"/>
    <s v="Non-Holiday"/>
    <x v="5"/>
    <d v="2023-10-31T00:00:00"/>
  </r>
  <r>
    <n v="923"/>
    <x v="330"/>
    <s v="CUST923"/>
    <x v="0"/>
    <n v="32"/>
    <x v="0"/>
    <n v="76.540000000000006"/>
    <x v="0"/>
    <s v="Non-Holiday"/>
    <x v="0"/>
    <d v="2023-05-31T00:00:00"/>
  </r>
  <r>
    <n v="924"/>
    <x v="246"/>
    <s v="CUST924"/>
    <x v="0"/>
    <n v="55"/>
    <x v="0"/>
    <n v="136.26"/>
    <x v="3"/>
    <s v="Non-Holiday"/>
    <x v="3"/>
    <d v="2023-08-31T00:00:00"/>
  </r>
  <r>
    <n v="925"/>
    <x v="331"/>
    <s v="CUST925"/>
    <x v="0"/>
    <n v="25"/>
    <x v="2"/>
    <n v="453.44"/>
    <x v="0"/>
    <s v="Non-Holiday"/>
    <x v="2"/>
    <d v="2023-09-30T00:00:00"/>
  </r>
  <r>
    <n v="926"/>
    <x v="295"/>
    <s v="CUST926"/>
    <x v="0"/>
    <n v="22"/>
    <x v="2"/>
    <n v="2264.64"/>
    <x v="4"/>
    <s v="Non-Holiday"/>
    <x v="1"/>
    <d v="2023-08-31T00:00:00"/>
  </r>
  <r>
    <n v="927"/>
    <x v="31"/>
    <s v="CUST927"/>
    <x v="0"/>
    <n v="43"/>
    <x v="2"/>
    <n v="3078.2999999999997"/>
    <x v="2"/>
    <s v="Non-Holiday"/>
    <x v="5"/>
    <d v="2023-06-30T00:00:00"/>
  </r>
  <r>
    <n v="928"/>
    <x v="324"/>
    <s v="CUST928"/>
    <x v="1"/>
    <n v="35"/>
    <x v="1"/>
    <n v="717.52"/>
    <x v="2"/>
    <s v="Non-Holiday"/>
    <x v="4"/>
    <d v="2023-04-30T00:00:00"/>
  </r>
  <r>
    <n v="929"/>
    <x v="41"/>
    <s v="CUST929"/>
    <x v="1"/>
    <n v="23"/>
    <x v="0"/>
    <n v="153.5"/>
    <x v="4"/>
    <s v="Non-Holiday"/>
    <x v="0"/>
    <d v="2023-01-31T00:00:00"/>
  </r>
  <r>
    <n v="930"/>
    <x v="307"/>
    <s v="CUST930"/>
    <x v="0"/>
    <n v="54"/>
    <x v="1"/>
    <n v="305.65000000000003"/>
    <x v="1"/>
    <s v="Non-Holiday"/>
    <x v="4"/>
    <d v="2023-05-31T00:00:00"/>
  </r>
  <r>
    <n v="931"/>
    <x v="197"/>
    <s v="CUST931"/>
    <x v="0"/>
    <n v="30"/>
    <x v="0"/>
    <n v="144.44"/>
    <x v="0"/>
    <s v="Non-Holiday"/>
    <x v="5"/>
    <d v="2023-09-30T00:00:00"/>
  </r>
  <r>
    <n v="932"/>
    <x v="308"/>
    <s v="CUST932"/>
    <x v="1"/>
    <n v="45"/>
    <x v="0"/>
    <n v="155.67999999999998"/>
    <x v="1"/>
    <s v="Non-Holiday"/>
    <x v="3"/>
    <d v="2023-02-28T00:00:00"/>
  </r>
  <r>
    <n v="933"/>
    <x v="332"/>
    <s v="CUST933"/>
    <x v="0"/>
    <n v="22"/>
    <x v="0"/>
    <n v="88.36"/>
    <x v="4"/>
    <s v="Non-Holiday"/>
    <x v="0"/>
    <d v="2023-02-28T00:00:00"/>
  </r>
  <r>
    <n v="934"/>
    <x v="84"/>
    <s v="CUST934"/>
    <x v="0"/>
    <n v="30"/>
    <x v="0"/>
    <n v="58.2"/>
    <x v="0"/>
    <s v="Non-Holiday"/>
    <x v="3"/>
    <d v="2023-07-31T00:00:00"/>
  </r>
  <r>
    <n v="935"/>
    <x v="321"/>
    <s v="CUST935"/>
    <x v="1"/>
    <n v="34"/>
    <x v="0"/>
    <n v="499.14"/>
    <x v="0"/>
    <s v="Non-Holiday"/>
    <x v="5"/>
    <d v="2023-09-30T00:00:00"/>
  </r>
  <r>
    <n v="936"/>
    <x v="216"/>
    <s v="CUST936"/>
    <x v="0"/>
    <n v="57"/>
    <x v="0"/>
    <n v="80.28"/>
    <x v="3"/>
    <s v="Non-Holiday"/>
    <x v="3"/>
    <d v="2023-02-28T00:00:00"/>
  </r>
  <r>
    <n v="937"/>
    <x v="52"/>
    <s v="CUST937"/>
    <x v="1"/>
    <n v="62"/>
    <x v="0"/>
    <n v="70.62"/>
    <x v="3"/>
    <s v="Non-Holiday"/>
    <x v="1"/>
    <d v="2023-10-31T00:00:00"/>
  </r>
  <r>
    <n v="938"/>
    <x v="281"/>
    <s v="CUST938"/>
    <x v="0"/>
    <n v="49"/>
    <x v="1"/>
    <n v="1174.95"/>
    <x v="1"/>
    <s v="Holiday"/>
    <x v="2"/>
    <d v="2023-11-30T00:00:00"/>
  </r>
  <r>
    <n v="939"/>
    <x v="85"/>
    <s v="CUST939"/>
    <x v="1"/>
    <n v="46"/>
    <x v="2"/>
    <n v="256.44"/>
    <x v="1"/>
    <s v="Holiday"/>
    <x v="1"/>
    <d v="2023-12-31T00:00:00"/>
  </r>
  <r>
    <n v="940"/>
    <x v="174"/>
    <s v="CUST940"/>
    <x v="1"/>
    <n v="20"/>
    <x v="2"/>
    <n v="43.84"/>
    <x v="4"/>
    <s v="Non-Holiday"/>
    <x v="5"/>
    <d v="2023-01-31T00:00:00"/>
  </r>
  <r>
    <n v="941"/>
    <x v="298"/>
    <s v="CUST941"/>
    <x v="1"/>
    <n v="57"/>
    <x v="1"/>
    <n v="516.67000000000007"/>
    <x v="3"/>
    <s v="Non-Holiday"/>
    <x v="2"/>
    <d v="2023-03-31T00:00:00"/>
  </r>
  <r>
    <n v="942"/>
    <x v="235"/>
    <s v="CUST942"/>
    <x v="0"/>
    <n v="51"/>
    <x v="1"/>
    <n v="187.24"/>
    <x v="1"/>
    <s v="Non-Holiday"/>
    <x v="5"/>
    <d v="2023-03-31T00:00:00"/>
  </r>
  <r>
    <n v="943"/>
    <x v="219"/>
    <s v="CUST943"/>
    <x v="1"/>
    <n v="57"/>
    <x v="1"/>
    <n v="387.36"/>
    <x v="3"/>
    <s v="Non-Holiday"/>
    <x v="1"/>
    <d v="2023-10-31T00:00:00"/>
  </r>
  <r>
    <n v="944"/>
    <x v="272"/>
    <s v="CUST944"/>
    <x v="0"/>
    <n v="44"/>
    <x v="1"/>
    <n v="273.77999999999997"/>
    <x v="2"/>
    <s v="Non-Holiday"/>
    <x v="1"/>
    <d v="2023-06-30T00:00:00"/>
  </r>
  <r>
    <n v="945"/>
    <x v="140"/>
    <s v="CUST945"/>
    <x v="0"/>
    <n v="30"/>
    <x v="0"/>
    <n v="265.20000000000005"/>
    <x v="0"/>
    <s v="Non-Holiday"/>
    <x v="1"/>
    <d v="2023-02-28T00:00:00"/>
  </r>
  <r>
    <n v="946"/>
    <x v="182"/>
    <s v="CUST946"/>
    <x v="0"/>
    <n v="62"/>
    <x v="2"/>
    <n v="1199.95"/>
    <x v="3"/>
    <s v="Non-Holiday"/>
    <x v="1"/>
    <d v="2023-05-31T00:00:00"/>
  </r>
  <r>
    <n v="947"/>
    <x v="124"/>
    <s v="CUST947"/>
    <x v="0"/>
    <n v="50"/>
    <x v="0"/>
    <n v="13.76"/>
    <x v="1"/>
    <s v="Non-Holiday"/>
    <x v="6"/>
    <d v="2023-03-31T00:00:00"/>
  </r>
  <r>
    <n v="948"/>
    <x v="78"/>
    <s v="CUST948"/>
    <x v="1"/>
    <n v="23"/>
    <x v="2"/>
    <n v="955.41000000000008"/>
    <x v="4"/>
    <s v="Non-Holiday"/>
    <x v="0"/>
    <d v="2023-10-31T00:00:00"/>
  </r>
  <r>
    <n v="949"/>
    <x v="333"/>
    <s v="CUST949"/>
    <x v="1"/>
    <n v="41"/>
    <x v="2"/>
    <n v="1876.6499999999999"/>
    <x v="2"/>
    <s v="Non-Holiday"/>
    <x v="4"/>
    <d v="2023-08-31T00:00:00"/>
  </r>
  <r>
    <n v="950"/>
    <x v="95"/>
    <s v="CUST950"/>
    <x v="0"/>
    <n v="36"/>
    <x v="1"/>
    <n v="916.86"/>
    <x v="2"/>
    <s v="Holiday"/>
    <x v="3"/>
    <d v="2023-11-30T00:00:00"/>
  </r>
  <r>
    <n v="951"/>
    <x v="110"/>
    <s v="CUST951"/>
    <x v="0"/>
    <n v="33"/>
    <x v="0"/>
    <n v="5.0999999999999996"/>
    <x v="0"/>
    <s v="Holiday"/>
    <x v="6"/>
    <d v="2023-11-30T00:00:00"/>
  </r>
  <r>
    <n v="952"/>
    <x v="334"/>
    <s v="CUST952"/>
    <x v="1"/>
    <n v="57"/>
    <x v="1"/>
    <n v="849.12000000000012"/>
    <x v="3"/>
    <s v="Holiday"/>
    <x v="1"/>
    <d v="2023-11-30T00:00:00"/>
  </r>
  <r>
    <n v="953"/>
    <x v="155"/>
    <s v="CUST953"/>
    <x v="0"/>
    <n v="45"/>
    <x v="0"/>
    <n v="109.94"/>
    <x v="1"/>
    <s v="Non-Holiday"/>
    <x v="4"/>
    <d v="2023-04-30T00:00:00"/>
  </r>
  <r>
    <n v="954"/>
    <x v="212"/>
    <s v="CUST954"/>
    <x v="1"/>
    <n v="50"/>
    <x v="2"/>
    <n v="828.4"/>
    <x v="1"/>
    <s v="Non-Holiday"/>
    <x v="1"/>
    <d v="2023-09-30T00:00:00"/>
  </r>
  <r>
    <n v="955"/>
    <x v="36"/>
    <s v="CUST955"/>
    <x v="0"/>
    <n v="58"/>
    <x v="1"/>
    <n v="164.64"/>
    <x v="3"/>
    <s v="Non-Holiday"/>
    <x v="0"/>
    <d v="2023-07-31T00:00:00"/>
  </r>
  <r>
    <n v="956"/>
    <x v="292"/>
    <s v="CUST956"/>
    <x v="0"/>
    <n v="30"/>
    <x v="1"/>
    <n v="1102.5999999999999"/>
    <x v="0"/>
    <s v="Non-Holiday"/>
    <x v="5"/>
    <d v="2023-08-31T00:00:00"/>
  </r>
  <r>
    <n v="957"/>
    <x v="185"/>
    <s v="CUST957"/>
    <x v="1"/>
    <n v="60"/>
    <x v="2"/>
    <n v="375.52"/>
    <x v="3"/>
    <s v="Non-Holiday"/>
    <x v="3"/>
    <d v="2023-08-31T00:00:00"/>
  </r>
  <r>
    <n v="958"/>
    <x v="128"/>
    <s v="CUST958"/>
    <x v="0"/>
    <n v="62"/>
    <x v="2"/>
    <n v="627.91999999999996"/>
    <x v="3"/>
    <s v="Non-Holiday"/>
    <x v="0"/>
    <d v="2023-06-30T00:00:00"/>
  </r>
  <r>
    <n v="959"/>
    <x v="26"/>
    <s v="CUST959"/>
    <x v="1"/>
    <n v="42"/>
    <x v="2"/>
    <n v="609.79"/>
    <x v="2"/>
    <s v="Non-Holiday"/>
    <x v="2"/>
    <d v="2023-10-31T00:00:00"/>
  </r>
  <r>
    <n v="960"/>
    <x v="99"/>
    <s v="CUST960"/>
    <x v="0"/>
    <n v="59"/>
    <x v="1"/>
    <n v="1658.1000000000001"/>
    <x v="3"/>
    <s v="Non-Holiday"/>
    <x v="3"/>
    <d v="2023-08-31T00:00:00"/>
  </r>
  <r>
    <n v="961"/>
    <x v="249"/>
    <s v="CUST961"/>
    <x v="0"/>
    <n v="53"/>
    <x v="0"/>
    <n v="340.44"/>
    <x v="1"/>
    <s v="Non-Holiday"/>
    <x v="3"/>
    <d v="2023-06-30T00:00:00"/>
  </r>
  <r>
    <n v="962"/>
    <x v="206"/>
    <s v="CUST962"/>
    <x v="0"/>
    <n v="44"/>
    <x v="1"/>
    <n v="1091.6500000000001"/>
    <x v="2"/>
    <s v="Non-Holiday"/>
    <x v="6"/>
    <d v="2023-10-31T00:00:00"/>
  </r>
  <r>
    <n v="963"/>
    <x v="208"/>
    <s v="CUST963"/>
    <x v="1"/>
    <n v="55"/>
    <x v="0"/>
    <n v="691.53000000000009"/>
    <x v="3"/>
    <s v="Holiday"/>
    <x v="3"/>
    <d v="2023-11-30T00:00:00"/>
  </r>
  <r>
    <n v="964"/>
    <x v="160"/>
    <s v="CUST964"/>
    <x v="0"/>
    <n v="24"/>
    <x v="1"/>
    <n v="911.69999999999993"/>
    <x v="4"/>
    <s v="Non-Holiday"/>
    <x v="3"/>
    <d v="2023-01-31T00:00:00"/>
  </r>
  <r>
    <n v="965"/>
    <x v="278"/>
    <s v="CUST965"/>
    <x v="0"/>
    <n v="22"/>
    <x v="1"/>
    <n v="834.48"/>
    <x v="4"/>
    <s v="Holiday"/>
    <x v="6"/>
    <d v="2023-11-30T00:00:00"/>
  </r>
  <r>
    <n v="966"/>
    <x v="335"/>
    <s v="CUST966"/>
    <x v="0"/>
    <n v="60"/>
    <x v="2"/>
    <n v="1075.0999999999999"/>
    <x v="3"/>
    <s v="Non-Holiday"/>
    <x v="1"/>
    <d v="2023-02-28T00:00:00"/>
  </r>
  <r>
    <n v="967"/>
    <x v="336"/>
    <s v="CUST967"/>
    <x v="0"/>
    <n v="62"/>
    <x v="0"/>
    <n v="283.62"/>
    <x v="3"/>
    <s v="Non-Holiday"/>
    <x v="1"/>
    <d v="2023-04-30T00:00:00"/>
  </r>
  <r>
    <n v="968"/>
    <x v="50"/>
    <s v="CUST968"/>
    <x v="1"/>
    <n v="48"/>
    <x v="1"/>
    <n v="2133.44"/>
    <x v="1"/>
    <s v="Holiday"/>
    <x v="0"/>
    <d v="2023-11-30T00:00:00"/>
  </r>
  <r>
    <n v="969"/>
    <x v="87"/>
    <s v="CUST969"/>
    <x v="1"/>
    <n v="40"/>
    <x v="1"/>
    <n v="705.6"/>
    <x v="2"/>
    <s v="Non-Holiday"/>
    <x v="4"/>
    <d v="2023-04-30T00:00:00"/>
  </r>
  <r>
    <n v="970"/>
    <x v="40"/>
    <s v="CUST970"/>
    <x v="0"/>
    <n v="59"/>
    <x v="2"/>
    <n v="1073.67"/>
    <x v="3"/>
    <s v="Non-Holiday"/>
    <x v="3"/>
    <d v="2023-05-31T00:00:00"/>
  </r>
  <r>
    <n v="971"/>
    <x v="56"/>
    <s v="CUST971"/>
    <x v="1"/>
    <n v="27"/>
    <x v="2"/>
    <n v="254.76"/>
    <x v="0"/>
    <s v="Holiday"/>
    <x v="3"/>
    <d v="2023-12-31T00:00:00"/>
  </r>
  <r>
    <n v="972"/>
    <x v="209"/>
    <s v="CUST972"/>
    <x v="0"/>
    <n v="49"/>
    <x v="0"/>
    <n v="130.84"/>
    <x v="1"/>
    <s v="Non-Holiday"/>
    <x v="5"/>
    <d v="2023-02-28T00:00:00"/>
  </r>
  <r>
    <n v="973"/>
    <x v="7"/>
    <s v="CUST973"/>
    <x v="0"/>
    <n v="60"/>
    <x v="1"/>
    <n v="658.52"/>
    <x v="3"/>
    <s v="Non-Holiday"/>
    <x v="4"/>
    <d v="2023-03-31T00:00:00"/>
  </r>
  <r>
    <n v="974"/>
    <x v="337"/>
    <s v="CUST974"/>
    <x v="0"/>
    <n v="47"/>
    <x v="0"/>
    <n v="73.849999999999994"/>
    <x v="1"/>
    <s v="Non-Holiday"/>
    <x v="4"/>
    <d v="2023-05-31T00:00:00"/>
  </r>
  <r>
    <n v="975"/>
    <x v="199"/>
    <s v="CUST975"/>
    <x v="1"/>
    <n v="56"/>
    <x v="1"/>
    <n v="714.84"/>
    <x v="3"/>
    <s v="Non-Holiday"/>
    <x v="6"/>
    <d v="2023-03-31T00:00:00"/>
  </r>
  <r>
    <n v="976"/>
    <x v="47"/>
    <s v="CUST976"/>
    <x v="1"/>
    <n v="48"/>
    <x v="0"/>
    <n v="243.60000000000002"/>
    <x v="1"/>
    <s v="Non-Holiday"/>
    <x v="3"/>
    <d v="2023-10-31T00:00:00"/>
  </r>
  <r>
    <n v="977"/>
    <x v="184"/>
    <s v="CUST977"/>
    <x v="1"/>
    <n v="35"/>
    <x v="2"/>
    <n v="233.04"/>
    <x v="2"/>
    <s v="Non-Holiday"/>
    <x v="4"/>
    <d v="2023-02-28T00:00:00"/>
  </r>
  <r>
    <n v="978"/>
    <x v="7"/>
    <s v="CUST978"/>
    <x v="1"/>
    <n v="53"/>
    <x v="1"/>
    <n v="571.36"/>
    <x v="1"/>
    <s v="Non-Holiday"/>
    <x v="4"/>
    <d v="2023-03-31T00:00:00"/>
  </r>
  <r>
    <n v="979"/>
    <x v="189"/>
    <s v="CUST979"/>
    <x v="1"/>
    <n v="19"/>
    <x v="0"/>
    <n v="12.39"/>
    <x v="4"/>
    <s v="Non-Holiday"/>
    <x v="1"/>
    <d v="2023-01-31T00:00:00"/>
  </r>
  <r>
    <n v="980"/>
    <x v="264"/>
    <s v="CUST980"/>
    <x v="1"/>
    <n v="31"/>
    <x v="2"/>
    <n v="13.2"/>
    <x v="0"/>
    <s v="Non-Holiday"/>
    <x v="5"/>
    <d v="2023-07-31T00:00:00"/>
  </r>
  <r>
    <n v="981"/>
    <x v="292"/>
    <s v="CUST981"/>
    <x v="1"/>
    <n v="30"/>
    <x v="2"/>
    <n v="976.5"/>
    <x v="0"/>
    <s v="Non-Holiday"/>
    <x v="5"/>
    <d v="2023-08-31T00:00:00"/>
  </r>
  <r>
    <n v="982"/>
    <x v="77"/>
    <s v="CUST982"/>
    <x v="1"/>
    <n v="46"/>
    <x v="0"/>
    <n v="582.19000000000005"/>
    <x v="1"/>
    <s v="Holiday"/>
    <x v="3"/>
    <d v="2023-12-31T00:00:00"/>
  </r>
  <r>
    <n v="983"/>
    <x v="203"/>
    <s v="CUST983"/>
    <x v="1"/>
    <n v="29"/>
    <x v="1"/>
    <n v="253.54"/>
    <x v="0"/>
    <s v="Holiday"/>
    <x v="4"/>
    <d v="2023-11-30T00:00:00"/>
  </r>
  <r>
    <n v="984"/>
    <x v="246"/>
    <s v="CUST984"/>
    <x v="0"/>
    <n v="56"/>
    <x v="1"/>
    <n v="1089.1199999999999"/>
    <x v="3"/>
    <s v="Non-Holiday"/>
    <x v="3"/>
    <d v="2023-08-31T00:00:00"/>
  </r>
  <r>
    <n v="985"/>
    <x v="328"/>
    <s v="CUST985"/>
    <x v="1"/>
    <n v="19"/>
    <x v="2"/>
    <n v="723.5"/>
    <x v="4"/>
    <s v="Non-Holiday"/>
    <x v="3"/>
    <d v="2023-05-31T00:00:00"/>
  </r>
  <r>
    <n v="986"/>
    <x v="161"/>
    <s v="CUST986"/>
    <x v="1"/>
    <n v="49"/>
    <x v="1"/>
    <n v="688.52"/>
    <x v="1"/>
    <s v="Non-Holiday"/>
    <x v="3"/>
    <d v="2023-01-31T00:00:00"/>
  </r>
  <r>
    <n v="987"/>
    <x v="299"/>
    <s v="CUST987"/>
    <x v="1"/>
    <n v="30"/>
    <x v="1"/>
    <n v="984.80000000000007"/>
    <x v="0"/>
    <s v="Non-Holiday"/>
    <x v="5"/>
    <d v="2023-04-30T00:00:00"/>
  </r>
  <r>
    <n v="988"/>
    <x v="338"/>
    <s v="CUST988"/>
    <x v="1"/>
    <n v="63"/>
    <x v="1"/>
    <n v="959.40000000000009"/>
    <x v="3"/>
    <s v="Non-Holiday"/>
    <x v="2"/>
    <d v="2023-05-31T00:00:00"/>
  </r>
  <r>
    <n v="989"/>
    <x v="233"/>
    <s v="CUST989"/>
    <x v="1"/>
    <n v="44"/>
    <x v="2"/>
    <n v="729.86"/>
    <x v="2"/>
    <s v="Holiday"/>
    <x v="6"/>
    <d v="2023-12-31T00:00:00"/>
  </r>
  <r>
    <n v="990"/>
    <x v="226"/>
    <s v="CUST990"/>
    <x v="1"/>
    <n v="58"/>
    <x v="0"/>
    <n v="146.63999999999999"/>
    <x v="3"/>
    <s v="Non-Holiday"/>
    <x v="6"/>
    <d v="2023-05-31T00:00:00"/>
  </r>
  <r>
    <n v="991"/>
    <x v="22"/>
    <s v="CUST991"/>
    <x v="1"/>
    <n v="34"/>
    <x v="1"/>
    <n v="288.18"/>
    <x v="0"/>
    <s v="Holiday"/>
    <x v="3"/>
    <d v="2023-12-31T00:00:00"/>
  </r>
  <r>
    <n v="992"/>
    <x v="123"/>
    <s v="CUST992"/>
    <x v="1"/>
    <n v="57"/>
    <x v="2"/>
    <n v="1160.8"/>
    <x v="3"/>
    <s v="Non-Holiday"/>
    <x v="1"/>
    <d v="2023-08-31T00:00:00"/>
  </r>
  <r>
    <n v="993"/>
    <x v="71"/>
    <s v="CUST993"/>
    <x v="1"/>
    <n v="48"/>
    <x v="2"/>
    <n v="198"/>
    <x v="1"/>
    <s v="Non-Holiday"/>
    <x v="1"/>
    <d v="2023-02-28T00:00:00"/>
  </r>
  <r>
    <n v="994"/>
    <x v="85"/>
    <s v="CUST994"/>
    <x v="1"/>
    <n v="51"/>
    <x v="0"/>
    <n v="108.2"/>
    <x v="1"/>
    <s v="Holiday"/>
    <x v="1"/>
    <d v="2023-12-31T00:00:00"/>
  </r>
  <r>
    <n v="995"/>
    <x v="15"/>
    <s v="CUST995"/>
    <x v="1"/>
    <n v="41"/>
    <x v="1"/>
    <n v="477"/>
    <x v="2"/>
    <s v="Non-Holiday"/>
    <x v="2"/>
    <d v="2023-04-30T00:00:00"/>
  </r>
  <r>
    <n v="996"/>
    <x v="40"/>
    <s v="CUST996"/>
    <x v="0"/>
    <n v="62"/>
    <x v="1"/>
    <n v="1462.6499999999999"/>
    <x v="3"/>
    <s v="Non-Holiday"/>
    <x v="3"/>
    <d v="2023-05-31T00:00:00"/>
  </r>
  <r>
    <n v="997"/>
    <x v="50"/>
    <s v="CUST997"/>
    <x v="0"/>
    <n v="52"/>
    <x v="0"/>
    <n v="63.98"/>
    <x v="1"/>
    <s v="Holiday"/>
    <x v="0"/>
    <d v="2023-11-30T00:00:00"/>
  </r>
  <r>
    <n v="998"/>
    <x v="26"/>
    <s v="CUST998"/>
    <x v="1"/>
    <n v="23"/>
    <x v="0"/>
    <n v="359.48"/>
    <x v="4"/>
    <s v="Non-Holiday"/>
    <x v="2"/>
    <d v="2023-10-31T00:00:00"/>
  </r>
  <r>
    <n v="999"/>
    <x v="56"/>
    <s v="CUST999"/>
    <x v="1"/>
    <n v="36"/>
    <x v="2"/>
    <n v="2637.48"/>
    <x v="2"/>
    <s v="Holiday"/>
    <x v="3"/>
    <d v="2023-12-31T00:00:00"/>
  </r>
  <r>
    <n v="1000"/>
    <x v="20"/>
    <s v="CUST1000"/>
    <x v="0"/>
    <n v="47"/>
    <x v="2"/>
    <n v="1167.1400000000001"/>
    <x v="1"/>
    <s v="Non-Holiday"/>
    <x v="4"/>
    <d v="2023-04-30T00:00:00"/>
  </r>
  <r>
    <n v="1001"/>
    <x v="250"/>
    <s v="CUST485"/>
    <x v="0"/>
    <n v="24"/>
    <x v="2"/>
    <n v="1201.5999999999999"/>
    <x v="4"/>
    <s v="Holiday"/>
    <x v="1"/>
    <d v="2023-12-31T00:00:00"/>
  </r>
  <r>
    <n v="1002"/>
    <x v="292"/>
    <s v="CUST956"/>
    <x v="0"/>
    <n v="30"/>
    <x v="2"/>
    <n v="1253"/>
    <x v="0"/>
    <s v="Non-Holiday"/>
    <x v="5"/>
    <d v="2023-08-31T00:00:00"/>
  </r>
  <r>
    <n v="1003"/>
    <x v="74"/>
    <s v="CUST909"/>
    <x v="0"/>
    <n v="26"/>
    <x v="2"/>
    <n v="589"/>
    <x v="0"/>
    <s v="Non-Holiday"/>
    <x v="2"/>
    <d v="2023-10-31T00:00:00"/>
  </r>
  <r>
    <n v="1004"/>
    <x v="174"/>
    <s v="CUST913"/>
    <x v="0"/>
    <n v="24"/>
    <x v="2"/>
    <n v="956"/>
    <x v="4"/>
    <s v="Non-Holiday"/>
    <x v="5"/>
    <d v="2023-01-31T00:00:00"/>
  </r>
  <r>
    <n v="1005"/>
    <x v="226"/>
    <s v="CUST899"/>
    <x v="0"/>
    <n v="26"/>
    <x v="2"/>
    <n v="2300"/>
    <x v="0"/>
    <s v="Non-Holiday"/>
    <x v="6"/>
    <d v="2023-05-31T00:00:00"/>
  </r>
  <r>
    <n v="1006"/>
    <x v="283"/>
    <s v="CUST901"/>
    <x v="0"/>
    <n v="31"/>
    <x v="2"/>
    <n v="2009"/>
    <x v="0"/>
    <s v="Non-Holiday"/>
    <x v="1"/>
    <d v="2023-04-30T00:00:00"/>
  </r>
  <r>
    <n v="1007"/>
    <x v="26"/>
    <s v="CUST998"/>
    <x v="1"/>
    <n v="35"/>
    <x v="0"/>
    <n v="502"/>
    <x v="2"/>
    <s v="Non-Holiday"/>
    <x v="2"/>
    <d v="2023-10-31T00:00:00"/>
  </r>
  <r>
    <n v="1008"/>
    <x v="56"/>
    <s v="CUST999"/>
    <x v="1"/>
    <n v="36"/>
    <x v="0"/>
    <n v="366"/>
    <x v="2"/>
    <s v="Holiday"/>
    <x v="3"/>
    <d v="2023-12-31T00:00:00"/>
  </r>
  <r>
    <n v="1009"/>
    <x v="47"/>
    <s v="CUST976"/>
    <x v="1"/>
    <n v="48"/>
    <x v="1"/>
    <n v="542"/>
    <x v="1"/>
    <s v="Non-Holiday"/>
    <x v="3"/>
    <d v="2023-10-31T00:00:00"/>
  </r>
  <r>
    <n v="1010"/>
    <x v="184"/>
    <s v="CUST977"/>
    <x v="1"/>
    <n v="35"/>
    <x v="0"/>
    <n v="435"/>
    <x v="2"/>
    <s v="Non-Holiday"/>
    <x v="4"/>
    <d v="2023-02-28T00:00:00"/>
  </r>
  <r>
    <n v="1011"/>
    <x v="7"/>
    <s v="CUST978"/>
    <x v="1"/>
    <n v="53"/>
    <x v="0"/>
    <n v="354"/>
    <x v="1"/>
    <s v="Non-Holiday"/>
    <x v="4"/>
    <d v="2023-03-31T00:00:00"/>
  </r>
  <r>
    <n v="1012"/>
    <x v="189"/>
    <s v="CUST979"/>
    <x v="1"/>
    <n v="19"/>
    <x v="0"/>
    <n v="452"/>
    <x v="4"/>
    <s v="Non-Holiday"/>
    <x v="1"/>
    <d v="2023-01-31T00:00:00"/>
  </r>
  <r>
    <n v="1013"/>
    <x v="264"/>
    <s v="CUST980"/>
    <x v="1"/>
    <n v="31"/>
    <x v="0"/>
    <n v="523"/>
    <x v="0"/>
    <s v="Non-Holiday"/>
    <x v="5"/>
    <d v="2023-07-31T00:00:00"/>
  </r>
  <r>
    <n v="1014"/>
    <x v="136"/>
    <s v="CUST734"/>
    <x v="1"/>
    <n v="27"/>
    <x v="1"/>
    <n v="652"/>
    <x v="0"/>
    <s v="Non-Holiday"/>
    <x v="3"/>
    <d v="2023-01-31T00:00:00"/>
  </r>
  <r>
    <n v="1015"/>
    <x v="130"/>
    <s v="CUST735"/>
    <x v="1"/>
    <n v="64"/>
    <x v="0"/>
    <n v="50"/>
    <x v="3"/>
    <s v="Non-Holiday"/>
    <x v="4"/>
    <d v="2023-10-31T00:00:00"/>
  </r>
  <r>
    <n v="1016"/>
    <x v="248"/>
    <s v="CUST737"/>
    <x v="1"/>
    <n v="33"/>
    <x v="0"/>
    <n v="510"/>
    <x v="0"/>
    <s v="Non-Holiday"/>
    <x v="6"/>
    <d v="2023-06-30T00:00:00"/>
  </r>
  <r>
    <n v="1017"/>
    <x v="202"/>
    <s v="CUST740"/>
    <x v="1"/>
    <n v="25"/>
    <x v="0"/>
    <n v="403"/>
    <x v="0"/>
    <s v="Non-Holiday"/>
    <x v="2"/>
    <d v="2023-02-28T00:00:00"/>
  </r>
  <r>
    <n v="1018"/>
    <x v="207"/>
    <s v="CUST742"/>
    <x v="1"/>
    <n v="38"/>
    <x v="1"/>
    <n v="504"/>
    <x v="2"/>
    <s v="Non-Holiday"/>
    <x v="5"/>
    <d v="2023-01-31T00:00:00"/>
  </r>
  <r>
    <n v="1019"/>
    <x v="339"/>
    <s v="CUST743"/>
    <x v="1"/>
    <n v="34"/>
    <x v="0"/>
    <n v="333"/>
    <x v="0"/>
    <s v="Non-Holiday"/>
    <x v="1"/>
    <d v="2023-01-31T00:00:00"/>
  </r>
  <r>
    <n v="1020"/>
    <x v="5"/>
    <s v="CUST006"/>
    <x v="1"/>
    <n v="45"/>
    <x v="1"/>
    <n v="524"/>
    <x v="1"/>
    <s v="Non-Holiday"/>
    <x v="3"/>
    <d v="2023-04-30T00:00:00"/>
  </r>
  <r>
    <n v="1021"/>
    <x v="9"/>
    <s v="CUST010"/>
    <x v="1"/>
    <n v="52"/>
    <x v="1"/>
    <n v="856"/>
    <x v="1"/>
    <s v="Non-Holiday"/>
    <x v="5"/>
    <d v="2023-10-31T00:00:00"/>
  </r>
  <r>
    <n v="1022"/>
    <x v="339"/>
    <s v="CUST015"/>
    <x v="1"/>
    <n v="42"/>
    <x v="1"/>
    <n v="756"/>
    <x v="2"/>
    <s v="Non-Holiday"/>
    <x v="1"/>
    <d v="2023-01-31T00:00:00"/>
  </r>
  <r>
    <n v="1023"/>
    <x v="14"/>
    <s v="CUST017"/>
    <x v="1"/>
    <n v="27"/>
    <x v="1"/>
    <n v="542"/>
    <x v="0"/>
    <s v="Non-Holiday"/>
    <x v="5"/>
    <d v="2023-04-30T00:00:00"/>
  </r>
  <r>
    <n v="1024"/>
    <x v="23"/>
    <s v="CUST027"/>
    <x v="1"/>
    <n v="38"/>
    <x v="0"/>
    <n v="514"/>
    <x v="2"/>
    <s v="Non-Holiday"/>
    <x v="6"/>
    <d v="2023-08-31T00:00:00"/>
  </r>
  <r>
    <n v="1024"/>
    <x v="15"/>
    <s v="CUST018"/>
    <x v="1"/>
    <n v="47"/>
    <x v="1"/>
    <n v="326"/>
    <x v="1"/>
    <s v="Non-Holiday"/>
    <x v="2"/>
    <d v="2023-04-30T00:00:00"/>
  </r>
  <r>
    <n v="1025"/>
    <x v="24"/>
    <s v="CUST028"/>
    <x v="1"/>
    <n v="43"/>
    <x v="0"/>
    <n v="102"/>
    <x v="2"/>
    <s v="Non-Holiday"/>
    <x v="2"/>
    <d v="2023-04-30T00:00:00"/>
  </r>
  <r>
    <n v="1026"/>
    <x v="25"/>
    <s v="CUST029"/>
    <x v="1"/>
    <n v="42"/>
    <x v="1"/>
    <n v="100"/>
    <x v="2"/>
    <s v="Non-Holiday"/>
    <x v="0"/>
    <d v="2023-08-31T00:00:00"/>
  </r>
  <r>
    <n v="1027"/>
    <x v="26"/>
    <s v="CUST030"/>
    <x v="1"/>
    <n v="39"/>
    <x v="0"/>
    <n v="542"/>
    <x v="2"/>
    <s v="Non-Holiday"/>
    <x v="2"/>
    <d v="2023-10-31T00:00:00"/>
  </r>
  <r>
    <n v="1028"/>
    <x v="4"/>
    <s v="CUST047"/>
    <x v="1"/>
    <n v="40"/>
    <x v="0"/>
    <n v="432"/>
    <x v="2"/>
    <s v="Holiday"/>
    <x v="1"/>
    <d v="2023-11-30T00:00:00"/>
  </r>
  <r>
    <n v="1029"/>
    <x v="42"/>
    <s v="CUST050"/>
    <x v="1"/>
    <n v="27"/>
    <x v="0"/>
    <n v="235"/>
    <x v="0"/>
    <s v="Non-Holiday"/>
    <x v="6"/>
    <d v="2023-08-31T00:00:00"/>
  </r>
  <r>
    <n v="1030"/>
    <x v="44"/>
    <s v="CUST052"/>
    <x v="1"/>
    <n v="36"/>
    <x v="0"/>
    <n v="321"/>
    <x v="2"/>
    <s v="Non-Holiday"/>
    <x v="2"/>
    <d v="2023-03-31T00:00:00"/>
  </r>
  <r>
    <n v="1031"/>
    <x v="46"/>
    <s v="CUST054"/>
    <x v="1"/>
    <n v="38"/>
    <x v="1"/>
    <n v="301"/>
    <x v="2"/>
    <s v="Non-Holiday"/>
    <x v="0"/>
    <d v="2023-02-28T00:00:00"/>
  </r>
  <r>
    <n v="1032"/>
    <x v="196"/>
    <s v="CUST323"/>
    <x v="1"/>
    <n v="29"/>
    <x v="0"/>
    <n v="723.5"/>
    <x v="0"/>
    <s v="Non-Holiday"/>
    <x v="6"/>
    <d v="2023-01-31T00:00:00"/>
  </r>
  <r>
    <n v="1033"/>
    <x v="200"/>
    <s v="CUST330"/>
    <x v="1"/>
    <n v="25"/>
    <x v="0"/>
    <n v="688.52"/>
    <x v="0"/>
    <s v="Non-Holiday"/>
    <x v="1"/>
    <d v="2023-09-30T00:00:00"/>
  </r>
  <r>
    <n v="1034"/>
    <x v="207"/>
    <s v="CUST344"/>
    <x v="1"/>
    <n v="42"/>
    <x v="0"/>
    <n v="984.80000000000007"/>
    <x v="2"/>
    <s v="Non-Holiday"/>
    <x v="5"/>
    <d v="2023-01-31T00:00:00"/>
  </r>
  <r>
    <n v="1035"/>
    <x v="40"/>
    <s v="CUST358"/>
    <x v="1"/>
    <n v="32"/>
    <x v="0"/>
    <n v="959.40000000000009"/>
    <x v="0"/>
    <s v="Non-Holiday"/>
    <x v="3"/>
    <d v="2023-05-31T00:00:00"/>
  </r>
  <r>
    <n v="1036"/>
    <x v="96"/>
    <s v="CUST373"/>
    <x v="1"/>
    <n v="25"/>
    <x v="0"/>
    <n v="4729.8599999999997"/>
    <x v="0"/>
    <s v="Non-Holiday"/>
    <x v="3"/>
    <d v="2023-10-31T00:00:00"/>
  </r>
  <r>
    <n v="1037"/>
    <x v="118"/>
    <s v="CUST397"/>
    <x v="1"/>
    <n v="30"/>
    <x v="0"/>
    <n v="146.63999999999999"/>
    <x v="0"/>
    <s v="Non-Holiday"/>
    <x v="0"/>
    <d v="2023-03-31T00:00:00"/>
  </r>
  <r>
    <n v="1038"/>
    <x v="135"/>
    <s v="CUST413"/>
    <x v="1"/>
    <n v="44"/>
    <x v="0"/>
    <n v="688.18"/>
    <x v="2"/>
    <s v="Non-Holiday"/>
    <x v="0"/>
    <d v="2023-09-30T00:00:00"/>
  </r>
  <r>
    <n v="1039"/>
    <x v="149"/>
    <s v="CUST435"/>
    <x v="1"/>
    <n v="30"/>
    <x v="0"/>
    <n v="1160.8"/>
    <x v="0"/>
    <s v="Holiday"/>
    <x v="4"/>
    <d v="2023-12-31T00:00:00"/>
  </r>
  <r>
    <n v="1040"/>
    <x v="22"/>
    <s v="CUST472"/>
    <x v="1"/>
    <n v="38"/>
    <x v="0"/>
    <n v="3198"/>
    <x v="2"/>
    <s v="Holiday"/>
    <x v="3"/>
    <d v="2023-12-31T00:00:00"/>
  </r>
  <r>
    <n v="1041"/>
    <x v="248"/>
    <s v="CUST480"/>
    <x v="1"/>
    <n v="42"/>
    <x v="0"/>
    <n v="708.2"/>
    <x v="2"/>
    <s v="Non-Holiday"/>
    <x v="6"/>
    <d v="2023-06-30T00:00:00"/>
  </r>
  <r>
    <n v="1042"/>
    <x v="200"/>
    <s v="CUST494"/>
    <x v="1"/>
    <n v="42"/>
    <x v="0"/>
    <n v="477"/>
    <x v="2"/>
    <s v="Non-Holiday"/>
    <x v="1"/>
    <d v="2023-09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0B936-B511-4EE5-B362-723587F6560A}" name="PivotTable1" cacheId="17" applyNumberFormats="0" applyBorderFormats="0" applyFontFormats="0" applyPatternFormats="0" applyAlignmentFormats="0" applyWidthHeightFormats="1" dataCaption="Values" updatedVersion="8" minRefreshableVersion="3" showDrill="0" itemPrintTitles="1" createdVersion="8" indent="0" compact="0" compactData="0" multipleFieldFilters="0" chartFormat="20">
  <location ref="B60:C68" firstHeaderRow="1" firstDataRow="1" firstDataCol="1"/>
  <pivotFields count="13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349">
        <item x="132"/>
        <item x="189"/>
        <item x="286"/>
        <item x="302"/>
        <item x="217"/>
        <item x="320"/>
        <item x="317"/>
        <item x="245"/>
        <item x="322"/>
        <item x="136"/>
        <item x="301"/>
        <item x="244"/>
        <item x="18"/>
        <item x="253"/>
        <item x="339"/>
        <item x="161"/>
        <item x="236"/>
        <item x="13"/>
        <item x="207"/>
        <item x="237"/>
        <item x="230"/>
        <item x="277"/>
        <item x="106"/>
        <item x="196"/>
        <item x="41"/>
        <item x="174"/>
        <item x="81"/>
        <item x="138"/>
        <item x="160"/>
        <item x="179"/>
        <item x="111"/>
        <item x="332"/>
        <item x="142"/>
        <item x="202"/>
        <item x="71"/>
        <item x="216"/>
        <item x="184"/>
        <item x="296"/>
        <item x="46"/>
        <item x="209"/>
        <item x="305"/>
        <item x="140"/>
        <item x="10"/>
        <item x="105"/>
        <item x="35"/>
        <item x="171"/>
        <item x="37"/>
        <item x="335"/>
        <item x="59"/>
        <item x="239"/>
        <item x="224"/>
        <item x="178"/>
        <item x="181"/>
        <item x="107"/>
        <item x="1"/>
        <item x="308"/>
        <item x="225"/>
        <item x="124"/>
        <item x="86"/>
        <item x="28"/>
        <item x="44"/>
        <item m="1" x="341"/>
        <item x="144"/>
        <item x="187"/>
        <item x="166"/>
        <item x="118"/>
        <item x="157"/>
        <item x="102"/>
        <item x="2"/>
        <item x="94"/>
        <item x="6"/>
        <item x="235"/>
        <item x="298"/>
        <item x="108"/>
        <item x="32"/>
        <item x="7"/>
        <item x="29"/>
        <item x="55"/>
        <item x="63"/>
        <item x="148"/>
        <item x="188"/>
        <item x="119"/>
        <item x="73"/>
        <item x="199"/>
        <item x="267"/>
        <item x="242"/>
        <item x="126"/>
        <item x="306"/>
        <item x="324"/>
        <item x="201"/>
        <item x="170"/>
        <item x="53"/>
        <item x="283"/>
        <item x="261"/>
        <item x="20"/>
        <item x="150"/>
        <item x="214"/>
        <item m="1" x="340"/>
        <item x="336"/>
        <item x="66"/>
        <item x="87"/>
        <item x="165"/>
        <item x="33"/>
        <item x="14"/>
        <item x="24"/>
        <item x="247"/>
        <item x="5"/>
        <item x="155"/>
        <item x="57"/>
        <item x="82"/>
        <item x="299"/>
        <item x="15"/>
        <item m="1" x="343"/>
        <item x="241"/>
        <item x="337"/>
        <item x="139"/>
        <item x="205"/>
        <item x="222"/>
        <item x="154"/>
        <item x="182"/>
        <item x="229"/>
        <item x="307"/>
        <item m="1" x="345"/>
        <item x="310"/>
        <item x="293"/>
        <item x="213"/>
        <item x="97"/>
        <item x="40"/>
        <item x="68"/>
        <item m="1" x="344"/>
        <item x="76"/>
        <item x="303"/>
        <item x="3"/>
        <item x="294"/>
        <item x="27"/>
        <item m="1" x="347"/>
        <item x="226"/>
        <item x="330"/>
        <item x="273"/>
        <item x="338"/>
        <item x="58"/>
        <item x="328"/>
        <item m="1" x="346"/>
        <item x="193"/>
        <item x="128"/>
        <item x="215"/>
        <item x="269"/>
        <item x="272"/>
        <item x="249"/>
        <item x="137"/>
        <item x="263"/>
        <item x="151"/>
        <item x="195"/>
        <item x="83"/>
        <item x="290"/>
        <item x="297"/>
        <item x="274"/>
        <item x="134"/>
        <item x="80"/>
        <item x="265"/>
        <item x="251"/>
        <item x="162"/>
        <item x="231"/>
        <item x="276"/>
        <item x="34"/>
        <item x="156"/>
        <item x="31"/>
        <item x="227"/>
        <item x="255"/>
        <item x="316"/>
        <item x="221"/>
        <item x="248"/>
        <item x="39"/>
        <item x="65"/>
        <item x="38"/>
        <item x="327"/>
        <item x="51"/>
        <item x="62"/>
        <item x="311"/>
        <item x="64"/>
        <item x="129"/>
        <item x="313"/>
        <item x="45"/>
        <item x="36"/>
        <item x="113"/>
        <item x="284"/>
        <item x="258"/>
        <item x="190"/>
        <item x="112"/>
        <item x="91"/>
        <item x="314"/>
        <item x="101"/>
        <item x="84"/>
        <item x="180"/>
        <item x="270"/>
        <item x="169"/>
        <item x="264"/>
        <item x="173"/>
        <item x="243"/>
        <item x="280"/>
        <item x="333"/>
        <item x="23"/>
        <item x="266"/>
        <item x="12"/>
        <item x="287"/>
        <item x="234"/>
        <item x="99"/>
        <item x="172"/>
        <item x="318"/>
        <item x="122"/>
        <item x="256"/>
        <item x="152"/>
        <item x="295"/>
        <item x="185"/>
        <item x="291"/>
        <item x="25"/>
        <item x="292"/>
        <item x="153"/>
        <item x="123"/>
        <item x="279"/>
        <item x="93"/>
        <item x="42"/>
        <item x="60"/>
        <item x="289"/>
        <item x="275"/>
        <item x="114"/>
        <item x="246"/>
        <item x="168"/>
        <item x="146"/>
        <item x="197"/>
        <item x="331"/>
        <item m="1" x="342"/>
        <item x="319"/>
        <item x="141"/>
        <item x="192"/>
        <item x="135"/>
        <item x="321"/>
        <item x="104"/>
        <item x="285"/>
        <item x="90"/>
        <item x="125"/>
        <item x="198"/>
        <item x="16"/>
        <item x="127"/>
        <item x="200"/>
        <item x="257"/>
        <item x="163"/>
        <item x="103"/>
        <item x="288"/>
        <item x="260"/>
        <item x="212"/>
        <item x="325"/>
        <item x="115"/>
        <item x="131"/>
        <item x="143"/>
        <item x="74"/>
        <item x="43"/>
        <item x="96"/>
        <item x="130"/>
        <item x="194"/>
        <item x="120"/>
        <item x="9"/>
        <item x="271"/>
        <item x="147"/>
        <item x="47"/>
        <item x="117"/>
        <item x="191"/>
        <item x="78"/>
        <item x="240"/>
        <item x="19"/>
        <item x="219"/>
        <item x="211"/>
        <item x="88"/>
        <item x="206"/>
        <item x="167"/>
        <item x="329"/>
        <item x="282"/>
        <item x="52"/>
        <item x="312"/>
        <item x="254"/>
        <item x="100"/>
        <item x="98"/>
        <item x="26"/>
        <item x="11"/>
        <item x="304"/>
        <item x="203"/>
        <item x="110"/>
        <item x="133"/>
        <item x="315"/>
        <item x="17"/>
        <item x="4"/>
        <item x="95"/>
        <item x="72"/>
        <item x="278"/>
        <item x="75"/>
        <item x="268"/>
        <item x="334"/>
        <item x="208"/>
        <item x="218"/>
        <item x="220"/>
        <item x="50"/>
        <item x="49"/>
        <item x="281"/>
        <item x="159"/>
        <item x="228"/>
        <item x="61"/>
        <item x="232"/>
        <item x="0"/>
        <item x="121"/>
        <item x="92"/>
        <item x="177"/>
        <item x="70"/>
        <item x="21"/>
        <item x="186"/>
        <item x="176"/>
        <item x="89"/>
        <item x="210"/>
        <item x="250"/>
        <item x="56"/>
        <item x="223"/>
        <item x="262"/>
        <item x="145"/>
        <item x="116"/>
        <item x="67"/>
        <item x="175"/>
        <item x="204"/>
        <item x="8"/>
        <item x="252"/>
        <item x="109"/>
        <item x="69"/>
        <item x="79"/>
        <item x="85"/>
        <item x="77"/>
        <item x="149"/>
        <item x="323"/>
        <item x="300"/>
        <item x="164"/>
        <item x="30"/>
        <item x="309"/>
        <item x="22"/>
        <item x="54"/>
        <item x="233"/>
        <item x="158"/>
        <item x="48"/>
        <item x="259"/>
        <item x="238"/>
        <item x="326"/>
        <item x="18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8">
        <item x="2"/>
        <item x="1"/>
        <item x="3"/>
        <item x="4"/>
        <item x="6"/>
        <item x="0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" fld="6" baseField="10" baseItem="0" numFmtId="44"/>
  </dataFields>
  <formats count="2">
    <format dxfId="8">
      <pivotArea field="5" type="button" dataOnly="0" labelOnly="1" outline="0"/>
    </format>
    <format dxfId="7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1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9160D6-F563-4260-B085-05B788FC68BA}" name="pvtQ1-2" cacheId="17" applyNumberFormats="0" applyBorderFormats="0" applyFontFormats="0" applyPatternFormats="0" applyAlignmentFormats="0" applyWidthHeightFormats="1" dataCaption="Values" updatedVersion="8" minRefreshableVersion="3" showDrill="0" colGrandTotals="0" itemPrintTitles="1" createdVersion="8" indent="0" compact="0" compactData="0" multipleFieldFilters="0" chartFormat="3">
  <location ref="B10:D17" firstHeaderRow="1" firstDataRow="2" firstDataCol="1"/>
  <pivotFields count="13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349">
        <item x="132"/>
        <item x="189"/>
        <item x="286"/>
        <item x="302"/>
        <item x="217"/>
        <item x="320"/>
        <item x="317"/>
        <item x="245"/>
        <item x="322"/>
        <item x="136"/>
        <item x="301"/>
        <item x="244"/>
        <item x="18"/>
        <item x="253"/>
        <item x="339"/>
        <item x="161"/>
        <item x="236"/>
        <item x="13"/>
        <item x="207"/>
        <item x="237"/>
        <item x="230"/>
        <item x="277"/>
        <item x="106"/>
        <item x="196"/>
        <item x="41"/>
        <item x="174"/>
        <item x="81"/>
        <item x="138"/>
        <item x="160"/>
        <item x="179"/>
        <item x="111"/>
        <item x="332"/>
        <item x="142"/>
        <item x="202"/>
        <item x="71"/>
        <item x="216"/>
        <item x="184"/>
        <item x="296"/>
        <item x="46"/>
        <item x="209"/>
        <item x="305"/>
        <item x="140"/>
        <item x="10"/>
        <item x="105"/>
        <item x="35"/>
        <item x="171"/>
        <item x="37"/>
        <item x="335"/>
        <item x="59"/>
        <item x="239"/>
        <item x="224"/>
        <item x="178"/>
        <item x="181"/>
        <item x="107"/>
        <item x="1"/>
        <item x="308"/>
        <item x="225"/>
        <item x="124"/>
        <item x="86"/>
        <item x="28"/>
        <item x="44"/>
        <item m="1" x="341"/>
        <item x="144"/>
        <item x="187"/>
        <item x="166"/>
        <item x="118"/>
        <item x="157"/>
        <item x="102"/>
        <item x="2"/>
        <item x="94"/>
        <item x="6"/>
        <item x="235"/>
        <item x="298"/>
        <item x="108"/>
        <item x="32"/>
        <item x="7"/>
        <item x="29"/>
        <item x="55"/>
        <item x="63"/>
        <item x="148"/>
        <item x="188"/>
        <item x="119"/>
        <item x="73"/>
        <item x="199"/>
        <item x="267"/>
        <item x="242"/>
        <item x="126"/>
        <item x="306"/>
        <item x="324"/>
        <item x="201"/>
        <item x="170"/>
        <item x="53"/>
        <item x="283"/>
        <item x="261"/>
        <item x="20"/>
        <item x="150"/>
        <item x="214"/>
        <item m="1" x="340"/>
        <item x="336"/>
        <item x="66"/>
        <item x="87"/>
        <item x="165"/>
        <item x="33"/>
        <item x="14"/>
        <item x="24"/>
        <item x="247"/>
        <item x="5"/>
        <item x="155"/>
        <item x="57"/>
        <item x="82"/>
        <item x="299"/>
        <item x="15"/>
        <item m="1" x="343"/>
        <item x="241"/>
        <item x="337"/>
        <item x="139"/>
        <item x="205"/>
        <item x="222"/>
        <item x="154"/>
        <item x="182"/>
        <item x="229"/>
        <item x="307"/>
        <item m="1" x="345"/>
        <item x="310"/>
        <item x="293"/>
        <item x="213"/>
        <item x="97"/>
        <item x="40"/>
        <item x="68"/>
        <item m="1" x="344"/>
        <item x="76"/>
        <item x="303"/>
        <item x="3"/>
        <item x="294"/>
        <item x="27"/>
        <item m="1" x="347"/>
        <item x="226"/>
        <item x="330"/>
        <item x="273"/>
        <item x="338"/>
        <item x="58"/>
        <item x="328"/>
        <item m="1" x="346"/>
        <item x="193"/>
        <item x="128"/>
        <item x="215"/>
        <item x="269"/>
        <item x="272"/>
        <item x="249"/>
        <item x="137"/>
        <item x="263"/>
        <item x="151"/>
        <item x="195"/>
        <item x="83"/>
        <item x="290"/>
        <item x="297"/>
        <item x="274"/>
        <item x="134"/>
        <item x="80"/>
        <item x="265"/>
        <item x="251"/>
        <item x="162"/>
        <item x="231"/>
        <item x="276"/>
        <item x="34"/>
        <item x="156"/>
        <item x="31"/>
        <item x="227"/>
        <item x="255"/>
        <item x="316"/>
        <item x="221"/>
        <item x="248"/>
        <item x="39"/>
        <item x="65"/>
        <item x="38"/>
        <item x="327"/>
        <item x="51"/>
        <item x="62"/>
        <item x="311"/>
        <item x="64"/>
        <item x="129"/>
        <item x="313"/>
        <item x="45"/>
        <item x="36"/>
        <item x="113"/>
        <item x="284"/>
        <item x="258"/>
        <item x="190"/>
        <item x="112"/>
        <item x="91"/>
        <item x="314"/>
        <item x="101"/>
        <item x="84"/>
        <item x="180"/>
        <item x="270"/>
        <item x="169"/>
        <item x="264"/>
        <item x="173"/>
        <item x="243"/>
        <item x="280"/>
        <item x="333"/>
        <item x="23"/>
        <item x="266"/>
        <item x="12"/>
        <item x="287"/>
        <item x="234"/>
        <item x="99"/>
        <item x="172"/>
        <item x="318"/>
        <item x="122"/>
        <item x="256"/>
        <item x="152"/>
        <item x="295"/>
        <item x="185"/>
        <item x="291"/>
        <item x="25"/>
        <item x="292"/>
        <item x="153"/>
        <item x="123"/>
        <item x="279"/>
        <item x="93"/>
        <item x="42"/>
        <item x="60"/>
        <item x="289"/>
        <item x="275"/>
        <item x="114"/>
        <item x="246"/>
        <item x="168"/>
        <item x="146"/>
        <item x="197"/>
        <item x="331"/>
        <item m="1" x="342"/>
        <item x="319"/>
        <item x="141"/>
        <item x="192"/>
        <item x="135"/>
        <item x="321"/>
        <item x="104"/>
        <item x="285"/>
        <item x="90"/>
        <item x="125"/>
        <item x="198"/>
        <item x="16"/>
        <item x="127"/>
        <item x="200"/>
        <item x="257"/>
        <item x="163"/>
        <item x="103"/>
        <item x="288"/>
        <item x="260"/>
        <item x="212"/>
        <item x="325"/>
        <item x="115"/>
        <item x="131"/>
        <item x="143"/>
        <item x="74"/>
        <item x="43"/>
        <item x="96"/>
        <item x="130"/>
        <item x="194"/>
        <item x="120"/>
        <item x="9"/>
        <item x="271"/>
        <item x="147"/>
        <item x="47"/>
        <item x="117"/>
        <item x="191"/>
        <item x="78"/>
        <item x="240"/>
        <item x="19"/>
        <item x="219"/>
        <item x="211"/>
        <item x="88"/>
        <item x="206"/>
        <item x="167"/>
        <item x="329"/>
        <item x="282"/>
        <item x="52"/>
        <item x="312"/>
        <item x="254"/>
        <item x="100"/>
        <item x="98"/>
        <item x="26"/>
        <item x="11"/>
        <item x="304"/>
        <item x="203"/>
        <item x="110"/>
        <item x="133"/>
        <item x="315"/>
        <item x="17"/>
        <item x="4"/>
        <item x="95"/>
        <item x="72"/>
        <item x="278"/>
        <item x="75"/>
        <item x="268"/>
        <item x="334"/>
        <item x="208"/>
        <item x="218"/>
        <item x="220"/>
        <item x="50"/>
        <item x="49"/>
        <item x="281"/>
        <item x="159"/>
        <item x="228"/>
        <item x="61"/>
        <item x="232"/>
        <item x="0"/>
        <item x="121"/>
        <item x="92"/>
        <item x="177"/>
        <item x="70"/>
        <item x="21"/>
        <item x="186"/>
        <item x="176"/>
        <item x="89"/>
        <item x="210"/>
        <item x="250"/>
        <item x="56"/>
        <item x="223"/>
        <item x="262"/>
        <item x="145"/>
        <item x="116"/>
        <item x="67"/>
        <item x="175"/>
        <item x="204"/>
        <item x="8"/>
        <item x="252"/>
        <item x="109"/>
        <item x="69"/>
        <item x="79"/>
        <item x="85"/>
        <item x="77"/>
        <item x="149"/>
        <item x="323"/>
        <item x="300"/>
        <item x="164"/>
        <item x="30"/>
        <item x="309"/>
        <item x="22"/>
        <item x="54"/>
        <item x="233"/>
        <item x="158"/>
        <item x="48"/>
        <item x="259"/>
        <item x="238"/>
        <item x="326"/>
        <item x="18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">
        <item x="4"/>
        <item x="0"/>
        <item x="2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2">
    <i>
      <x/>
    </i>
    <i>
      <x v="1"/>
    </i>
  </colItems>
  <dataFields count="1">
    <dataField name="Average Transaction" fld="6" subtotal="average" baseField="9" baseItem="1" numFmtId="44"/>
  </dataFields>
  <formats count="1">
    <format dxfId="9">
      <pivotArea dataOnly="0" labelOnly="1" outline="0" fieldPosition="0">
        <references count="1">
          <reference field="3" count="0"/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Medium11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5F85B-1DA4-4292-B952-A32E6931D5DF}" name="pvtQ1-3" cacheId="17" applyNumberFormats="0" applyBorderFormats="0" applyFontFormats="0" applyPatternFormats="0" applyAlignmentFormats="0" applyWidthHeightFormats="1" dataCaption="Values" updatedVersion="8" minRefreshableVersion="3" showDrill="0" itemPrintTitles="1" createdVersion="8" indent="0" compact="0" compactData="0" multipleFieldFilters="0" chartFormat="16">
  <location ref="B24:D33" firstHeaderRow="1" firstDataRow="1" firstDataCol="2"/>
  <pivotFields count="13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349">
        <item x="132"/>
        <item x="189"/>
        <item x="286"/>
        <item x="302"/>
        <item x="217"/>
        <item x="320"/>
        <item x="317"/>
        <item x="245"/>
        <item x="322"/>
        <item x="136"/>
        <item x="301"/>
        <item x="244"/>
        <item x="18"/>
        <item x="253"/>
        <item x="339"/>
        <item x="161"/>
        <item x="236"/>
        <item x="13"/>
        <item x="207"/>
        <item x="237"/>
        <item x="230"/>
        <item x="277"/>
        <item x="106"/>
        <item x="196"/>
        <item x="41"/>
        <item x="174"/>
        <item x="81"/>
        <item x="138"/>
        <item x="160"/>
        <item x="179"/>
        <item x="111"/>
        <item x="332"/>
        <item x="142"/>
        <item x="202"/>
        <item x="71"/>
        <item x="216"/>
        <item x="184"/>
        <item x="296"/>
        <item x="46"/>
        <item x="209"/>
        <item x="305"/>
        <item x="140"/>
        <item x="10"/>
        <item x="105"/>
        <item x="35"/>
        <item x="171"/>
        <item x="37"/>
        <item x="335"/>
        <item x="59"/>
        <item x="239"/>
        <item x="224"/>
        <item x="178"/>
        <item x="181"/>
        <item x="107"/>
        <item x="1"/>
        <item x="308"/>
        <item x="225"/>
        <item x="124"/>
        <item x="86"/>
        <item x="28"/>
        <item x="44"/>
        <item m="1" x="341"/>
        <item x="144"/>
        <item x="187"/>
        <item x="166"/>
        <item x="118"/>
        <item x="157"/>
        <item x="102"/>
        <item x="2"/>
        <item x="94"/>
        <item x="6"/>
        <item x="235"/>
        <item x="298"/>
        <item x="108"/>
        <item x="32"/>
        <item x="7"/>
        <item x="29"/>
        <item x="55"/>
        <item x="63"/>
        <item x="148"/>
        <item x="188"/>
        <item x="119"/>
        <item x="73"/>
        <item x="199"/>
        <item x="267"/>
        <item x="242"/>
        <item x="126"/>
        <item x="306"/>
        <item x="324"/>
        <item x="201"/>
        <item x="170"/>
        <item x="53"/>
        <item x="283"/>
        <item x="261"/>
        <item x="20"/>
        <item x="150"/>
        <item x="214"/>
        <item m="1" x="340"/>
        <item x="336"/>
        <item x="66"/>
        <item x="87"/>
        <item x="165"/>
        <item x="33"/>
        <item x="14"/>
        <item x="24"/>
        <item x="247"/>
        <item x="5"/>
        <item x="155"/>
        <item x="57"/>
        <item x="82"/>
        <item x="299"/>
        <item x="15"/>
        <item m="1" x="343"/>
        <item x="241"/>
        <item x="337"/>
        <item x="139"/>
        <item x="205"/>
        <item x="222"/>
        <item x="154"/>
        <item x="182"/>
        <item x="229"/>
        <item x="307"/>
        <item m="1" x="345"/>
        <item x="310"/>
        <item x="293"/>
        <item x="213"/>
        <item x="97"/>
        <item x="40"/>
        <item x="68"/>
        <item m="1" x="344"/>
        <item x="76"/>
        <item x="303"/>
        <item x="3"/>
        <item x="294"/>
        <item x="27"/>
        <item m="1" x="347"/>
        <item x="226"/>
        <item x="330"/>
        <item x="273"/>
        <item x="338"/>
        <item x="58"/>
        <item x="328"/>
        <item m="1" x="346"/>
        <item x="193"/>
        <item x="128"/>
        <item x="215"/>
        <item x="269"/>
        <item x="272"/>
        <item x="249"/>
        <item x="137"/>
        <item x="263"/>
        <item x="151"/>
        <item x="195"/>
        <item x="83"/>
        <item x="290"/>
        <item x="297"/>
        <item x="274"/>
        <item x="134"/>
        <item x="80"/>
        <item x="265"/>
        <item x="251"/>
        <item x="162"/>
        <item x="231"/>
        <item x="276"/>
        <item x="34"/>
        <item x="156"/>
        <item x="31"/>
        <item x="227"/>
        <item x="255"/>
        <item x="316"/>
        <item x="221"/>
        <item x="248"/>
        <item x="39"/>
        <item x="65"/>
        <item x="38"/>
        <item x="327"/>
        <item x="51"/>
        <item x="62"/>
        <item x="311"/>
        <item x="64"/>
        <item x="129"/>
        <item x="313"/>
        <item x="45"/>
        <item x="36"/>
        <item x="113"/>
        <item x="284"/>
        <item x="258"/>
        <item x="190"/>
        <item x="112"/>
        <item x="91"/>
        <item x="314"/>
        <item x="101"/>
        <item x="84"/>
        <item x="180"/>
        <item x="270"/>
        <item x="169"/>
        <item x="264"/>
        <item x="173"/>
        <item x="243"/>
        <item x="280"/>
        <item x="333"/>
        <item x="23"/>
        <item x="266"/>
        <item x="12"/>
        <item x="287"/>
        <item x="234"/>
        <item x="99"/>
        <item x="172"/>
        <item x="318"/>
        <item x="122"/>
        <item x="256"/>
        <item x="152"/>
        <item x="295"/>
        <item x="185"/>
        <item x="291"/>
        <item x="25"/>
        <item x="292"/>
        <item x="153"/>
        <item x="123"/>
        <item x="279"/>
        <item x="93"/>
        <item x="42"/>
        <item x="60"/>
        <item x="289"/>
        <item x="275"/>
        <item x="114"/>
        <item x="246"/>
        <item x="168"/>
        <item x="146"/>
        <item x="197"/>
        <item x="331"/>
        <item m="1" x="342"/>
        <item x="319"/>
        <item x="141"/>
        <item x="192"/>
        <item x="135"/>
        <item x="321"/>
        <item x="104"/>
        <item x="285"/>
        <item x="90"/>
        <item x="125"/>
        <item x="198"/>
        <item x="16"/>
        <item x="127"/>
        <item x="200"/>
        <item x="257"/>
        <item x="163"/>
        <item x="103"/>
        <item x="288"/>
        <item x="260"/>
        <item x="212"/>
        <item x="325"/>
        <item x="115"/>
        <item x="131"/>
        <item x="143"/>
        <item x="74"/>
        <item x="43"/>
        <item x="96"/>
        <item x="130"/>
        <item x="194"/>
        <item x="120"/>
        <item x="9"/>
        <item x="271"/>
        <item x="147"/>
        <item x="47"/>
        <item x="117"/>
        <item x="191"/>
        <item x="78"/>
        <item x="240"/>
        <item x="19"/>
        <item x="219"/>
        <item x="211"/>
        <item x="88"/>
        <item x="206"/>
        <item x="167"/>
        <item x="329"/>
        <item x="282"/>
        <item x="52"/>
        <item x="312"/>
        <item x="254"/>
        <item x="100"/>
        <item x="98"/>
        <item x="26"/>
        <item x="11"/>
        <item x="304"/>
        <item x="203"/>
        <item x="110"/>
        <item x="133"/>
        <item x="315"/>
        <item x="17"/>
        <item x="4"/>
        <item x="95"/>
        <item x="72"/>
        <item x="278"/>
        <item x="75"/>
        <item x="268"/>
        <item x="334"/>
        <item x="208"/>
        <item x="218"/>
        <item x="220"/>
        <item x="50"/>
        <item x="49"/>
        <item x="281"/>
        <item x="159"/>
        <item x="228"/>
        <item x="61"/>
        <item x="232"/>
        <item x="0"/>
        <item x="121"/>
        <item x="92"/>
        <item x="177"/>
        <item x="70"/>
        <item x="21"/>
        <item x="186"/>
        <item x="176"/>
        <item x="89"/>
        <item x="210"/>
        <item x="250"/>
        <item x="56"/>
        <item x="223"/>
        <item x="262"/>
        <item x="145"/>
        <item x="116"/>
        <item x="67"/>
        <item x="175"/>
        <item x="204"/>
        <item x="8"/>
        <item x="252"/>
        <item x="109"/>
        <item x="69"/>
        <item x="79"/>
        <item x="85"/>
        <item x="77"/>
        <item x="149"/>
        <item x="323"/>
        <item x="300"/>
        <item x="164"/>
        <item x="30"/>
        <item x="309"/>
        <item x="22"/>
        <item x="54"/>
        <item x="233"/>
        <item x="158"/>
        <item x="48"/>
        <item x="259"/>
        <item x="238"/>
        <item x="326"/>
        <item x="18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5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Items count="1">
    <i/>
  </colItems>
  <dataFields count="1">
    <dataField name="Average Transaction" fld="6" subtotal="average" baseField="9" baseItem="1" numFmtId="44"/>
  </dataFields>
  <formats count="2">
    <format dxfId="11">
      <pivotArea field="5" type="button" dataOnly="0" labelOnly="1" outline="0" axis="axisRow" fieldPosition="1"/>
    </format>
    <format dxfId="10">
      <pivotArea dataOnly="0" labelOnly="1" outline="0" axis="axisValues" fieldPosition="0"/>
    </format>
  </format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1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0B13D-CA5C-44F6-95CB-DFDC3A24CFD4}" name="pvtQ2-1" cacheId="17" applyNumberFormats="0" applyBorderFormats="0" applyFontFormats="0" applyPatternFormats="0" applyAlignmentFormats="0" applyWidthHeightFormats="1" dataCaption="Values" updatedVersion="8" minRefreshableVersion="3" showDrill="0" colGrandTotals="0" itemPrintTitles="1" createdVersion="8" indent="0" compact="0" compactData="0" multipleFieldFilters="0" chartFormat="19">
  <location ref="B42:C55" firstHeaderRow="1" firstDataRow="1" firstDataCol="1"/>
  <pivotFields count="13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349">
        <item x="132"/>
        <item x="189"/>
        <item x="286"/>
        <item x="302"/>
        <item x="217"/>
        <item x="320"/>
        <item x="317"/>
        <item x="245"/>
        <item x="322"/>
        <item x="136"/>
        <item x="301"/>
        <item x="244"/>
        <item x="18"/>
        <item x="253"/>
        <item x="339"/>
        <item x="161"/>
        <item x="236"/>
        <item x="13"/>
        <item x="207"/>
        <item x="237"/>
        <item x="230"/>
        <item x="277"/>
        <item x="106"/>
        <item x="196"/>
        <item x="41"/>
        <item x="174"/>
        <item x="81"/>
        <item x="138"/>
        <item x="160"/>
        <item x="179"/>
        <item x="111"/>
        <item x="332"/>
        <item x="142"/>
        <item x="202"/>
        <item x="71"/>
        <item x="216"/>
        <item x="184"/>
        <item x="296"/>
        <item x="46"/>
        <item x="209"/>
        <item x="305"/>
        <item x="140"/>
        <item x="10"/>
        <item x="105"/>
        <item x="35"/>
        <item x="171"/>
        <item x="37"/>
        <item x="335"/>
        <item x="59"/>
        <item x="239"/>
        <item x="224"/>
        <item x="178"/>
        <item x="181"/>
        <item x="107"/>
        <item x="1"/>
        <item x="308"/>
        <item x="225"/>
        <item x="124"/>
        <item x="86"/>
        <item x="28"/>
        <item x="44"/>
        <item m="1" x="341"/>
        <item x="144"/>
        <item x="187"/>
        <item x="166"/>
        <item x="118"/>
        <item x="157"/>
        <item x="102"/>
        <item x="2"/>
        <item x="94"/>
        <item x="6"/>
        <item x="235"/>
        <item x="298"/>
        <item x="108"/>
        <item x="32"/>
        <item x="7"/>
        <item x="29"/>
        <item x="55"/>
        <item x="63"/>
        <item x="148"/>
        <item x="188"/>
        <item x="119"/>
        <item x="73"/>
        <item x="199"/>
        <item x="267"/>
        <item x="242"/>
        <item x="126"/>
        <item x="306"/>
        <item x="324"/>
        <item x="201"/>
        <item x="170"/>
        <item x="53"/>
        <item x="283"/>
        <item x="261"/>
        <item x="20"/>
        <item x="150"/>
        <item x="214"/>
        <item m="1" x="340"/>
        <item x="336"/>
        <item x="66"/>
        <item x="87"/>
        <item x="165"/>
        <item x="33"/>
        <item x="14"/>
        <item x="24"/>
        <item x="247"/>
        <item x="5"/>
        <item x="155"/>
        <item x="57"/>
        <item x="82"/>
        <item x="299"/>
        <item x="15"/>
        <item m="1" x="343"/>
        <item x="241"/>
        <item x="337"/>
        <item x="139"/>
        <item x="205"/>
        <item x="222"/>
        <item x="154"/>
        <item x="182"/>
        <item x="229"/>
        <item x="307"/>
        <item m="1" x="345"/>
        <item x="310"/>
        <item x="293"/>
        <item x="213"/>
        <item x="97"/>
        <item x="40"/>
        <item x="68"/>
        <item m="1" x="344"/>
        <item x="76"/>
        <item x="303"/>
        <item x="3"/>
        <item x="294"/>
        <item x="27"/>
        <item m="1" x="347"/>
        <item x="226"/>
        <item x="330"/>
        <item x="273"/>
        <item x="338"/>
        <item x="58"/>
        <item x="328"/>
        <item m="1" x="346"/>
        <item x="193"/>
        <item x="128"/>
        <item x="215"/>
        <item x="269"/>
        <item x="272"/>
        <item x="249"/>
        <item x="137"/>
        <item x="263"/>
        <item x="151"/>
        <item x="195"/>
        <item x="83"/>
        <item x="290"/>
        <item x="297"/>
        <item x="274"/>
        <item x="134"/>
        <item x="80"/>
        <item x="265"/>
        <item x="251"/>
        <item x="162"/>
        <item x="231"/>
        <item x="276"/>
        <item x="34"/>
        <item x="156"/>
        <item x="31"/>
        <item x="227"/>
        <item x="255"/>
        <item x="316"/>
        <item x="221"/>
        <item x="248"/>
        <item x="39"/>
        <item x="65"/>
        <item x="38"/>
        <item x="327"/>
        <item x="51"/>
        <item x="62"/>
        <item x="311"/>
        <item x="64"/>
        <item x="129"/>
        <item x="313"/>
        <item x="45"/>
        <item x="36"/>
        <item x="113"/>
        <item x="284"/>
        <item x="258"/>
        <item x="190"/>
        <item x="112"/>
        <item x="91"/>
        <item x="314"/>
        <item x="101"/>
        <item x="84"/>
        <item x="180"/>
        <item x="270"/>
        <item x="169"/>
        <item x="264"/>
        <item x="173"/>
        <item x="243"/>
        <item x="280"/>
        <item x="333"/>
        <item x="23"/>
        <item x="266"/>
        <item x="12"/>
        <item x="287"/>
        <item x="234"/>
        <item x="99"/>
        <item x="172"/>
        <item x="318"/>
        <item x="122"/>
        <item x="256"/>
        <item x="152"/>
        <item x="295"/>
        <item x="185"/>
        <item x="291"/>
        <item x="25"/>
        <item x="292"/>
        <item x="153"/>
        <item x="123"/>
        <item x="279"/>
        <item x="93"/>
        <item x="42"/>
        <item x="60"/>
        <item x="289"/>
        <item x="275"/>
        <item x="114"/>
        <item x="246"/>
        <item x="168"/>
        <item x="146"/>
        <item x="197"/>
        <item x="331"/>
        <item m="1" x="342"/>
        <item x="319"/>
        <item x="141"/>
        <item x="192"/>
        <item x="135"/>
        <item x="321"/>
        <item x="104"/>
        <item x="285"/>
        <item x="90"/>
        <item x="125"/>
        <item x="198"/>
        <item x="16"/>
        <item x="127"/>
        <item x="200"/>
        <item x="257"/>
        <item x="163"/>
        <item x="103"/>
        <item x="288"/>
        <item x="260"/>
        <item x="212"/>
        <item x="325"/>
        <item x="115"/>
        <item x="131"/>
        <item x="143"/>
        <item x="74"/>
        <item x="43"/>
        <item x="96"/>
        <item x="130"/>
        <item x="194"/>
        <item x="120"/>
        <item x="9"/>
        <item x="271"/>
        <item x="147"/>
        <item x="47"/>
        <item x="117"/>
        <item x="191"/>
        <item x="78"/>
        <item x="240"/>
        <item x="19"/>
        <item x="219"/>
        <item x="211"/>
        <item x="88"/>
        <item x="206"/>
        <item x="167"/>
        <item x="329"/>
        <item x="282"/>
        <item x="52"/>
        <item x="312"/>
        <item x="254"/>
        <item x="100"/>
        <item x="98"/>
        <item x="26"/>
        <item x="11"/>
        <item x="304"/>
        <item x="203"/>
        <item x="110"/>
        <item x="133"/>
        <item x="315"/>
        <item x="17"/>
        <item x="4"/>
        <item x="95"/>
        <item x="72"/>
        <item x="278"/>
        <item x="75"/>
        <item x="268"/>
        <item x="334"/>
        <item x="208"/>
        <item x="218"/>
        <item x="220"/>
        <item x="50"/>
        <item x="49"/>
        <item x="281"/>
        <item x="159"/>
        <item x="228"/>
        <item x="61"/>
        <item x="232"/>
        <item x="0"/>
        <item x="121"/>
        <item x="92"/>
        <item x="177"/>
        <item x="70"/>
        <item x="21"/>
        <item x="186"/>
        <item x="176"/>
        <item x="89"/>
        <item x="210"/>
        <item x="250"/>
        <item x="56"/>
        <item x="223"/>
        <item x="262"/>
        <item x="145"/>
        <item x="116"/>
        <item x="67"/>
        <item x="175"/>
        <item x="204"/>
        <item x="8"/>
        <item x="252"/>
        <item x="109"/>
        <item x="69"/>
        <item x="79"/>
        <item x="85"/>
        <item x="77"/>
        <item x="149"/>
        <item x="323"/>
        <item x="300"/>
        <item x="164"/>
        <item x="30"/>
        <item x="309"/>
        <item x="22"/>
        <item x="54"/>
        <item x="233"/>
        <item x="158"/>
        <item x="48"/>
        <item x="259"/>
        <item x="238"/>
        <item x="326"/>
        <item x="18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onth" axis="axisRow"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Total" fld="6" baseField="10" baseItem="5" numFmtId="44"/>
  </dataFields>
  <formats count="1">
    <format dxfId="12">
      <pivotArea dataOnly="0" labelOnly="1" outline="0" axis="axisValues" fieldPosition="0"/>
    </format>
  </formats>
  <chartFormats count="1"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1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32C19-9C18-4E81-9C12-B79D5CF66504}" name="PivotTable2" cacheId="17" applyNumberFormats="0" applyBorderFormats="0" applyFontFormats="0" applyPatternFormats="0" applyAlignmentFormats="0" applyWidthHeightFormats="1" dataCaption="Values" updatedVersion="8" minRefreshableVersion="3" showDrill="0" colGrandTotals="0" itemPrintTitles="1" createdVersion="8" indent="0" compact="0" compactData="0" multipleFieldFilters="0" chartFormat="19">
  <location ref="K20:L33" firstHeaderRow="1" firstDataRow="1" firstDataCol="1"/>
  <pivotFields count="13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349">
        <item x="132"/>
        <item x="189"/>
        <item x="286"/>
        <item x="302"/>
        <item x="217"/>
        <item x="320"/>
        <item x="317"/>
        <item x="245"/>
        <item x="322"/>
        <item x="136"/>
        <item x="301"/>
        <item x="244"/>
        <item x="18"/>
        <item x="253"/>
        <item x="339"/>
        <item x="161"/>
        <item x="236"/>
        <item x="13"/>
        <item x="207"/>
        <item x="237"/>
        <item x="230"/>
        <item x="277"/>
        <item x="106"/>
        <item x="196"/>
        <item x="41"/>
        <item x="174"/>
        <item x="81"/>
        <item x="138"/>
        <item x="160"/>
        <item x="179"/>
        <item x="111"/>
        <item x="332"/>
        <item x="142"/>
        <item x="202"/>
        <item x="71"/>
        <item x="216"/>
        <item x="184"/>
        <item x="296"/>
        <item x="46"/>
        <item x="209"/>
        <item x="305"/>
        <item x="140"/>
        <item x="10"/>
        <item x="105"/>
        <item x="35"/>
        <item x="171"/>
        <item x="37"/>
        <item x="335"/>
        <item x="59"/>
        <item x="239"/>
        <item x="224"/>
        <item x="178"/>
        <item x="181"/>
        <item x="107"/>
        <item x="1"/>
        <item x="308"/>
        <item x="225"/>
        <item x="124"/>
        <item x="86"/>
        <item x="28"/>
        <item x="44"/>
        <item m="1" x="341"/>
        <item x="144"/>
        <item x="187"/>
        <item x="166"/>
        <item x="118"/>
        <item x="157"/>
        <item x="102"/>
        <item x="2"/>
        <item x="94"/>
        <item x="6"/>
        <item x="235"/>
        <item x="298"/>
        <item x="108"/>
        <item x="32"/>
        <item x="7"/>
        <item x="29"/>
        <item x="55"/>
        <item x="63"/>
        <item x="148"/>
        <item x="188"/>
        <item x="119"/>
        <item x="73"/>
        <item x="199"/>
        <item x="267"/>
        <item x="242"/>
        <item x="126"/>
        <item x="306"/>
        <item x="324"/>
        <item x="201"/>
        <item x="170"/>
        <item x="53"/>
        <item x="283"/>
        <item x="261"/>
        <item x="20"/>
        <item x="150"/>
        <item x="214"/>
        <item m="1" x="340"/>
        <item x="336"/>
        <item x="66"/>
        <item x="87"/>
        <item x="165"/>
        <item x="33"/>
        <item x="14"/>
        <item x="24"/>
        <item x="247"/>
        <item x="5"/>
        <item x="155"/>
        <item x="57"/>
        <item x="82"/>
        <item x="299"/>
        <item x="15"/>
        <item m="1" x="343"/>
        <item x="241"/>
        <item x="337"/>
        <item x="139"/>
        <item x="205"/>
        <item x="222"/>
        <item x="154"/>
        <item x="182"/>
        <item x="229"/>
        <item x="307"/>
        <item m="1" x="345"/>
        <item x="310"/>
        <item x="293"/>
        <item x="213"/>
        <item x="97"/>
        <item x="40"/>
        <item x="68"/>
        <item m="1" x="344"/>
        <item x="76"/>
        <item x="303"/>
        <item x="3"/>
        <item x="294"/>
        <item x="27"/>
        <item m="1" x="347"/>
        <item x="226"/>
        <item x="330"/>
        <item x="273"/>
        <item x="338"/>
        <item x="58"/>
        <item x="328"/>
        <item m="1" x="346"/>
        <item x="193"/>
        <item x="128"/>
        <item x="215"/>
        <item x="269"/>
        <item x="272"/>
        <item x="249"/>
        <item x="137"/>
        <item x="263"/>
        <item x="151"/>
        <item x="195"/>
        <item x="83"/>
        <item x="290"/>
        <item x="297"/>
        <item x="274"/>
        <item x="134"/>
        <item x="80"/>
        <item x="265"/>
        <item x="251"/>
        <item x="162"/>
        <item x="231"/>
        <item x="276"/>
        <item x="34"/>
        <item x="156"/>
        <item x="31"/>
        <item x="227"/>
        <item x="255"/>
        <item x="316"/>
        <item x="221"/>
        <item x="248"/>
        <item x="39"/>
        <item x="65"/>
        <item x="38"/>
        <item x="327"/>
        <item x="51"/>
        <item x="62"/>
        <item x="311"/>
        <item x="64"/>
        <item x="129"/>
        <item x="313"/>
        <item x="45"/>
        <item x="36"/>
        <item x="113"/>
        <item x="284"/>
        <item x="258"/>
        <item x="190"/>
        <item x="112"/>
        <item x="91"/>
        <item x="314"/>
        <item x="101"/>
        <item x="84"/>
        <item x="180"/>
        <item x="270"/>
        <item x="169"/>
        <item x="264"/>
        <item x="173"/>
        <item x="243"/>
        <item x="280"/>
        <item x="333"/>
        <item x="23"/>
        <item x="266"/>
        <item x="12"/>
        <item x="287"/>
        <item x="234"/>
        <item x="99"/>
        <item x="172"/>
        <item x="318"/>
        <item x="122"/>
        <item x="256"/>
        <item x="152"/>
        <item x="295"/>
        <item x="185"/>
        <item x="291"/>
        <item x="25"/>
        <item x="292"/>
        <item x="153"/>
        <item x="123"/>
        <item x="279"/>
        <item x="93"/>
        <item x="42"/>
        <item x="60"/>
        <item x="289"/>
        <item x="275"/>
        <item x="114"/>
        <item x="246"/>
        <item x="168"/>
        <item x="146"/>
        <item x="197"/>
        <item x="331"/>
        <item m="1" x="342"/>
        <item x="319"/>
        <item x="141"/>
        <item x="192"/>
        <item x="135"/>
        <item x="321"/>
        <item x="104"/>
        <item x="285"/>
        <item x="90"/>
        <item x="125"/>
        <item x="198"/>
        <item x="16"/>
        <item x="127"/>
        <item x="200"/>
        <item x="257"/>
        <item x="163"/>
        <item x="103"/>
        <item x="288"/>
        <item x="260"/>
        <item x="212"/>
        <item x="325"/>
        <item x="115"/>
        <item x="131"/>
        <item x="143"/>
        <item x="74"/>
        <item x="43"/>
        <item x="96"/>
        <item x="130"/>
        <item x="194"/>
        <item x="120"/>
        <item x="9"/>
        <item x="271"/>
        <item x="147"/>
        <item x="47"/>
        <item x="117"/>
        <item x="191"/>
        <item x="78"/>
        <item x="240"/>
        <item x="19"/>
        <item x="219"/>
        <item x="211"/>
        <item x="88"/>
        <item x="206"/>
        <item x="167"/>
        <item x="329"/>
        <item x="282"/>
        <item x="52"/>
        <item x="312"/>
        <item x="254"/>
        <item x="100"/>
        <item x="98"/>
        <item x="26"/>
        <item x="11"/>
        <item x="304"/>
        <item x="203"/>
        <item x="110"/>
        <item x="133"/>
        <item x="315"/>
        <item x="17"/>
        <item x="4"/>
        <item x="95"/>
        <item x="72"/>
        <item x="278"/>
        <item x="75"/>
        <item x="268"/>
        <item x="334"/>
        <item x="208"/>
        <item x="218"/>
        <item x="220"/>
        <item x="50"/>
        <item x="49"/>
        <item x="281"/>
        <item x="159"/>
        <item x="228"/>
        <item x="61"/>
        <item x="232"/>
        <item x="0"/>
        <item x="121"/>
        <item x="92"/>
        <item x="177"/>
        <item x="70"/>
        <item x="21"/>
        <item x="186"/>
        <item x="176"/>
        <item x="89"/>
        <item x="210"/>
        <item x="250"/>
        <item x="56"/>
        <item x="223"/>
        <item x="262"/>
        <item x="145"/>
        <item x="116"/>
        <item x="67"/>
        <item x="175"/>
        <item x="204"/>
        <item x="8"/>
        <item x="252"/>
        <item x="109"/>
        <item x="69"/>
        <item x="79"/>
        <item x="85"/>
        <item x="77"/>
        <item x="149"/>
        <item x="323"/>
        <item x="300"/>
        <item x="164"/>
        <item x="30"/>
        <item x="309"/>
        <item x="22"/>
        <item x="54"/>
        <item x="233"/>
        <item x="158"/>
        <item x="48"/>
        <item x="259"/>
        <item x="238"/>
        <item x="326"/>
        <item x="18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onth" axis="axisRow"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Total Amount" fld="6" subtotal="average" baseField="11" baseItem="3" numFmtId="44"/>
  </dataFields>
  <formats count="1">
    <format dxfId="1">
      <pivotArea dataOnly="0" labelOnly="1" outline="0" axis="axisValues" fieldPosition="0"/>
    </format>
  </formats>
  <chartFormats count="1"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1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4F28D-C070-41F2-B0B4-6F36032A270B}" name="tbl2023Sales" displayName="tbl2023Sales" ref="A3:L1044" totalsRowShown="0">
  <autoFilter ref="A3:L1044" xr:uid="{0C5D3E71-7FB1-4D90-9ABA-85B8036D124B}"/>
  <tableColumns count="12">
    <tableColumn id="1" xr3:uid="{F9E50067-8B37-41EF-ADA7-733790EF9B95}" name="Transaction ID"/>
    <tableColumn id="2" xr3:uid="{3B042576-9367-4E8E-B624-3BBF2241FDAA}" name="Date" dataDxfId="18"/>
    <tableColumn id="3" xr3:uid="{166DE6E3-5052-438C-AC33-888536EFAD30}" name="Customer ID"/>
    <tableColumn id="4" xr3:uid="{AD2DDB04-42D0-47D8-A27C-D2ACC7C03725}" name="Gender"/>
    <tableColumn id="5" xr3:uid="{AD6850F5-B6DA-4501-85F5-53BDA09BDBE4}" name="Age"/>
    <tableColumn id="6" xr3:uid="{984690FD-6B9E-4E78-A422-6BA9FC52EDF4}" name="Product Category"/>
    <tableColumn id="9" xr3:uid="{4B838405-36D8-42CD-B500-A5D068BA9C0A}" name="Total Amount" dataCellStyle="Currency"/>
    <tableColumn id="10" xr3:uid="{8A498DF7-D08A-41BC-8115-70AA50199301}" name="Age Group" dataDxfId="17">
      <calculatedColumnFormula>_xlfn.XLOOKUP(tbl2023Sales[[#This Row],[Age]],tblAgeGrp[Age],tblAgeGrp[AgeGroup],"Error, verify age",0,1)</calculatedColumnFormula>
    </tableColumn>
    <tableColumn id="15" xr3:uid="{7F96FB0F-9161-434A-8E3A-C532DA765127}" name="Holiday" dataDxfId="16">
      <calculatedColumnFormula>IF(OR(tbl2023Sales[[#This Row],[Month-Year]]=45260, tbl2023Sales[[#This Row],[Month-Year]]=45291), "Holiday", "Non-Holiday")</calculatedColumnFormula>
    </tableColumn>
    <tableColumn id="16" xr3:uid="{9AB8C2B3-9254-45DE-8977-EC5648E01303}" name="Day of the Week" dataDxfId="15">
      <calculatedColumnFormula>_xlfn.XLOOKUP(WEEKDAY(tbl2023Sales[[#This Row],[Date]],1),tblDayWk[Day'#],tblDayWk[Day],"Error",0,1)</calculatedColumnFormula>
    </tableColumn>
    <tableColumn id="11" xr3:uid="{04281A53-B1D7-4E55-83C8-2FFF679F599A}" name="Weekend" dataDxfId="14">
      <calculatedColumnFormula>WEEKDAY(tbl2023Sales[[#This Row],[Date]], 2) &gt;= 5</calculatedColumnFormula>
    </tableColumn>
    <tableColumn id="7" xr3:uid="{B4291157-FF8B-4E62-A0D2-5F9E8C0FE561}" name="Month-Year" dataDxfId="13">
      <calculatedColumnFormula>EOMONTH(tbl2023Sales[[#This Row],[Date]],0)</calculatedColumnFormula>
    </tableColumn>
  </tableColumns>
  <tableStyleInfo name="TableStyleLight18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BB0FC6-5B29-4475-B47B-323D3F9B97BA}" name="Table8" displayName="Table8" ref="C109:G133" totalsRowShown="0" headerRowDxfId="6">
  <autoFilter ref="C109:G133" xr:uid="{54BB0FC6-5B29-4475-B47B-323D3F9B97BA}"/>
  <tableColumns count="5">
    <tableColumn id="1" xr3:uid="{5340133B-1833-4567-ABFC-F2FA82A094CB}" name="Month-Year" dataDxfId="5"/>
    <tableColumn id="2" xr3:uid="{58C4F68F-D0F2-4ECB-8716-E92828729C34}" name="Total Amount"/>
    <tableColumn id="3" xr3:uid="{C2BAFBA7-8394-4E62-B84A-323E857BCD3C}" name="Forecast(Total Amount)" dataDxfId="4"/>
    <tableColumn id="4" xr3:uid="{6D6AC583-DFE8-448D-B4DA-7BDA3F882813}" name="Lower Confidence Bound(Total Amount)" dataDxfId="3"/>
    <tableColumn id="5" xr3:uid="{BE22E498-7FD5-438A-ABA4-871780AF2DA5}" name="Upper Confidence Bound(Total Amount)" dataDxfId="2"/>
  </tableColumns>
  <tableStyleInfo name="TableStyleLight18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DA4B7-B8EE-4807-83EE-533EDF24C1D6}" name="tblAgeGrp" displayName="tblAgeGrp" ref="B2:C117" totalsRowShown="0">
  <autoFilter ref="B2:C117" xr:uid="{A8DDA4B7-B8EE-4807-83EE-533EDF24C1D6}"/>
  <tableColumns count="2">
    <tableColumn id="1" xr3:uid="{75D7D8ED-D29A-4F09-B99E-FD5F49B411FB}" name="Age"/>
    <tableColumn id="2" xr3:uid="{A76CEE57-A137-4374-97F0-0424FB53C7A7}" name="AgeGroup" dataDxfId="0"/>
  </tableColumns>
  <tableStyleInfo name="TableStyleLight18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0F7940-894B-46F7-A548-42CF2C8DD4DD}" name="tblDayWk" displayName="tblDayWk" ref="E2:F9" totalsRowShown="0">
  <autoFilter ref="E2:F9" xr:uid="{920F7940-894B-46F7-A548-42CF2C8DD4DD}"/>
  <tableColumns count="2">
    <tableColumn id="1" xr3:uid="{0F95CA5E-4F6A-4969-8479-3F2E91F07247}" name="Day#"/>
    <tableColumn id="2" xr3:uid="{327DAED2-7DAB-404C-B86E-C97F368EC3C8}" name="Day"/>
  </tableColumns>
  <tableStyleInfo name="TableStyleLight18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3E71-7FB1-4D90-9ABA-85B8036D124B}">
  <sheetPr>
    <pageSetUpPr fitToPage="1"/>
  </sheetPr>
  <dimension ref="A1:M1044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4.6" x14ac:dyDescent="0.4"/>
  <cols>
    <col min="1" max="1" width="14.61328125" customWidth="1"/>
    <col min="2" max="2" width="10.3828125" bestFit="1" customWidth="1"/>
    <col min="3" max="3" width="12.921875" customWidth="1"/>
    <col min="5" max="5" width="9.15234375" customWidth="1"/>
    <col min="6" max="6" width="17.07421875" customWidth="1"/>
    <col min="7" max="7" width="14.15234375" customWidth="1"/>
    <col min="8" max="8" width="11.921875" bestFit="1" customWidth="1"/>
    <col min="9" max="9" width="11.07421875" bestFit="1" customWidth="1"/>
    <col min="10" max="10" width="16.921875" bestFit="1" customWidth="1"/>
    <col min="11" max="11" width="11" bestFit="1" customWidth="1"/>
    <col min="12" max="12" width="13.15234375" bestFit="1" customWidth="1"/>
    <col min="13" max="13" width="23.07421875" bestFit="1" customWidth="1"/>
  </cols>
  <sheetData>
    <row r="1" spans="1:13" ht="25.3" x14ac:dyDescent="0.6">
      <c r="A1" s="25" t="s">
        <v>1028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x14ac:dyDescent="0.4">
      <c r="A2" s="24"/>
      <c r="B2" s="24"/>
      <c r="C2" s="24"/>
      <c r="D2" s="24"/>
      <c r="E2" s="24"/>
      <c r="F2" s="24"/>
      <c r="G2" s="24"/>
      <c r="H2" s="24"/>
    </row>
    <row r="3" spans="1:13" x14ac:dyDescent="0.4">
      <c r="A3" t="s">
        <v>1010</v>
      </c>
      <c r="B3" t="s">
        <v>1009</v>
      </c>
      <c r="C3" t="s">
        <v>1008</v>
      </c>
      <c r="D3" t="s">
        <v>1007</v>
      </c>
      <c r="E3" t="s">
        <v>1006</v>
      </c>
      <c r="F3" t="s">
        <v>1005</v>
      </c>
      <c r="G3" t="s">
        <v>1004</v>
      </c>
      <c r="H3" t="s">
        <v>1019</v>
      </c>
      <c r="I3" t="s">
        <v>1046</v>
      </c>
      <c r="J3" t="s">
        <v>1049</v>
      </c>
      <c r="K3" t="s">
        <v>1065</v>
      </c>
      <c r="L3" t="s">
        <v>1032</v>
      </c>
    </row>
    <row r="4" spans="1:13" x14ac:dyDescent="0.4">
      <c r="A4">
        <v>1</v>
      </c>
      <c r="B4" s="2">
        <v>45254</v>
      </c>
      <c r="C4" t="s">
        <v>1003</v>
      </c>
      <c r="D4" t="s">
        <v>2</v>
      </c>
      <c r="E4">
        <v>34</v>
      </c>
      <c r="F4" t="s">
        <v>6</v>
      </c>
      <c r="G4" s="7">
        <v>183.60000000000002</v>
      </c>
      <c r="H4" t="str">
        <f>_xlfn.XLOOKUP(tbl2023Sales[[#This Row],[Age]],tblAgeGrp[Age],tblAgeGrp[AgeGroup],"Error, verify age",0,1)</f>
        <v>25-34</v>
      </c>
      <c r="I4" t="str">
        <f>IF(OR(tbl2023Sales[[#This Row],[Month-Year]]=45260, tbl2023Sales[[#This Row],[Month-Year]]=45291), "Holiday", "Non-Holiday")</f>
        <v>Holiday</v>
      </c>
      <c r="J4" t="str">
        <f>_xlfn.XLOOKUP(WEEKDAY(tbl2023Sales[[#This Row],[Date]],1),tblDayWk[Day'#],tblDayWk[Day],"Error",0,1)</f>
        <v>Friday</v>
      </c>
      <c r="K4" t="b">
        <f>WEEKDAY(tbl2023Sales[[#This Row],[Date]], 2) &gt;= 5</f>
        <v>1</v>
      </c>
      <c r="L4" s="15">
        <f>EOMONTH(tbl2023Sales[[#This Row],[Date]],0)</f>
        <v>45260</v>
      </c>
      <c r="M4" s="12"/>
    </row>
    <row r="5" spans="1:13" x14ac:dyDescent="0.4">
      <c r="A5">
        <v>2</v>
      </c>
      <c r="B5" s="2">
        <v>44984</v>
      </c>
      <c r="C5" t="s">
        <v>1002</v>
      </c>
      <c r="D5" t="s">
        <v>4</v>
      </c>
      <c r="E5">
        <v>26</v>
      </c>
      <c r="F5" t="s">
        <v>9</v>
      </c>
      <c r="G5" s="7">
        <v>681.51</v>
      </c>
      <c r="H5" t="str">
        <f>_xlfn.XLOOKUP(tbl2023Sales[[#This Row],[Age]],tblAgeGrp[Age],tblAgeGrp[AgeGroup],"Error, verify age",0,1)</f>
        <v>25-34</v>
      </c>
      <c r="I5" t="str">
        <f>IF(OR(tbl2023Sales[[#This Row],[Month-Year]]=45260, tbl2023Sales[[#This Row],[Month-Year]]=45291), "Holiday", "Non-Holiday")</f>
        <v>Non-Holiday</v>
      </c>
      <c r="J5" t="str">
        <f>_xlfn.XLOOKUP(WEEKDAY(tbl2023Sales[[#This Row],[Date]],1),tblDayWk[Day'#],tblDayWk[Day],"Error",0,1)</f>
        <v>Monday</v>
      </c>
      <c r="K5" t="b">
        <f>WEEKDAY(tbl2023Sales[[#This Row],[Date]], 2) &gt;= 5</f>
        <v>0</v>
      </c>
      <c r="L5" s="15">
        <f>EOMONTH(tbl2023Sales[[#This Row],[Date]],0)</f>
        <v>44985</v>
      </c>
    </row>
    <row r="6" spans="1:13" x14ac:dyDescent="0.4">
      <c r="A6">
        <v>3</v>
      </c>
      <c r="B6" s="2">
        <v>44998</v>
      </c>
      <c r="C6" t="s">
        <v>1001</v>
      </c>
      <c r="D6" t="s">
        <v>2</v>
      </c>
      <c r="E6">
        <v>50</v>
      </c>
      <c r="F6" t="s">
        <v>1</v>
      </c>
      <c r="G6" s="7">
        <v>1939.1</v>
      </c>
      <c r="H6" t="str">
        <f>_xlfn.XLOOKUP(tbl2023Sales[[#This Row],[Age]],tblAgeGrp[Age],tblAgeGrp[AgeGroup],"Error, verify age",0,1)</f>
        <v>45-54</v>
      </c>
      <c r="I6" t="str">
        <f>IF(OR(tbl2023Sales[[#This Row],[Month-Year]]=45260, tbl2023Sales[[#This Row],[Month-Year]]=45291), "Holiday", "Non-Holiday")</f>
        <v>Non-Holiday</v>
      </c>
      <c r="J6" t="str">
        <f>_xlfn.XLOOKUP(WEEKDAY(tbl2023Sales[[#This Row],[Date]],1),tblDayWk[Day'#],tblDayWk[Day],"Error",0,1)</f>
        <v>Monday</v>
      </c>
      <c r="K6" t="b">
        <f>WEEKDAY(tbl2023Sales[[#This Row],[Date]], 2) &gt;= 5</f>
        <v>0</v>
      </c>
      <c r="L6" s="15">
        <f>EOMONTH(tbl2023Sales[[#This Row],[Date]],0)</f>
        <v>45016</v>
      </c>
    </row>
    <row r="7" spans="1:13" x14ac:dyDescent="0.4">
      <c r="A7">
        <v>4</v>
      </c>
      <c r="B7" s="2">
        <v>45067</v>
      </c>
      <c r="C7" t="s">
        <v>1000</v>
      </c>
      <c r="D7" t="s">
        <v>2</v>
      </c>
      <c r="E7">
        <v>37</v>
      </c>
      <c r="F7" t="s">
        <v>9</v>
      </c>
      <c r="G7" s="7">
        <v>510.58</v>
      </c>
      <c r="H7" t="str">
        <f>_xlfn.XLOOKUP(tbl2023Sales[[#This Row],[Age]],tblAgeGrp[Age],tblAgeGrp[AgeGroup],"Error, verify age",0,1)</f>
        <v>35-44</v>
      </c>
      <c r="I7" t="str">
        <f>IF(OR(tbl2023Sales[[#This Row],[Month-Year]]=45260, tbl2023Sales[[#This Row],[Month-Year]]=45291), "Holiday", "Non-Holiday")</f>
        <v>Non-Holiday</v>
      </c>
      <c r="J7" t="str">
        <f>_xlfn.XLOOKUP(WEEKDAY(tbl2023Sales[[#This Row],[Date]],1),tblDayWk[Day'#],tblDayWk[Day],"Error",0,1)</f>
        <v>Sunday</v>
      </c>
      <c r="K7" t="b">
        <f>WEEKDAY(tbl2023Sales[[#This Row],[Date]], 2) &gt;= 5</f>
        <v>1</v>
      </c>
      <c r="L7" s="15">
        <f>EOMONTH(tbl2023Sales[[#This Row],[Date]],0)</f>
        <v>45077</v>
      </c>
    </row>
    <row r="8" spans="1:13" x14ac:dyDescent="0.4">
      <c r="A8">
        <v>5</v>
      </c>
      <c r="B8" s="2">
        <v>45236</v>
      </c>
      <c r="C8" t="s">
        <v>999</v>
      </c>
      <c r="D8" t="s">
        <v>2</v>
      </c>
      <c r="E8">
        <v>30</v>
      </c>
      <c r="F8" t="s">
        <v>6</v>
      </c>
      <c r="G8" s="7">
        <v>118.49</v>
      </c>
      <c r="H8" t="str">
        <f>_xlfn.XLOOKUP(tbl2023Sales[[#This Row],[Age]],tblAgeGrp[Age],tblAgeGrp[AgeGroup],"Error, verify age",0,1)</f>
        <v>25-34</v>
      </c>
      <c r="I8" t="str">
        <f>IF(OR(tbl2023Sales[[#This Row],[Month-Year]]=45260, tbl2023Sales[[#This Row],[Month-Year]]=45291), "Holiday", "Non-Holiday")</f>
        <v>Holiday</v>
      </c>
      <c r="J8" t="str">
        <f>_xlfn.XLOOKUP(WEEKDAY(tbl2023Sales[[#This Row],[Date]],1),tblDayWk[Day'#],tblDayWk[Day],"Error",0,1)</f>
        <v>Monday</v>
      </c>
      <c r="K8" t="b">
        <f>WEEKDAY(tbl2023Sales[[#This Row],[Date]], 2) &gt;= 5</f>
        <v>0</v>
      </c>
      <c r="L8" s="15">
        <f>EOMONTH(tbl2023Sales[[#This Row],[Date]],0)</f>
        <v>45260</v>
      </c>
    </row>
    <row r="9" spans="1:13" x14ac:dyDescent="0.4">
      <c r="A9">
        <v>6</v>
      </c>
      <c r="B9" s="2">
        <v>45041</v>
      </c>
      <c r="C9" t="s">
        <v>998</v>
      </c>
      <c r="D9" t="s">
        <v>4</v>
      </c>
      <c r="E9">
        <v>45</v>
      </c>
      <c r="F9" t="s">
        <v>6</v>
      </c>
      <c r="G9" s="7">
        <v>446.67</v>
      </c>
      <c r="H9" t="str">
        <f>_xlfn.XLOOKUP(tbl2023Sales[[#This Row],[Age]],tblAgeGrp[Age],tblAgeGrp[AgeGroup],"Error, verify age",0,1)</f>
        <v>45-54</v>
      </c>
      <c r="I9" t="str">
        <f>IF(OR(tbl2023Sales[[#This Row],[Month-Year]]=45260, tbl2023Sales[[#This Row],[Month-Year]]=45291), "Holiday", "Non-Holiday")</f>
        <v>Non-Holiday</v>
      </c>
      <c r="J9" t="str">
        <f>_xlfn.XLOOKUP(WEEKDAY(tbl2023Sales[[#This Row],[Date]],1),tblDayWk[Day'#],tblDayWk[Day],"Error",0,1)</f>
        <v>Tuesday</v>
      </c>
      <c r="K9" t="b">
        <f>WEEKDAY(tbl2023Sales[[#This Row],[Date]], 2) &gt;= 5</f>
        <v>0</v>
      </c>
      <c r="L9" s="15">
        <f>EOMONTH(tbl2023Sales[[#This Row],[Date]],0)</f>
        <v>45046</v>
      </c>
    </row>
    <row r="10" spans="1:13" x14ac:dyDescent="0.4">
      <c r="A10">
        <v>7</v>
      </c>
      <c r="B10" s="2">
        <v>45002</v>
      </c>
      <c r="C10" t="s">
        <v>997</v>
      </c>
      <c r="D10" t="s">
        <v>2</v>
      </c>
      <c r="E10">
        <v>46</v>
      </c>
      <c r="F10" t="s">
        <v>9</v>
      </c>
      <c r="G10" s="7">
        <v>511.91999999999996</v>
      </c>
      <c r="H10" t="str">
        <f>_xlfn.XLOOKUP(tbl2023Sales[[#This Row],[Age]],tblAgeGrp[Age],tblAgeGrp[AgeGroup],"Error, verify age",0,1)</f>
        <v>45-54</v>
      </c>
      <c r="I10" t="str">
        <f>IF(OR(tbl2023Sales[[#This Row],[Month-Year]]=45260, tbl2023Sales[[#This Row],[Month-Year]]=45291), "Holiday", "Non-Holiday")</f>
        <v>Non-Holiday</v>
      </c>
      <c r="J10" t="str">
        <f>_xlfn.XLOOKUP(WEEKDAY(tbl2023Sales[[#This Row],[Date]],1),tblDayWk[Day'#],tblDayWk[Day],"Error",0,1)</f>
        <v>Friday</v>
      </c>
      <c r="K10" t="b">
        <f>WEEKDAY(tbl2023Sales[[#This Row],[Date]], 2) &gt;= 5</f>
        <v>1</v>
      </c>
      <c r="L10" s="15">
        <f>EOMONTH(tbl2023Sales[[#This Row],[Date]],0)</f>
        <v>45016</v>
      </c>
    </row>
    <row r="11" spans="1:13" x14ac:dyDescent="0.4">
      <c r="A11">
        <v>8</v>
      </c>
      <c r="B11" s="2">
        <v>45007</v>
      </c>
      <c r="C11" t="s">
        <v>996</v>
      </c>
      <c r="D11" t="s">
        <v>2</v>
      </c>
      <c r="E11">
        <v>30</v>
      </c>
      <c r="F11" t="s">
        <v>1</v>
      </c>
      <c r="G11" s="7">
        <v>1203.94</v>
      </c>
      <c r="H11" t="str">
        <f>_xlfn.XLOOKUP(tbl2023Sales[[#This Row],[Age]],tblAgeGrp[Age],tblAgeGrp[AgeGroup],"Error, verify age",0,1)</f>
        <v>25-34</v>
      </c>
      <c r="I11" t="str">
        <f>IF(OR(tbl2023Sales[[#This Row],[Month-Year]]=45260, tbl2023Sales[[#This Row],[Month-Year]]=45291), "Holiday", "Non-Holiday")</f>
        <v>Non-Holiday</v>
      </c>
      <c r="J11" t="str">
        <f>_xlfn.XLOOKUP(WEEKDAY(tbl2023Sales[[#This Row],[Date]],1),tblDayWk[Day'#],tblDayWk[Day],"Error",0,1)</f>
        <v>Wednesday</v>
      </c>
      <c r="K11" t="b">
        <f>WEEKDAY(tbl2023Sales[[#This Row],[Date]], 2) &gt;= 5</f>
        <v>0</v>
      </c>
      <c r="L11" s="15">
        <f>EOMONTH(tbl2023Sales[[#This Row],[Date]],0)</f>
        <v>45016</v>
      </c>
    </row>
    <row r="12" spans="1:13" x14ac:dyDescent="0.4">
      <c r="A12">
        <v>9</v>
      </c>
      <c r="B12" s="2">
        <v>45273</v>
      </c>
      <c r="C12" t="s">
        <v>995</v>
      </c>
      <c r="D12" t="s">
        <v>2</v>
      </c>
      <c r="E12">
        <v>63</v>
      </c>
      <c r="F12" t="s">
        <v>1</v>
      </c>
      <c r="G12" s="7">
        <v>497.91</v>
      </c>
      <c r="H12" t="str">
        <f>_xlfn.XLOOKUP(tbl2023Sales[[#This Row],[Age]],tblAgeGrp[Age],tblAgeGrp[AgeGroup],"Error, verify age",0,1)</f>
        <v>55-64</v>
      </c>
      <c r="I12" t="str">
        <f>IF(OR(tbl2023Sales[[#This Row],[Month-Year]]=45260, tbl2023Sales[[#This Row],[Month-Year]]=45291), "Holiday", "Non-Holiday")</f>
        <v>Holiday</v>
      </c>
      <c r="J12" t="str">
        <f>_xlfn.XLOOKUP(WEEKDAY(tbl2023Sales[[#This Row],[Date]],1),tblDayWk[Day'#],tblDayWk[Day],"Error",0,1)</f>
        <v>Wednesday</v>
      </c>
      <c r="K12" t="b">
        <f>WEEKDAY(tbl2023Sales[[#This Row],[Date]], 2) &gt;= 5</f>
        <v>0</v>
      </c>
      <c r="L12" s="15">
        <f>EOMONTH(tbl2023Sales[[#This Row],[Date]],0)</f>
        <v>45291</v>
      </c>
    </row>
    <row r="13" spans="1:13" x14ac:dyDescent="0.4">
      <c r="A13">
        <v>10</v>
      </c>
      <c r="B13" s="2">
        <v>45206</v>
      </c>
      <c r="C13" t="s">
        <v>994</v>
      </c>
      <c r="D13" t="s">
        <v>4</v>
      </c>
      <c r="E13">
        <v>52</v>
      </c>
      <c r="F13" t="s">
        <v>9</v>
      </c>
      <c r="G13" s="7">
        <v>1087.95</v>
      </c>
      <c r="H13" t="str">
        <f>_xlfn.XLOOKUP(tbl2023Sales[[#This Row],[Age]],tblAgeGrp[Age],tblAgeGrp[AgeGroup],"Error, verify age",0,1)</f>
        <v>45-54</v>
      </c>
      <c r="I13" t="str">
        <f>IF(OR(tbl2023Sales[[#This Row],[Month-Year]]=45260, tbl2023Sales[[#This Row],[Month-Year]]=45291), "Holiday", "Non-Holiday")</f>
        <v>Non-Holiday</v>
      </c>
      <c r="J13" t="str">
        <f>_xlfn.XLOOKUP(WEEKDAY(tbl2023Sales[[#This Row],[Date]],1),tblDayWk[Day'#],tblDayWk[Day],"Error",0,1)</f>
        <v>Saturday</v>
      </c>
      <c r="K13" t="b">
        <f>WEEKDAY(tbl2023Sales[[#This Row],[Date]], 2) &gt;= 5</f>
        <v>1</v>
      </c>
      <c r="L13" s="15">
        <f>EOMONTH(tbl2023Sales[[#This Row],[Date]],0)</f>
        <v>45230</v>
      </c>
    </row>
    <row r="14" spans="1:13" x14ac:dyDescent="0.4">
      <c r="A14">
        <v>11</v>
      </c>
      <c r="B14" s="2">
        <v>44971</v>
      </c>
      <c r="C14" t="s">
        <v>993</v>
      </c>
      <c r="D14" t="s">
        <v>2</v>
      </c>
      <c r="E14">
        <v>23</v>
      </c>
      <c r="F14" t="s">
        <v>9</v>
      </c>
      <c r="G14" s="7">
        <v>1059.08</v>
      </c>
      <c r="H14" t="str">
        <f>_xlfn.XLOOKUP(tbl2023Sales[[#This Row],[Age]],tblAgeGrp[Age],tblAgeGrp[AgeGroup],"Error, verify age",0,1)</f>
        <v>15-24</v>
      </c>
      <c r="I14" t="str">
        <f>IF(OR(tbl2023Sales[[#This Row],[Month-Year]]=45260, tbl2023Sales[[#This Row],[Month-Year]]=45291), "Holiday", "Non-Holiday")</f>
        <v>Non-Holiday</v>
      </c>
      <c r="J14" t="str">
        <f>_xlfn.XLOOKUP(WEEKDAY(tbl2023Sales[[#This Row],[Date]],1),tblDayWk[Day'#],tblDayWk[Day],"Error",0,1)</f>
        <v>Tuesday</v>
      </c>
      <c r="K14" t="b">
        <f>WEEKDAY(tbl2023Sales[[#This Row],[Date]], 2) &gt;= 5</f>
        <v>0</v>
      </c>
      <c r="L14" s="15">
        <f>EOMONTH(tbl2023Sales[[#This Row],[Date]],0)</f>
        <v>44985</v>
      </c>
    </row>
    <row r="15" spans="1:13" x14ac:dyDescent="0.4">
      <c r="A15">
        <v>12</v>
      </c>
      <c r="B15" s="2">
        <v>45229</v>
      </c>
      <c r="C15" t="s">
        <v>992</v>
      </c>
      <c r="D15" t="s">
        <v>2</v>
      </c>
      <c r="E15">
        <v>35</v>
      </c>
      <c r="F15" t="s">
        <v>6</v>
      </c>
      <c r="G15" s="7">
        <v>242.25</v>
      </c>
      <c r="H15" t="str">
        <f>_xlfn.XLOOKUP(tbl2023Sales[[#This Row],[Age]],tblAgeGrp[Age],tblAgeGrp[AgeGroup],"Error, verify age",0,1)</f>
        <v>35-44</v>
      </c>
      <c r="I15" t="str">
        <f>IF(OR(tbl2023Sales[[#This Row],[Month-Year]]=45260, tbl2023Sales[[#This Row],[Month-Year]]=45291), "Holiday", "Non-Holiday")</f>
        <v>Non-Holiday</v>
      </c>
      <c r="J15" t="str">
        <f>_xlfn.XLOOKUP(WEEKDAY(tbl2023Sales[[#This Row],[Date]],1),tblDayWk[Day'#],tblDayWk[Day],"Error",0,1)</f>
        <v>Monday</v>
      </c>
      <c r="K15" t="b">
        <f>WEEKDAY(tbl2023Sales[[#This Row],[Date]], 2) &gt;= 5</f>
        <v>0</v>
      </c>
      <c r="L15" s="15">
        <f>EOMONTH(tbl2023Sales[[#This Row],[Date]],0)</f>
        <v>45230</v>
      </c>
    </row>
    <row r="16" spans="1:13" x14ac:dyDescent="0.4">
      <c r="A16">
        <v>13</v>
      </c>
      <c r="B16" s="2">
        <v>45143</v>
      </c>
      <c r="C16" t="s">
        <v>991</v>
      </c>
      <c r="D16" t="s">
        <v>2</v>
      </c>
      <c r="E16">
        <v>22</v>
      </c>
      <c r="F16" t="s">
        <v>1</v>
      </c>
      <c r="G16" s="7">
        <v>780.58</v>
      </c>
      <c r="H16" t="str">
        <f>_xlfn.XLOOKUP(tbl2023Sales[[#This Row],[Age]],tblAgeGrp[Age],tblAgeGrp[AgeGroup],"Error, verify age",0,1)</f>
        <v>15-24</v>
      </c>
      <c r="I16" t="str">
        <f>IF(OR(tbl2023Sales[[#This Row],[Month-Year]]=45260, tbl2023Sales[[#This Row],[Month-Year]]=45291), "Holiday", "Non-Holiday")</f>
        <v>Non-Holiday</v>
      </c>
      <c r="J16" t="str">
        <f>_xlfn.XLOOKUP(WEEKDAY(tbl2023Sales[[#This Row],[Date]],1),tblDayWk[Day'#],tblDayWk[Day],"Error",0,1)</f>
        <v>Saturday</v>
      </c>
      <c r="K16" t="b">
        <f>WEEKDAY(tbl2023Sales[[#This Row],[Date]], 2) &gt;= 5</f>
        <v>1</v>
      </c>
      <c r="L16" s="15">
        <f>EOMONTH(tbl2023Sales[[#This Row],[Date]],0)</f>
        <v>45169</v>
      </c>
    </row>
    <row r="17" spans="1:12" x14ac:dyDescent="0.4">
      <c r="A17">
        <v>14</v>
      </c>
      <c r="B17" s="2">
        <v>45002</v>
      </c>
      <c r="C17" t="s">
        <v>990</v>
      </c>
      <c r="D17" t="s">
        <v>2</v>
      </c>
      <c r="E17">
        <v>64</v>
      </c>
      <c r="F17" t="s">
        <v>9</v>
      </c>
      <c r="G17" s="7">
        <v>892.57</v>
      </c>
      <c r="H17" t="str">
        <f>_xlfn.XLOOKUP(tbl2023Sales[[#This Row],[Age]],tblAgeGrp[Age],tblAgeGrp[AgeGroup],"Error, verify age",0,1)</f>
        <v>55-64</v>
      </c>
      <c r="I17" t="str">
        <f>IF(OR(tbl2023Sales[[#This Row],[Month-Year]]=45260, tbl2023Sales[[#This Row],[Month-Year]]=45291), "Holiday", "Non-Holiday")</f>
        <v>Non-Holiday</v>
      </c>
      <c r="J17" t="str">
        <f>_xlfn.XLOOKUP(WEEKDAY(tbl2023Sales[[#This Row],[Date]],1),tblDayWk[Day'#],tblDayWk[Day],"Error",0,1)</f>
        <v>Friday</v>
      </c>
      <c r="K17" t="b">
        <f>WEEKDAY(tbl2023Sales[[#This Row],[Date]], 2) &gt;= 5</f>
        <v>1</v>
      </c>
      <c r="L17" s="15">
        <f>EOMONTH(tbl2023Sales[[#This Row],[Date]],0)</f>
        <v>45016</v>
      </c>
    </row>
    <row r="18" spans="1:12" x14ac:dyDescent="0.4">
      <c r="A18">
        <v>15</v>
      </c>
      <c r="B18" s="2">
        <v>44946</v>
      </c>
      <c r="C18" t="s">
        <v>989</v>
      </c>
      <c r="D18" t="s">
        <v>4</v>
      </c>
      <c r="E18">
        <v>42</v>
      </c>
      <c r="F18" t="s">
        <v>1</v>
      </c>
      <c r="G18" s="7">
        <v>540.91999999999996</v>
      </c>
      <c r="H18" t="str">
        <f>_xlfn.XLOOKUP(tbl2023Sales[[#This Row],[Age]],tblAgeGrp[Age],tblAgeGrp[AgeGroup],"Error, verify age",0,1)</f>
        <v>35-44</v>
      </c>
      <c r="I18" t="str">
        <f>IF(OR(tbl2023Sales[[#This Row],[Month-Year]]=45260, tbl2023Sales[[#This Row],[Month-Year]]=45291), "Holiday", "Non-Holiday")</f>
        <v>Non-Holiday</v>
      </c>
      <c r="J18" t="str">
        <f>_xlfn.XLOOKUP(WEEKDAY(tbl2023Sales[[#This Row],[Date]],1),tblDayWk[Day'#],tblDayWk[Day],"Error",0,1)</f>
        <v>Friday</v>
      </c>
      <c r="K18" t="b">
        <f>WEEKDAY(tbl2023Sales[[#This Row],[Date]], 2) &gt;= 5</f>
        <v>1</v>
      </c>
      <c r="L18" s="15">
        <f>EOMONTH(tbl2023Sales[[#This Row],[Date]],0)</f>
        <v>44957</v>
      </c>
    </row>
    <row r="19" spans="1:12" x14ac:dyDescent="0.4">
      <c r="A19">
        <v>16</v>
      </c>
      <c r="B19" s="2">
        <v>45002</v>
      </c>
      <c r="C19" t="s">
        <v>988</v>
      </c>
      <c r="D19" t="s">
        <v>2</v>
      </c>
      <c r="E19">
        <v>19</v>
      </c>
      <c r="F19" t="s">
        <v>9</v>
      </c>
      <c r="G19" s="7">
        <v>974.09999999999991</v>
      </c>
      <c r="H19" t="str">
        <f>_xlfn.XLOOKUP(tbl2023Sales[[#This Row],[Age]],tblAgeGrp[Age],tblAgeGrp[AgeGroup],"Error, verify age",0,1)</f>
        <v>15-24</v>
      </c>
      <c r="I19" t="str">
        <f>IF(OR(tbl2023Sales[[#This Row],[Month-Year]]=45260, tbl2023Sales[[#This Row],[Month-Year]]=45291), "Holiday", "Non-Holiday")</f>
        <v>Non-Holiday</v>
      </c>
      <c r="J19" t="str">
        <f>_xlfn.XLOOKUP(WEEKDAY(tbl2023Sales[[#This Row],[Date]],1),tblDayWk[Day'#],tblDayWk[Day],"Error",0,1)</f>
        <v>Friday</v>
      </c>
      <c r="K19" t="b">
        <f>WEEKDAY(tbl2023Sales[[#This Row],[Date]], 2) &gt;= 5</f>
        <v>1</v>
      </c>
      <c r="L19" s="15">
        <f>EOMONTH(tbl2023Sales[[#This Row],[Date]],0)</f>
        <v>45016</v>
      </c>
    </row>
    <row r="20" spans="1:12" x14ac:dyDescent="0.4">
      <c r="A20">
        <v>17</v>
      </c>
      <c r="B20" s="2">
        <v>45038</v>
      </c>
      <c r="C20" t="s">
        <v>987</v>
      </c>
      <c r="D20" t="s">
        <v>4</v>
      </c>
      <c r="E20">
        <v>27</v>
      </c>
      <c r="F20" t="s">
        <v>9</v>
      </c>
      <c r="G20" s="7">
        <v>753.36</v>
      </c>
      <c r="H20" t="str">
        <f>_xlfn.XLOOKUP(tbl2023Sales[[#This Row],[Age]],tblAgeGrp[Age],tblAgeGrp[AgeGroup],"Error, verify age",0,1)</f>
        <v>25-34</v>
      </c>
      <c r="I20" t="str">
        <f>IF(OR(tbl2023Sales[[#This Row],[Month-Year]]=45260, tbl2023Sales[[#This Row],[Month-Year]]=45291), "Holiday", "Non-Holiday")</f>
        <v>Non-Holiday</v>
      </c>
      <c r="J20" t="str">
        <f>_xlfn.XLOOKUP(WEEKDAY(tbl2023Sales[[#This Row],[Date]],1),tblDayWk[Day'#],tblDayWk[Day],"Error",0,1)</f>
        <v>Saturday</v>
      </c>
      <c r="K20" t="b">
        <f>WEEKDAY(tbl2023Sales[[#This Row],[Date]], 2) &gt;= 5</f>
        <v>1</v>
      </c>
      <c r="L20" s="15">
        <f>EOMONTH(tbl2023Sales[[#This Row],[Date]],0)</f>
        <v>45046</v>
      </c>
    </row>
    <row r="21" spans="1:12" x14ac:dyDescent="0.4">
      <c r="A21">
        <v>18</v>
      </c>
      <c r="B21" s="2">
        <v>45046</v>
      </c>
      <c r="C21" t="s">
        <v>986</v>
      </c>
      <c r="D21" t="s">
        <v>4</v>
      </c>
      <c r="E21">
        <v>47</v>
      </c>
      <c r="F21" t="s">
        <v>1</v>
      </c>
      <c r="G21" s="7">
        <v>149.91</v>
      </c>
      <c r="H21" t="str">
        <f>_xlfn.XLOOKUP(tbl2023Sales[[#This Row],[Age]],tblAgeGrp[Age],tblAgeGrp[AgeGroup],"Error, verify age",0,1)</f>
        <v>45-54</v>
      </c>
      <c r="I21" t="str">
        <f>IF(OR(tbl2023Sales[[#This Row],[Month-Year]]=45260, tbl2023Sales[[#This Row],[Month-Year]]=45291), "Holiday", "Non-Holiday")</f>
        <v>Non-Holiday</v>
      </c>
      <c r="J21" t="str">
        <f>_xlfn.XLOOKUP(WEEKDAY(tbl2023Sales[[#This Row],[Date]],1),tblDayWk[Day'#],tblDayWk[Day],"Error",0,1)</f>
        <v>Sunday</v>
      </c>
      <c r="K21" t="b">
        <f>WEEKDAY(tbl2023Sales[[#This Row],[Date]], 2) &gt;= 5</f>
        <v>1</v>
      </c>
      <c r="L21" s="15">
        <f>EOMONTH(tbl2023Sales[[#This Row],[Date]],0)</f>
        <v>45046</v>
      </c>
    </row>
    <row r="22" spans="1:12" x14ac:dyDescent="0.4">
      <c r="A22">
        <v>19</v>
      </c>
      <c r="B22" s="2">
        <v>45185</v>
      </c>
      <c r="C22" t="s">
        <v>985</v>
      </c>
      <c r="D22" t="s">
        <v>4</v>
      </c>
      <c r="E22">
        <v>62</v>
      </c>
      <c r="F22" t="s">
        <v>9</v>
      </c>
      <c r="G22" s="7">
        <v>1139.05</v>
      </c>
      <c r="H22" t="str">
        <f>_xlfn.XLOOKUP(tbl2023Sales[[#This Row],[Age]],tblAgeGrp[Age],tblAgeGrp[AgeGroup],"Error, verify age",0,1)</f>
        <v>55-64</v>
      </c>
      <c r="I22" t="str">
        <f>IF(OR(tbl2023Sales[[#This Row],[Month-Year]]=45260, tbl2023Sales[[#This Row],[Month-Year]]=45291), "Holiday", "Non-Holiday")</f>
        <v>Non-Holiday</v>
      </c>
      <c r="J22" t="str">
        <f>_xlfn.XLOOKUP(WEEKDAY(tbl2023Sales[[#This Row],[Date]],1),tblDayWk[Day'#],tblDayWk[Day],"Error",0,1)</f>
        <v>Saturday</v>
      </c>
      <c r="K22" t="b">
        <f>WEEKDAY(tbl2023Sales[[#This Row],[Date]], 2) &gt;= 5</f>
        <v>1</v>
      </c>
      <c r="L22" s="15">
        <f>EOMONTH(tbl2023Sales[[#This Row],[Date]],0)</f>
        <v>45199</v>
      </c>
    </row>
    <row r="23" spans="1:12" x14ac:dyDescent="0.4">
      <c r="A23">
        <v>20</v>
      </c>
      <c r="B23" s="2">
        <v>45235</v>
      </c>
      <c r="C23" t="s">
        <v>984</v>
      </c>
      <c r="D23" t="s">
        <v>2</v>
      </c>
      <c r="E23">
        <v>22</v>
      </c>
      <c r="F23" t="s">
        <v>9</v>
      </c>
      <c r="G23" s="7">
        <v>348.26</v>
      </c>
      <c r="H23" t="str">
        <f>_xlfn.XLOOKUP(tbl2023Sales[[#This Row],[Age]],tblAgeGrp[Age],tblAgeGrp[AgeGroup],"Error, verify age",0,1)</f>
        <v>15-24</v>
      </c>
      <c r="I23" t="str">
        <f>IF(OR(tbl2023Sales[[#This Row],[Month-Year]]=45260, tbl2023Sales[[#This Row],[Month-Year]]=45291), "Holiday", "Non-Holiday")</f>
        <v>Holiday</v>
      </c>
      <c r="J23" t="str">
        <f>_xlfn.XLOOKUP(WEEKDAY(tbl2023Sales[[#This Row],[Date]],1),tblDayWk[Day'#],tblDayWk[Day],"Error",0,1)</f>
        <v>Sunday</v>
      </c>
      <c r="K23" t="b">
        <f>WEEKDAY(tbl2023Sales[[#This Row],[Date]], 2) &gt;= 5</f>
        <v>1</v>
      </c>
      <c r="L23" s="15">
        <f>EOMONTH(tbl2023Sales[[#This Row],[Date]],0)</f>
        <v>45260</v>
      </c>
    </row>
    <row r="24" spans="1:12" x14ac:dyDescent="0.4">
      <c r="A24">
        <v>21</v>
      </c>
      <c r="B24" s="2">
        <v>44940</v>
      </c>
      <c r="C24" t="s">
        <v>983</v>
      </c>
      <c r="D24" t="s">
        <v>4</v>
      </c>
      <c r="E24">
        <v>50</v>
      </c>
      <c r="F24" t="s">
        <v>6</v>
      </c>
      <c r="G24" s="7">
        <v>178.82999999999998</v>
      </c>
      <c r="H24" t="str">
        <f>_xlfn.XLOOKUP(tbl2023Sales[[#This Row],[Age]],tblAgeGrp[Age],tblAgeGrp[AgeGroup],"Error, verify age",0,1)</f>
        <v>45-54</v>
      </c>
      <c r="I24" t="str">
        <f>IF(OR(tbl2023Sales[[#This Row],[Month-Year]]=45260, tbl2023Sales[[#This Row],[Month-Year]]=45291), "Holiday", "Non-Holiday")</f>
        <v>Non-Holiday</v>
      </c>
      <c r="J24" t="str">
        <f>_xlfn.XLOOKUP(WEEKDAY(tbl2023Sales[[#This Row],[Date]],1),tblDayWk[Day'#],tblDayWk[Day],"Error",0,1)</f>
        <v>Saturday</v>
      </c>
      <c r="K24" t="b">
        <f>WEEKDAY(tbl2023Sales[[#This Row],[Date]], 2) &gt;= 5</f>
        <v>1</v>
      </c>
      <c r="L24" s="15">
        <f>EOMONTH(tbl2023Sales[[#This Row],[Date]],0)</f>
        <v>44957</v>
      </c>
    </row>
    <row r="25" spans="1:12" x14ac:dyDescent="0.4">
      <c r="A25">
        <v>22</v>
      </c>
      <c r="B25" s="2">
        <v>45214</v>
      </c>
      <c r="C25" t="s">
        <v>982</v>
      </c>
      <c r="D25" t="s">
        <v>2</v>
      </c>
      <c r="E25">
        <v>18</v>
      </c>
      <c r="F25" t="s">
        <v>9</v>
      </c>
      <c r="G25" s="7">
        <v>96.35</v>
      </c>
      <c r="H25" t="str">
        <f>_xlfn.XLOOKUP(tbl2023Sales[[#This Row],[Age]],tblAgeGrp[Age],tblAgeGrp[AgeGroup],"Error, verify age",0,1)</f>
        <v>15-24</v>
      </c>
      <c r="I25" t="str">
        <f>IF(OR(tbl2023Sales[[#This Row],[Month-Year]]=45260, tbl2023Sales[[#This Row],[Month-Year]]=45291), "Holiday", "Non-Holiday")</f>
        <v>Non-Holiday</v>
      </c>
      <c r="J25" t="str">
        <f>_xlfn.XLOOKUP(WEEKDAY(tbl2023Sales[[#This Row],[Date]],1),tblDayWk[Day'#],tblDayWk[Day],"Error",0,1)</f>
        <v>Sunday</v>
      </c>
      <c r="K25" t="b">
        <f>WEEKDAY(tbl2023Sales[[#This Row],[Date]], 2) &gt;= 5</f>
        <v>1</v>
      </c>
      <c r="L25" s="15">
        <f>EOMONTH(tbl2023Sales[[#This Row],[Date]],0)</f>
        <v>45230</v>
      </c>
    </row>
    <row r="26" spans="1:12" x14ac:dyDescent="0.4">
      <c r="A26">
        <v>23</v>
      </c>
      <c r="B26" s="2">
        <v>45028</v>
      </c>
      <c r="C26" t="s">
        <v>981</v>
      </c>
      <c r="D26" t="s">
        <v>4</v>
      </c>
      <c r="E26">
        <v>35</v>
      </c>
      <c r="F26" t="s">
        <v>9</v>
      </c>
      <c r="G26" s="7">
        <v>856.85</v>
      </c>
      <c r="H26" t="str">
        <f>_xlfn.XLOOKUP(tbl2023Sales[[#This Row],[Age]],tblAgeGrp[Age],tblAgeGrp[AgeGroup],"Error, verify age",0,1)</f>
        <v>35-44</v>
      </c>
      <c r="I26" t="str">
        <f>IF(OR(tbl2023Sales[[#This Row],[Month-Year]]=45260, tbl2023Sales[[#This Row],[Month-Year]]=45291), "Holiday", "Non-Holiday")</f>
        <v>Non-Holiday</v>
      </c>
      <c r="J26" t="str">
        <f>_xlfn.XLOOKUP(WEEKDAY(tbl2023Sales[[#This Row],[Date]],1),tblDayWk[Day'#],tblDayWk[Day],"Error",0,1)</f>
        <v>Wednesday</v>
      </c>
      <c r="K26" t="b">
        <f>WEEKDAY(tbl2023Sales[[#This Row],[Date]], 2) &gt;= 5</f>
        <v>0</v>
      </c>
      <c r="L26" s="15">
        <f>EOMONTH(tbl2023Sales[[#This Row],[Date]],0)</f>
        <v>45046</v>
      </c>
    </row>
    <row r="27" spans="1:12" x14ac:dyDescent="0.4">
      <c r="A27">
        <v>24</v>
      </c>
      <c r="B27" s="2">
        <v>45259</v>
      </c>
      <c r="C27" t="s">
        <v>980</v>
      </c>
      <c r="D27" t="s">
        <v>4</v>
      </c>
      <c r="E27">
        <v>49</v>
      </c>
      <c r="F27" t="s">
        <v>9</v>
      </c>
      <c r="G27" s="7">
        <v>844.69</v>
      </c>
      <c r="H27" t="str">
        <f>_xlfn.XLOOKUP(tbl2023Sales[[#This Row],[Age]],tblAgeGrp[Age],tblAgeGrp[AgeGroup],"Error, verify age",0,1)</f>
        <v>45-54</v>
      </c>
      <c r="I27" t="str">
        <f>IF(OR(tbl2023Sales[[#This Row],[Month-Year]]=45260, tbl2023Sales[[#This Row],[Month-Year]]=45291), "Holiday", "Non-Holiday")</f>
        <v>Holiday</v>
      </c>
      <c r="J27" t="str">
        <f>_xlfn.XLOOKUP(WEEKDAY(tbl2023Sales[[#This Row],[Date]],1),tblDayWk[Day'#],tblDayWk[Day],"Error",0,1)</f>
        <v>Wednesday</v>
      </c>
      <c r="K27" t="b">
        <f>WEEKDAY(tbl2023Sales[[#This Row],[Date]], 2) &gt;= 5</f>
        <v>0</v>
      </c>
      <c r="L27" s="15">
        <f>EOMONTH(tbl2023Sales[[#This Row],[Date]],0)</f>
        <v>45260</v>
      </c>
    </row>
    <row r="28" spans="1:12" x14ac:dyDescent="0.4">
      <c r="A28">
        <v>25</v>
      </c>
      <c r="B28" s="2">
        <v>45286</v>
      </c>
      <c r="C28" t="s">
        <v>979</v>
      </c>
      <c r="D28" t="s">
        <v>4</v>
      </c>
      <c r="E28">
        <v>64</v>
      </c>
      <c r="F28" t="s">
        <v>6</v>
      </c>
      <c r="G28" s="7">
        <v>102.58</v>
      </c>
      <c r="H28" t="str">
        <f>_xlfn.XLOOKUP(tbl2023Sales[[#This Row],[Age]],tblAgeGrp[Age],tblAgeGrp[AgeGroup],"Error, verify age",0,1)</f>
        <v>55-64</v>
      </c>
      <c r="I28" t="str">
        <f>IF(OR(tbl2023Sales[[#This Row],[Month-Year]]=45260, tbl2023Sales[[#This Row],[Month-Year]]=45291), "Holiday", "Non-Holiday")</f>
        <v>Holiday</v>
      </c>
      <c r="J28" t="str">
        <f>_xlfn.XLOOKUP(WEEKDAY(tbl2023Sales[[#This Row],[Date]],1),tblDayWk[Day'#],tblDayWk[Day],"Error",0,1)</f>
        <v>Tuesday</v>
      </c>
      <c r="K28" t="b">
        <f>WEEKDAY(tbl2023Sales[[#This Row],[Date]], 2) &gt;= 5</f>
        <v>0</v>
      </c>
      <c r="L28" s="15">
        <f>EOMONTH(tbl2023Sales[[#This Row],[Date]],0)</f>
        <v>45291</v>
      </c>
    </row>
    <row r="29" spans="1:12" x14ac:dyDescent="0.4">
      <c r="A29">
        <v>26</v>
      </c>
      <c r="B29" s="2">
        <v>45206</v>
      </c>
      <c r="C29" t="s">
        <v>978</v>
      </c>
      <c r="D29" t="s">
        <v>4</v>
      </c>
      <c r="E29">
        <v>28</v>
      </c>
      <c r="F29" t="s">
        <v>1</v>
      </c>
      <c r="G29" s="7">
        <v>818.9</v>
      </c>
      <c r="H29" t="str">
        <f>_xlfn.XLOOKUP(tbl2023Sales[[#This Row],[Age]],tblAgeGrp[Age],tblAgeGrp[AgeGroup],"Error, verify age",0,1)</f>
        <v>25-34</v>
      </c>
      <c r="I29" t="str">
        <f>IF(OR(tbl2023Sales[[#This Row],[Month-Year]]=45260, tbl2023Sales[[#This Row],[Month-Year]]=45291), "Holiday", "Non-Holiday")</f>
        <v>Non-Holiday</v>
      </c>
      <c r="J29" t="str">
        <f>_xlfn.XLOOKUP(WEEKDAY(tbl2023Sales[[#This Row],[Date]],1),tblDayWk[Day'#],tblDayWk[Day],"Error",0,1)</f>
        <v>Saturday</v>
      </c>
      <c r="K29" t="b">
        <f>WEEKDAY(tbl2023Sales[[#This Row],[Date]], 2) &gt;= 5</f>
        <v>1</v>
      </c>
      <c r="L29" s="15">
        <f>EOMONTH(tbl2023Sales[[#This Row],[Date]],0)</f>
        <v>45230</v>
      </c>
    </row>
    <row r="30" spans="1:12" x14ac:dyDescent="0.4">
      <c r="A30">
        <v>27</v>
      </c>
      <c r="B30" s="2">
        <v>45141</v>
      </c>
      <c r="C30" t="s">
        <v>977</v>
      </c>
      <c r="D30" t="s">
        <v>4</v>
      </c>
      <c r="E30">
        <v>38</v>
      </c>
      <c r="F30" t="s">
        <v>6</v>
      </c>
      <c r="G30" s="7">
        <v>36.630000000000003</v>
      </c>
      <c r="H30" t="str">
        <f>_xlfn.XLOOKUP(tbl2023Sales[[#This Row],[Age]],tblAgeGrp[Age],tblAgeGrp[AgeGroup],"Error, verify age",0,1)</f>
        <v>35-44</v>
      </c>
      <c r="I30" t="str">
        <f>IF(OR(tbl2023Sales[[#This Row],[Month-Year]]=45260, tbl2023Sales[[#This Row],[Month-Year]]=45291), "Holiday", "Non-Holiday")</f>
        <v>Non-Holiday</v>
      </c>
      <c r="J30" t="str">
        <f>_xlfn.XLOOKUP(WEEKDAY(tbl2023Sales[[#This Row],[Date]],1),tblDayWk[Day'#],tblDayWk[Day],"Error",0,1)</f>
        <v>Thursday</v>
      </c>
      <c r="K30" t="b">
        <f>WEEKDAY(tbl2023Sales[[#This Row],[Date]], 2) &gt;= 5</f>
        <v>0</v>
      </c>
      <c r="L30" s="15">
        <f>EOMONTH(tbl2023Sales[[#This Row],[Date]],0)</f>
        <v>45169</v>
      </c>
    </row>
    <row r="31" spans="1:12" x14ac:dyDescent="0.4">
      <c r="A31">
        <v>28</v>
      </c>
      <c r="B31" s="2">
        <v>45039</v>
      </c>
      <c r="C31" t="s">
        <v>976</v>
      </c>
      <c r="D31" t="s">
        <v>4</v>
      </c>
      <c r="E31">
        <v>43</v>
      </c>
      <c r="F31" t="s">
        <v>6</v>
      </c>
      <c r="G31" s="7">
        <v>670.31999999999994</v>
      </c>
      <c r="H31" t="str">
        <f>_xlfn.XLOOKUP(tbl2023Sales[[#This Row],[Age]],tblAgeGrp[Age],tblAgeGrp[AgeGroup],"Error, verify age",0,1)</f>
        <v>35-44</v>
      </c>
      <c r="I31" t="str">
        <f>IF(OR(tbl2023Sales[[#This Row],[Month-Year]]=45260, tbl2023Sales[[#This Row],[Month-Year]]=45291), "Holiday", "Non-Holiday")</f>
        <v>Non-Holiday</v>
      </c>
      <c r="J31" t="str">
        <f>_xlfn.XLOOKUP(WEEKDAY(tbl2023Sales[[#This Row],[Date]],1),tblDayWk[Day'#],tblDayWk[Day],"Error",0,1)</f>
        <v>Sunday</v>
      </c>
      <c r="K31" t="b">
        <f>WEEKDAY(tbl2023Sales[[#This Row],[Date]], 2) &gt;= 5</f>
        <v>1</v>
      </c>
      <c r="L31" s="15">
        <f>EOMONTH(tbl2023Sales[[#This Row],[Date]],0)</f>
        <v>45046</v>
      </c>
    </row>
    <row r="32" spans="1:12" x14ac:dyDescent="0.4">
      <c r="A32">
        <v>29</v>
      </c>
      <c r="B32" s="2">
        <v>45156</v>
      </c>
      <c r="C32" t="s">
        <v>975</v>
      </c>
      <c r="D32" t="s">
        <v>4</v>
      </c>
      <c r="E32">
        <v>42</v>
      </c>
      <c r="F32" t="s">
        <v>1</v>
      </c>
      <c r="G32" s="7">
        <v>113.54</v>
      </c>
      <c r="H32" t="str">
        <f>_xlfn.XLOOKUP(tbl2023Sales[[#This Row],[Age]],tblAgeGrp[Age],tblAgeGrp[AgeGroup],"Error, verify age",0,1)</f>
        <v>35-44</v>
      </c>
      <c r="I32" t="str">
        <f>IF(OR(tbl2023Sales[[#This Row],[Month-Year]]=45260, tbl2023Sales[[#This Row],[Month-Year]]=45291), "Holiday", "Non-Holiday")</f>
        <v>Non-Holiday</v>
      </c>
      <c r="J32" t="str">
        <f>_xlfn.XLOOKUP(WEEKDAY(tbl2023Sales[[#This Row],[Date]],1),tblDayWk[Day'#],tblDayWk[Day],"Error",0,1)</f>
        <v>Friday</v>
      </c>
      <c r="K32" t="b">
        <f>WEEKDAY(tbl2023Sales[[#This Row],[Date]], 2) &gt;= 5</f>
        <v>1</v>
      </c>
      <c r="L32" s="15">
        <f>EOMONTH(tbl2023Sales[[#This Row],[Date]],0)</f>
        <v>45169</v>
      </c>
    </row>
    <row r="33" spans="1:12" x14ac:dyDescent="0.4">
      <c r="A33">
        <v>30</v>
      </c>
      <c r="B33" s="2">
        <v>45228</v>
      </c>
      <c r="C33" t="s">
        <v>974</v>
      </c>
      <c r="D33" t="s">
        <v>4</v>
      </c>
      <c r="E33">
        <v>39</v>
      </c>
      <c r="F33" t="s">
        <v>6</v>
      </c>
      <c r="G33" s="7">
        <v>139.71</v>
      </c>
      <c r="H33" t="str">
        <f>_xlfn.XLOOKUP(tbl2023Sales[[#This Row],[Age]],tblAgeGrp[Age],tblAgeGrp[AgeGroup],"Error, verify age",0,1)</f>
        <v>35-44</v>
      </c>
      <c r="I33" t="str">
        <f>IF(OR(tbl2023Sales[[#This Row],[Month-Year]]=45260, tbl2023Sales[[#This Row],[Month-Year]]=45291), "Holiday", "Non-Holiday")</f>
        <v>Non-Holiday</v>
      </c>
      <c r="J33" t="str">
        <f>_xlfn.XLOOKUP(WEEKDAY(tbl2023Sales[[#This Row],[Date]],1),tblDayWk[Day'#],tblDayWk[Day],"Error",0,1)</f>
        <v>Sunday</v>
      </c>
      <c r="K33" t="b">
        <f>WEEKDAY(tbl2023Sales[[#This Row],[Date]], 2) &gt;= 5</f>
        <v>1</v>
      </c>
      <c r="L33" s="15">
        <f>EOMONTH(tbl2023Sales[[#This Row],[Date]],0)</f>
        <v>45230</v>
      </c>
    </row>
    <row r="34" spans="1:12" x14ac:dyDescent="0.4">
      <c r="A34">
        <v>31</v>
      </c>
      <c r="B34" s="2">
        <v>45069</v>
      </c>
      <c r="C34" t="s">
        <v>973</v>
      </c>
      <c r="D34" t="s">
        <v>2</v>
      </c>
      <c r="E34">
        <v>44</v>
      </c>
      <c r="F34" t="s">
        <v>1</v>
      </c>
      <c r="G34" s="7">
        <v>2229.3000000000002</v>
      </c>
      <c r="H34" t="str">
        <f>_xlfn.XLOOKUP(tbl2023Sales[[#This Row],[Age]],tblAgeGrp[Age],tblAgeGrp[AgeGroup],"Error, verify age",0,1)</f>
        <v>35-44</v>
      </c>
      <c r="I34" t="str">
        <f>IF(OR(tbl2023Sales[[#This Row],[Month-Year]]=45260, tbl2023Sales[[#This Row],[Month-Year]]=45291), "Holiday", "Non-Holiday")</f>
        <v>Non-Holiday</v>
      </c>
      <c r="J34" t="str">
        <f>_xlfn.XLOOKUP(WEEKDAY(tbl2023Sales[[#This Row],[Date]],1),tblDayWk[Day'#],tblDayWk[Day],"Error",0,1)</f>
        <v>Tuesday</v>
      </c>
      <c r="K34" t="b">
        <f>WEEKDAY(tbl2023Sales[[#This Row],[Date]], 2) &gt;= 5</f>
        <v>0</v>
      </c>
      <c r="L34" s="15">
        <f>EOMONTH(tbl2023Sales[[#This Row],[Date]],0)</f>
        <v>45077</v>
      </c>
    </row>
    <row r="35" spans="1:12" x14ac:dyDescent="0.4">
      <c r="A35">
        <v>32</v>
      </c>
      <c r="B35" s="2">
        <v>44989</v>
      </c>
      <c r="C35" t="s">
        <v>972</v>
      </c>
      <c r="D35" t="s">
        <v>2</v>
      </c>
      <c r="E35">
        <v>30</v>
      </c>
      <c r="F35" t="s">
        <v>6</v>
      </c>
      <c r="G35" s="7">
        <v>68.16</v>
      </c>
      <c r="H35" t="str">
        <f>_xlfn.XLOOKUP(tbl2023Sales[[#This Row],[Age]],tblAgeGrp[Age],tblAgeGrp[AgeGroup],"Error, verify age",0,1)</f>
        <v>25-34</v>
      </c>
      <c r="I35" t="str">
        <f>IF(OR(tbl2023Sales[[#This Row],[Month-Year]]=45260, tbl2023Sales[[#This Row],[Month-Year]]=45291), "Holiday", "Non-Holiday")</f>
        <v>Non-Holiday</v>
      </c>
      <c r="J35" t="str">
        <f>_xlfn.XLOOKUP(WEEKDAY(tbl2023Sales[[#This Row],[Date]],1),tblDayWk[Day'#],tblDayWk[Day],"Error",0,1)</f>
        <v>Saturday</v>
      </c>
      <c r="K35" t="b">
        <f>WEEKDAY(tbl2023Sales[[#This Row],[Date]], 2) &gt;= 5</f>
        <v>1</v>
      </c>
      <c r="L35" s="15">
        <f>EOMONTH(tbl2023Sales[[#This Row],[Date]],0)</f>
        <v>45016</v>
      </c>
    </row>
    <row r="36" spans="1:12" x14ac:dyDescent="0.4">
      <c r="A36">
        <v>33</v>
      </c>
      <c r="B36" s="2">
        <v>45008</v>
      </c>
      <c r="C36" t="s">
        <v>971</v>
      </c>
      <c r="D36" t="s">
        <v>4</v>
      </c>
      <c r="E36">
        <v>50</v>
      </c>
      <c r="F36" t="s">
        <v>1</v>
      </c>
      <c r="G36" s="7">
        <v>1324.48</v>
      </c>
      <c r="H36" t="str">
        <f>_xlfn.XLOOKUP(tbl2023Sales[[#This Row],[Age]],tblAgeGrp[Age],tblAgeGrp[AgeGroup],"Error, verify age",0,1)</f>
        <v>45-54</v>
      </c>
      <c r="I36" t="str">
        <f>IF(OR(tbl2023Sales[[#This Row],[Month-Year]]=45260, tbl2023Sales[[#This Row],[Month-Year]]=45291), "Holiday", "Non-Holiday")</f>
        <v>Non-Holiday</v>
      </c>
      <c r="J36" t="str">
        <f>_xlfn.XLOOKUP(WEEKDAY(tbl2023Sales[[#This Row],[Date]],1),tblDayWk[Day'#],tblDayWk[Day],"Error",0,1)</f>
        <v>Thursday</v>
      </c>
      <c r="K36" t="b">
        <f>WEEKDAY(tbl2023Sales[[#This Row],[Date]], 2) &gt;= 5</f>
        <v>0</v>
      </c>
      <c r="L36" s="15">
        <f>EOMONTH(tbl2023Sales[[#This Row],[Date]],0)</f>
        <v>45016</v>
      </c>
    </row>
    <row r="37" spans="1:12" x14ac:dyDescent="0.4">
      <c r="A37">
        <v>34</v>
      </c>
      <c r="B37" s="2">
        <v>45284</v>
      </c>
      <c r="C37" t="s">
        <v>970</v>
      </c>
      <c r="D37" t="s">
        <v>4</v>
      </c>
      <c r="E37">
        <v>51</v>
      </c>
      <c r="F37" t="s">
        <v>9</v>
      </c>
      <c r="G37" s="7">
        <v>1414.1499999999999</v>
      </c>
      <c r="H37" t="str">
        <f>_xlfn.XLOOKUP(tbl2023Sales[[#This Row],[Age]],tblAgeGrp[Age],tblAgeGrp[AgeGroup],"Error, verify age",0,1)</f>
        <v>45-54</v>
      </c>
      <c r="I37" t="str">
        <f>IF(OR(tbl2023Sales[[#This Row],[Month-Year]]=45260, tbl2023Sales[[#This Row],[Month-Year]]=45291), "Holiday", "Non-Holiday")</f>
        <v>Holiday</v>
      </c>
      <c r="J37" t="str">
        <f>_xlfn.XLOOKUP(WEEKDAY(tbl2023Sales[[#This Row],[Date]],1),tblDayWk[Day'#],tblDayWk[Day],"Error",0,1)</f>
        <v>Sunday</v>
      </c>
      <c r="K37" t="b">
        <f>WEEKDAY(tbl2023Sales[[#This Row],[Date]], 2) &gt;= 5</f>
        <v>1</v>
      </c>
      <c r="L37" s="15">
        <f>EOMONTH(tbl2023Sales[[#This Row],[Date]],0)</f>
        <v>45291</v>
      </c>
    </row>
    <row r="38" spans="1:12" x14ac:dyDescent="0.4">
      <c r="A38">
        <v>35</v>
      </c>
      <c r="B38" s="2">
        <v>45143</v>
      </c>
      <c r="C38" t="s">
        <v>969</v>
      </c>
      <c r="D38" t="s">
        <v>4</v>
      </c>
      <c r="E38">
        <v>58</v>
      </c>
      <c r="F38" t="s">
        <v>6</v>
      </c>
      <c r="G38" s="7">
        <v>635.11</v>
      </c>
      <c r="H38" t="str">
        <f>_xlfn.XLOOKUP(tbl2023Sales[[#This Row],[Age]],tblAgeGrp[Age],tblAgeGrp[AgeGroup],"Error, verify age",0,1)</f>
        <v>55-64</v>
      </c>
      <c r="I38" t="str">
        <f>IF(OR(tbl2023Sales[[#This Row],[Month-Year]]=45260, tbl2023Sales[[#This Row],[Month-Year]]=45291), "Holiday", "Non-Holiday")</f>
        <v>Non-Holiday</v>
      </c>
      <c r="J38" t="str">
        <f>_xlfn.XLOOKUP(WEEKDAY(tbl2023Sales[[#This Row],[Date]],1),tblDayWk[Day'#],tblDayWk[Day],"Error",0,1)</f>
        <v>Saturday</v>
      </c>
      <c r="K38" t="b">
        <f>WEEKDAY(tbl2023Sales[[#This Row],[Date]], 2) &gt;= 5</f>
        <v>1</v>
      </c>
      <c r="L38" s="15">
        <f>EOMONTH(tbl2023Sales[[#This Row],[Date]],0)</f>
        <v>45169</v>
      </c>
    </row>
    <row r="39" spans="1:12" x14ac:dyDescent="0.4">
      <c r="A39">
        <v>36</v>
      </c>
      <c r="B39" s="2">
        <v>45101</v>
      </c>
      <c r="C39" t="s">
        <v>968</v>
      </c>
      <c r="D39" t="s">
        <v>2</v>
      </c>
      <c r="E39">
        <v>52</v>
      </c>
      <c r="F39" t="s">
        <v>6</v>
      </c>
      <c r="G39" s="7">
        <v>113.28</v>
      </c>
      <c r="H39" t="str">
        <f>_xlfn.XLOOKUP(tbl2023Sales[[#This Row],[Age]],tblAgeGrp[Age],tblAgeGrp[AgeGroup],"Error, verify age",0,1)</f>
        <v>45-54</v>
      </c>
      <c r="I39" t="str">
        <f>IF(OR(tbl2023Sales[[#This Row],[Month-Year]]=45260, tbl2023Sales[[#This Row],[Month-Year]]=45291), "Holiday", "Non-Holiday")</f>
        <v>Non-Holiday</v>
      </c>
      <c r="J39" t="str">
        <f>_xlfn.XLOOKUP(WEEKDAY(tbl2023Sales[[#This Row],[Date]],1),tblDayWk[Day'#],tblDayWk[Day],"Error",0,1)</f>
        <v>Saturday</v>
      </c>
      <c r="K39" t="b">
        <f>WEEKDAY(tbl2023Sales[[#This Row],[Date]], 2) &gt;= 5</f>
        <v>1</v>
      </c>
      <c r="L39" s="15">
        <f>EOMONTH(tbl2023Sales[[#This Row],[Date]],0)</f>
        <v>45107</v>
      </c>
    </row>
    <row r="40" spans="1:12" x14ac:dyDescent="0.4">
      <c r="A40">
        <v>37</v>
      </c>
      <c r="B40" s="2">
        <v>45069</v>
      </c>
      <c r="C40" t="s">
        <v>967</v>
      </c>
      <c r="D40" t="s">
        <v>4</v>
      </c>
      <c r="E40">
        <v>18</v>
      </c>
      <c r="F40" t="s">
        <v>6</v>
      </c>
      <c r="G40" s="7">
        <v>100.6</v>
      </c>
      <c r="H40" t="str">
        <f>_xlfn.XLOOKUP(tbl2023Sales[[#This Row],[Age]],tblAgeGrp[Age],tblAgeGrp[AgeGroup],"Error, verify age",0,1)</f>
        <v>15-24</v>
      </c>
      <c r="I40" t="str">
        <f>IF(OR(tbl2023Sales[[#This Row],[Month-Year]]=45260, tbl2023Sales[[#This Row],[Month-Year]]=45291), "Holiday", "Non-Holiday")</f>
        <v>Non-Holiday</v>
      </c>
      <c r="J40" t="str">
        <f>_xlfn.XLOOKUP(WEEKDAY(tbl2023Sales[[#This Row],[Date]],1),tblDayWk[Day'#],tblDayWk[Day],"Error",0,1)</f>
        <v>Tuesday</v>
      </c>
      <c r="K40" t="b">
        <f>WEEKDAY(tbl2023Sales[[#This Row],[Date]], 2) &gt;= 5</f>
        <v>0</v>
      </c>
      <c r="L40" s="15">
        <f>EOMONTH(tbl2023Sales[[#This Row],[Date]],0)</f>
        <v>45077</v>
      </c>
    </row>
    <row r="41" spans="1:12" x14ac:dyDescent="0.4">
      <c r="A41">
        <v>38</v>
      </c>
      <c r="B41" s="2">
        <v>45006</v>
      </c>
      <c r="C41" t="s">
        <v>966</v>
      </c>
      <c r="D41" t="s">
        <v>2</v>
      </c>
      <c r="E41">
        <v>38</v>
      </c>
      <c r="F41" t="s">
        <v>6</v>
      </c>
      <c r="G41" s="7">
        <v>66.8</v>
      </c>
      <c r="H41" t="str">
        <f>_xlfn.XLOOKUP(tbl2023Sales[[#This Row],[Age]],tblAgeGrp[Age],tblAgeGrp[AgeGroup],"Error, verify age",0,1)</f>
        <v>35-44</v>
      </c>
      <c r="I41" t="str">
        <f>IF(OR(tbl2023Sales[[#This Row],[Month-Year]]=45260, tbl2023Sales[[#This Row],[Month-Year]]=45291), "Holiday", "Non-Holiday")</f>
        <v>Non-Holiday</v>
      </c>
      <c r="J41" t="str">
        <f>_xlfn.XLOOKUP(WEEKDAY(tbl2023Sales[[#This Row],[Date]],1),tblDayWk[Day'#],tblDayWk[Day],"Error",0,1)</f>
        <v>Tuesday</v>
      </c>
      <c r="K41" t="b">
        <f>WEEKDAY(tbl2023Sales[[#This Row],[Date]], 2) &gt;= 5</f>
        <v>0</v>
      </c>
      <c r="L41" s="15">
        <f>EOMONTH(tbl2023Sales[[#This Row],[Date]],0)</f>
        <v>45016</v>
      </c>
    </row>
    <row r="42" spans="1:12" x14ac:dyDescent="0.4">
      <c r="A42">
        <v>39</v>
      </c>
      <c r="B42" s="2">
        <v>45037</v>
      </c>
      <c r="C42" t="s">
        <v>965</v>
      </c>
      <c r="D42" t="s">
        <v>2</v>
      </c>
      <c r="E42">
        <v>23</v>
      </c>
      <c r="F42" t="s">
        <v>9</v>
      </c>
      <c r="G42" s="7">
        <v>447.48</v>
      </c>
      <c r="H42" t="str">
        <f>_xlfn.XLOOKUP(tbl2023Sales[[#This Row],[Age]],tblAgeGrp[Age],tblAgeGrp[AgeGroup],"Error, verify age",0,1)</f>
        <v>15-24</v>
      </c>
      <c r="I42" t="str">
        <f>IF(OR(tbl2023Sales[[#This Row],[Month-Year]]=45260, tbl2023Sales[[#This Row],[Month-Year]]=45291), "Holiday", "Non-Holiday")</f>
        <v>Non-Holiday</v>
      </c>
      <c r="J42" t="str">
        <f>_xlfn.XLOOKUP(WEEKDAY(tbl2023Sales[[#This Row],[Date]],1),tblDayWk[Day'#],tblDayWk[Day],"Error",0,1)</f>
        <v>Friday</v>
      </c>
      <c r="K42" t="b">
        <f>WEEKDAY(tbl2023Sales[[#This Row],[Date]], 2) &gt;= 5</f>
        <v>1</v>
      </c>
      <c r="L42" s="15">
        <f>EOMONTH(tbl2023Sales[[#This Row],[Date]],0)</f>
        <v>45046</v>
      </c>
    </row>
    <row r="43" spans="1:12" x14ac:dyDescent="0.4">
      <c r="A43">
        <v>40</v>
      </c>
      <c r="B43" s="2">
        <v>45099</v>
      </c>
      <c r="C43" t="s">
        <v>964</v>
      </c>
      <c r="D43" t="s">
        <v>2</v>
      </c>
      <c r="E43">
        <v>45</v>
      </c>
      <c r="F43" t="s">
        <v>6</v>
      </c>
      <c r="G43" s="7">
        <v>158.34</v>
      </c>
      <c r="H43" t="str">
        <f>_xlfn.XLOOKUP(tbl2023Sales[[#This Row],[Age]],tblAgeGrp[Age],tblAgeGrp[AgeGroup],"Error, verify age",0,1)</f>
        <v>45-54</v>
      </c>
      <c r="I43" t="str">
        <f>IF(OR(tbl2023Sales[[#This Row],[Month-Year]]=45260, tbl2023Sales[[#This Row],[Month-Year]]=45291), "Holiday", "Non-Holiday")</f>
        <v>Non-Holiday</v>
      </c>
      <c r="J43" t="str">
        <f>_xlfn.XLOOKUP(WEEKDAY(tbl2023Sales[[#This Row],[Date]],1),tblDayWk[Day'#],tblDayWk[Day],"Error",0,1)</f>
        <v>Thursday</v>
      </c>
      <c r="K43" t="b">
        <f>WEEKDAY(tbl2023Sales[[#This Row],[Date]], 2) &gt;= 5</f>
        <v>0</v>
      </c>
      <c r="L43" s="15">
        <f>EOMONTH(tbl2023Sales[[#This Row],[Date]],0)</f>
        <v>45107</v>
      </c>
    </row>
    <row r="44" spans="1:12" x14ac:dyDescent="0.4">
      <c r="A44">
        <v>41</v>
      </c>
      <c r="B44" s="2">
        <v>45007</v>
      </c>
      <c r="C44" t="s">
        <v>963</v>
      </c>
      <c r="D44" t="s">
        <v>2</v>
      </c>
      <c r="E44">
        <v>34</v>
      </c>
      <c r="F44" t="s">
        <v>9</v>
      </c>
      <c r="G44" s="7">
        <v>235.17</v>
      </c>
      <c r="H44" t="str">
        <f>_xlfn.XLOOKUP(tbl2023Sales[[#This Row],[Age]],tblAgeGrp[Age],tblAgeGrp[AgeGroup],"Error, verify age",0,1)</f>
        <v>25-34</v>
      </c>
      <c r="I44" t="str">
        <f>IF(OR(tbl2023Sales[[#This Row],[Month-Year]]=45260, tbl2023Sales[[#This Row],[Month-Year]]=45291), "Holiday", "Non-Holiday")</f>
        <v>Non-Holiday</v>
      </c>
      <c r="J44" t="str">
        <f>_xlfn.XLOOKUP(WEEKDAY(tbl2023Sales[[#This Row],[Date]],1),tblDayWk[Day'#],tblDayWk[Day],"Error",0,1)</f>
        <v>Wednesday</v>
      </c>
      <c r="K44" t="b">
        <f>WEEKDAY(tbl2023Sales[[#This Row],[Date]], 2) &gt;= 5</f>
        <v>0</v>
      </c>
      <c r="L44" s="15">
        <f>EOMONTH(tbl2023Sales[[#This Row],[Date]],0)</f>
        <v>45016</v>
      </c>
    </row>
    <row r="45" spans="1:12" x14ac:dyDescent="0.4">
      <c r="A45">
        <v>42</v>
      </c>
      <c r="B45" s="2">
        <v>44974</v>
      </c>
      <c r="C45" t="s">
        <v>962</v>
      </c>
      <c r="D45" t="s">
        <v>2</v>
      </c>
      <c r="E45">
        <v>22</v>
      </c>
      <c r="F45" t="s">
        <v>9</v>
      </c>
      <c r="G45" s="7">
        <v>275.76</v>
      </c>
      <c r="H45" t="str">
        <f>_xlfn.XLOOKUP(tbl2023Sales[[#This Row],[Age]],tblAgeGrp[Age],tblAgeGrp[AgeGroup],"Error, verify age",0,1)</f>
        <v>15-24</v>
      </c>
      <c r="I45" t="str">
        <f>IF(OR(tbl2023Sales[[#This Row],[Month-Year]]=45260, tbl2023Sales[[#This Row],[Month-Year]]=45291), "Holiday", "Non-Holiday")</f>
        <v>Non-Holiday</v>
      </c>
      <c r="J45" t="str">
        <f>_xlfn.XLOOKUP(WEEKDAY(tbl2023Sales[[#This Row],[Date]],1),tblDayWk[Day'#],tblDayWk[Day],"Error",0,1)</f>
        <v>Friday</v>
      </c>
      <c r="K45" t="b">
        <f>WEEKDAY(tbl2023Sales[[#This Row],[Date]], 2) &gt;= 5</f>
        <v>1</v>
      </c>
      <c r="L45" s="15">
        <f>EOMONTH(tbl2023Sales[[#This Row],[Date]],0)</f>
        <v>44985</v>
      </c>
    </row>
    <row r="46" spans="1:12" x14ac:dyDescent="0.4">
      <c r="A46">
        <v>43</v>
      </c>
      <c r="B46" s="2">
        <v>45121</v>
      </c>
      <c r="C46" t="s">
        <v>961</v>
      </c>
      <c r="D46" t="s">
        <v>4</v>
      </c>
      <c r="E46">
        <v>48</v>
      </c>
      <c r="F46" t="s">
        <v>9</v>
      </c>
      <c r="G46" s="7">
        <v>801.5</v>
      </c>
      <c r="H46" t="str">
        <f>_xlfn.XLOOKUP(tbl2023Sales[[#This Row],[Age]],tblAgeGrp[Age],tblAgeGrp[AgeGroup],"Error, verify age",0,1)</f>
        <v>45-54</v>
      </c>
      <c r="I46" t="str">
        <f>IF(OR(tbl2023Sales[[#This Row],[Month-Year]]=45260, tbl2023Sales[[#This Row],[Month-Year]]=45291), "Holiday", "Non-Holiday")</f>
        <v>Non-Holiday</v>
      </c>
      <c r="J46" t="str">
        <f>_xlfn.XLOOKUP(WEEKDAY(tbl2023Sales[[#This Row],[Date]],1),tblDayWk[Day'#],tblDayWk[Day],"Error",0,1)</f>
        <v>Friday</v>
      </c>
      <c r="K46" t="b">
        <f>WEEKDAY(tbl2023Sales[[#This Row],[Date]], 2) &gt;= 5</f>
        <v>1</v>
      </c>
      <c r="L46" s="15">
        <f>EOMONTH(tbl2023Sales[[#This Row],[Date]],0)</f>
        <v>45138</v>
      </c>
    </row>
    <row r="47" spans="1:12" x14ac:dyDescent="0.4">
      <c r="A47">
        <v>44</v>
      </c>
      <c r="B47" s="2">
        <v>44976</v>
      </c>
      <c r="C47" t="s">
        <v>960</v>
      </c>
      <c r="D47" t="s">
        <v>4</v>
      </c>
      <c r="E47">
        <v>22</v>
      </c>
      <c r="F47" t="s">
        <v>9</v>
      </c>
      <c r="G47" s="7">
        <v>1285</v>
      </c>
      <c r="H47" t="str">
        <f>_xlfn.XLOOKUP(tbl2023Sales[[#This Row],[Age]],tblAgeGrp[Age],tblAgeGrp[AgeGroup],"Error, verify age",0,1)</f>
        <v>15-24</v>
      </c>
      <c r="I47" t="str">
        <f>IF(OR(tbl2023Sales[[#This Row],[Month-Year]]=45260, tbl2023Sales[[#This Row],[Month-Year]]=45291), "Holiday", "Non-Holiday")</f>
        <v>Non-Holiday</v>
      </c>
      <c r="J47" t="str">
        <f>_xlfn.XLOOKUP(WEEKDAY(tbl2023Sales[[#This Row],[Date]],1),tblDayWk[Day'#],tblDayWk[Day],"Error",0,1)</f>
        <v>Sunday</v>
      </c>
      <c r="K47" t="b">
        <f>WEEKDAY(tbl2023Sales[[#This Row],[Date]], 2) &gt;= 5</f>
        <v>1</v>
      </c>
      <c r="L47" s="15">
        <f>EOMONTH(tbl2023Sales[[#This Row],[Date]],0)</f>
        <v>44985</v>
      </c>
    </row>
    <row r="48" spans="1:12" x14ac:dyDescent="0.4">
      <c r="A48">
        <v>45</v>
      </c>
      <c r="B48" s="2">
        <v>45110</v>
      </c>
      <c r="C48" t="s">
        <v>959</v>
      </c>
      <c r="D48" t="s">
        <v>4</v>
      </c>
      <c r="E48">
        <v>55</v>
      </c>
      <c r="F48" t="s">
        <v>1</v>
      </c>
      <c r="G48" s="7">
        <v>175.04</v>
      </c>
      <c r="H48" t="str">
        <f>_xlfn.XLOOKUP(tbl2023Sales[[#This Row],[Age]],tblAgeGrp[Age],tblAgeGrp[AgeGroup],"Error, verify age",0,1)</f>
        <v>55-64</v>
      </c>
      <c r="I48" t="str">
        <f>IF(OR(tbl2023Sales[[#This Row],[Month-Year]]=45260, tbl2023Sales[[#This Row],[Month-Year]]=45291), "Holiday", "Non-Holiday")</f>
        <v>Non-Holiday</v>
      </c>
      <c r="J48" t="str">
        <f>_xlfn.XLOOKUP(WEEKDAY(tbl2023Sales[[#This Row],[Date]],1),tblDayWk[Day'#],tblDayWk[Day],"Error",0,1)</f>
        <v>Monday</v>
      </c>
      <c r="K48" t="b">
        <f>WEEKDAY(tbl2023Sales[[#This Row],[Date]], 2) &gt;= 5</f>
        <v>0</v>
      </c>
      <c r="L48" s="15">
        <f>EOMONTH(tbl2023Sales[[#This Row],[Date]],0)</f>
        <v>45138</v>
      </c>
    </row>
    <row r="49" spans="1:12" x14ac:dyDescent="0.4">
      <c r="A49">
        <v>46</v>
      </c>
      <c r="B49" s="2">
        <v>45107</v>
      </c>
      <c r="C49" t="s">
        <v>958</v>
      </c>
      <c r="D49" t="s">
        <v>4</v>
      </c>
      <c r="E49">
        <v>20</v>
      </c>
      <c r="F49" t="s">
        <v>1</v>
      </c>
      <c r="G49" s="7">
        <v>116.84</v>
      </c>
      <c r="H49" t="str">
        <f>_xlfn.XLOOKUP(tbl2023Sales[[#This Row],[Age]],tblAgeGrp[Age],tblAgeGrp[AgeGroup],"Error, verify age",0,1)</f>
        <v>15-24</v>
      </c>
      <c r="I49" t="str">
        <f>IF(OR(tbl2023Sales[[#This Row],[Month-Year]]=45260, tbl2023Sales[[#This Row],[Month-Year]]=45291), "Holiday", "Non-Holiday")</f>
        <v>Non-Holiday</v>
      </c>
      <c r="J49" t="str">
        <f>_xlfn.XLOOKUP(WEEKDAY(tbl2023Sales[[#This Row],[Date]],1),tblDayWk[Day'#],tblDayWk[Day],"Error",0,1)</f>
        <v>Friday</v>
      </c>
      <c r="K49" t="b">
        <f>WEEKDAY(tbl2023Sales[[#This Row],[Date]], 2) &gt;= 5</f>
        <v>1</v>
      </c>
      <c r="L49" s="15">
        <f>EOMONTH(tbl2023Sales[[#This Row],[Date]],0)</f>
        <v>45107</v>
      </c>
    </row>
    <row r="50" spans="1:12" x14ac:dyDescent="0.4">
      <c r="A50">
        <v>47</v>
      </c>
      <c r="B50" s="2">
        <v>45236</v>
      </c>
      <c r="C50" t="s">
        <v>957</v>
      </c>
      <c r="D50" t="s">
        <v>4</v>
      </c>
      <c r="E50">
        <v>40</v>
      </c>
      <c r="F50" t="s">
        <v>6</v>
      </c>
      <c r="G50" s="7">
        <v>323.76</v>
      </c>
      <c r="H50" t="str">
        <f>_xlfn.XLOOKUP(tbl2023Sales[[#This Row],[Age]],tblAgeGrp[Age],tblAgeGrp[AgeGroup],"Error, verify age",0,1)</f>
        <v>35-44</v>
      </c>
      <c r="I50" t="str">
        <f>IF(OR(tbl2023Sales[[#This Row],[Month-Year]]=45260, tbl2023Sales[[#This Row],[Month-Year]]=45291), "Holiday", "Non-Holiday")</f>
        <v>Holiday</v>
      </c>
      <c r="J50" t="str">
        <f>_xlfn.XLOOKUP(WEEKDAY(tbl2023Sales[[#This Row],[Date]],1),tblDayWk[Day'#],tblDayWk[Day],"Error",0,1)</f>
        <v>Monday</v>
      </c>
      <c r="K50" t="b">
        <f>WEEKDAY(tbl2023Sales[[#This Row],[Date]], 2) &gt;= 5</f>
        <v>0</v>
      </c>
      <c r="L50" s="15">
        <f>EOMONTH(tbl2023Sales[[#This Row],[Date]],0)</f>
        <v>45260</v>
      </c>
    </row>
    <row r="51" spans="1:12" x14ac:dyDescent="0.4">
      <c r="A51">
        <v>48</v>
      </c>
      <c r="B51" s="2">
        <v>45062</v>
      </c>
      <c r="C51" t="s">
        <v>956</v>
      </c>
      <c r="D51" t="s">
        <v>2</v>
      </c>
      <c r="E51">
        <v>54</v>
      </c>
      <c r="F51" t="s">
        <v>1</v>
      </c>
      <c r="G51" s="7">
        <v>369.56</v>
      </c>
      <c r="H51" t="str">
        <f>_xlfn.XLOOKUP(tbl2023Sales[[#This Row],[Age]],tblAgeGrp[Age],tblAgeGrp[AgeGroup],"Error, verify age",0,1)</f>
        <v>45-54</v>
      </c>
      <c r="I51" t="str">
        <f>IF(OR(tbl2023Sales[[#This Row],[Month-Year]]=45260, tbl2023Sales[[#This Row],[Month-Year]]=45291), "Holiday", "Non-Holiday")</f>
        <v>Non-Holiday</v>
      </c>
      <c r="J51" t="str">
        <f>_xlfn.XLOOKUP(WEEKDAY(tbl2023Sales[[#This Row],[Date]],1),tblDayWk[Day'#],tblDayWk[Day],"Error",0,1)</f>
        <v>Tuesday</v>
      </c>
      <c r="K51" t="b">
        <f>WEEKDAY(tbl2023Sales[[#This Row],[Date]], 2) &gt;= 5</f>
        <v>0</v>
      </c>
      <c r="L51" s="15">
        <f>EOMONTH(tbl2023Sales[[#This Row],[Date]],0)</f>
        <v>45077</v>
      </c>
    </row>
    <row r="52" spans="1:12" x14ac:dyDescent="0.4">
      <c r="A52">
        <v>49</v>
      </c>
      <c r="B52" s="2">
        <v>44953</v>
      </c>
      <c r="C52" t="s">
        <v>955</v>
      </c>
      <c r="D52" t="s">
        <v>4</v>
      </c>
      <c r="E52">
        <v>54</v>
      </c>
      <c r="F52" t="s">
        <v>1</v>
      </c>
      <c r="G52" s="7">
        <v>1097.3599999999999</v>
      </c>
      <c r="H52" t="str">
        <f>_xlfn.XLOOKUP(tbl2023Sales[[#This Row],[Age]],tblAgeGrp[Age],tblAgeGrp[AgeGroup],"Error, verify age",0,1)</f>
        <v>45-54</v>
      </c>
      <c r="I52" t="str">
        <f>IF(OR(tbl2023Sales[[#This Row],[Month-Year]]=45260, tbl2023Sales[[#This Row],[Month-Year]]=45291), "Holiday", "Non-Holiday")</f>
        <v>Non-Holiday</v>
      </c>
      <c r="J52" t="str">
        <f>_xlfn.XLOOKUP(WEEKDAY(tbl2023Sales[[#This Row],[Date]],1),tblDayWk[Day'#],tblDayWk[Day],"Error",0,1)</f>
        <v>Friday</v>
      </c>
      <c r="K52" t="b">
        <f>WEEKDAY(tbl2023Sales[[#This Row],[Date]], 2) &gt;= 5</f>
        <v>1</v>
      </c>
      <c r="L52" s="15">
        <f>EOMONTH(tbl2023Sales[[#This Row],[Date]],0)</f>
        <v>44957</v>
      </c>
    </row>
    <row r="53" spans="1:12" x14ac:dyDescent="0.4">
      <c r="A53">
        <v>50</v>
      </c>
      <c r="B53" s="2">
        <v>45162</v>
      </c>
      <c r="C53" t="s">
        <v>954</v>
      </c>
      <c r="D53" t="s">
        <v>4</v>
      </c>
      <c r="E53">
        <v>27</v>
      </c>
      <c r="F53" t="s">
        <v>6</v>
      </c>
      <c r="G53" s="7">
        <v>64.36</v>
      </c>
      <c r="H53" t="str">
        <f>_xlfn.XLOOKUP(tbl2023Sales[[#This Row],[Age]],tblAgeGrp[Age],tblAgeGrp[AgeGroup],"Error, verify age",0,1)</f>
        <v>25-34</v>
      </c>
      <c r="I53" t="str">
        <f>IF(OR(tbl2023Sales[[#This Row],[Month-Year]]=45260, tbl2023Sales[[#This Row],[Month-Year]]=45291), "Holiday", "Non-Holiday")</f>
        <v>Non-Holiday</v>
      </c>
      <c r="J53" t="str">
        <f>_xlfn.XLOOKUP(WEEKDAY(tbl2023Sales[[#This Row],[Date]],1),tblDayWk[Day'#],tblDayWk[Day],"Error",0,1)</f>
        <v>Thursday</v>
      </c>
      <c r="K53" t="b">
        <f>WEEKDAY(tbl2023Sales[[#This Row],[Date]], 2) &gt;= 5</f>
        <v>0</v>
      </c>
      <c r="L53" s="15">
        <f>EOMONTH(tbl2023Sales[[#This Row],[Date]],0)</f>
        <v>45169</v>
      </c>
    </row>
    <row r="54" spans="1:12" x14ac:dyDescent="0.4">
      <c r="A54">
        <v>51</v>
      </c>
      <c r="B54" s="2">
        <v>45201</v>
      </c>
      <c r="C54" t="s">
        <v>953</v>
      </c>
      <c r="D54" t="s">
        <v>2</v>
      </c>
      <c r="E54">
        <v>27</v>
      </c>
      <c r="F54" t="s">
        <v>6</v>
      </c>
      <c r="G54" s="7">
        <v>182.04</v>
      </c>
      <c r="H54" t="str">
        <f>_xlfn.XLOOKUP(tbl2023Sales[[#This Row],[Age]],tblAgeGrp[Age],tblAgeGrp[AgeGroup],"Error, verify age",0,1)</f>
        <v>25-34</v>
      </c>
      <c r="I54" t="str">
        <f>IF(OR(tbl2023Sales[[#This Row],[Month-Year]]=45260, tbl2023Sales[[#This Row],[Month-Year]]=45291), "Holiday", "Non-Holiday")</f>
        <v>Non-Holiday</v>
      </c>
      <c r="J54" t="str">
        <f>_xlfn.XLOOKUP(WEEKDAY(tbl2023Sales[[#This Row],[Date]],1),tblDayWk[Day'#],tblDayWk[Day],"Error",0,1)</f>
        <v>Monday</v>
      </c>
      <c r="K54" t="b">
        <f>WEEKDAY(tbl2023Sales[[#This Row],[Date]], 2) &gt;= 5</f>
        <v>0</v>
      </c>
      <c r="L54" s="15">
        <f>EOMONTH(tbl2023Sales[[#This Row],[Date]],0)</f>
        <v>45230</v>
      </c>
    </row>
    <row r="55" spans="1:12" x14ac:dyDescent="0.4">
      <c r="A55">
        <v>52</v>
      </c>
      <c r="B55" s="2">
        <v>44990</v>
      </c>
      <c r="C55" t="s">
        <v>952</v>
      </c>
      <c r="D55" t="s">
        <v>4</v>
      </c>
      <c r="E55">
        <v>36</v>
      </c>
      <c r="F55" t="s">
        <v>6</v>
      </c>
      <c r="G55" s="7">
        <v>429.15</v>
      </c>
      <c r="H55" t="str">
        <f>_xlfn.XLOOKUP(tbl2023Sales[[#This Row],[Age]],tblAgeGrp[Age],tblAgeGrp[AgeGroup],"Error, verify age",0,1)</f>
        <v>35-44</v>
      </c>
      <c r="I55" t="str">
        <f>IF(OR(tbl2023Sales[[#This Row],[Month-Year]]=45260, tbl2023Sales[[#This Row],[Month-Year]]=45291), "Holiday", "Non-Holiday")</f>
        <v>Non-Holiday</v>
      </c>
      <c r="J55" t="str">
        <f>_xlfn.XLOOKUP(WEEKDAY(tbl2023Sales[[#This Row],[Date]],1),tblDayWk[Day'#],tblDayWk[Day],"Error",0,1)</f>
        <v>Sunday</v>
      </c>
      <c r="K55" t="b">
        <f>WEEKDAY(tbl2023Sales[[#This Row],[Date]], 2) &gt;= 5</f>
        <v>1</v>
      </c>
      <c r="L55" s="15">
        <f>EOMONTH(tbl2023Sales[[#This Row],[Date]],0)</f>
        <v>45016</v>
      </c>
    </row>
    <row r="56" spans="1:12" x14ac:dyDescent="0.4">
      <c r="A56">
        <v>53</v>
      </c>
      <c r="B56" s="2">
        <v>45120</v>
      </c>
      <c r="C56" t="s">
        <v>951</v>
      </c>
      <c r="D56" t="s">
        <v>2</v>
      </c>
      <c r="E56">
        <v>34</v>
      </c>
      <c r="F56" t="s">
        <v>1</v>
      </c>
      <c r="G56" s="7">
        <v>3772.3500000000004</v>
      </c>
      <c r="H56" t="str">
        <f>_xlfn.XLOOKUP(tbl2023Sales[[#This Row],[Age]],tblAgeGrp[Age],tblAgeGrp[AgeGroup],"Error, verify age",0,1)</f>
        <v>25-34</v>
      </c>
      <c r="I56" t="str">
        <f>IF(OR(tbl2023Sales[[#This Row],[Month-Year]]=45260, tbl2023Sales[[#This Row],[Month-Year]]=45291), "Holiday", "Non-Holiday")</f>
        <v>Non-Holiday</v>
      </c>
      <c r="J56" t="str">
        <f>_xlfn.XLOOKUP(WEEKDAY(tbl2023Sales[[#This Row],[Date]],1),tblDayWk[Day'#],tblDayWk[Day],"Error",0,1)</f>
        <v>Thursday</v>
      </c>
      <c r="K56" t="b">
        <f>WEEKDAY(tbl2023Sales[[#This Row],[Date]], 2) &gt;= 5</f>
        <v>0</v>
      </c>
      <c r="L56" s="15">
        <f>EOMONTH(tbl2023Sales[[#This Row],[Date]],0)</f>
        <v>45138</v>
      </c>
    </row>
    <row r="57" spans="1:12" x14ac:dyDescent="0.4">
      <c r="A57">
        <v>54</v>
      </c>
      <c r="B57" s="2">
        <v>44967</v>
      </c>
      <c r="C57" t="s">
        <v>950</v>
      </c>
      <c r="D57" t="s">
        <v>4</v>
      </c>
      <c r="E57">
        <v>38</v>
      </c>
      <c r="F57" t="s">
        <v>1</v>
      </c>
      <c r="G57" s="7">
        <v>470.87</v>
      </c>
      <c r="H57" t="str">
        <f>_xlfn.XLOOKUP(tbl2023Sales[[#This Row],[Age]],tblAgeGrp[Age],tblAgeGrp[AgeGroup],"Error, verify age",0,1)</f>
        <v>35-44</v>
      </c>
      <c r="I57" t="str">
        <f>IF(OR(tbl2023Sales[[#This Row],[Month-Year]]=45260, tbl2023Sales[[#This Row],[Month-Year]]=45291), "Holiday", "Non-Holiday")</f>
        <v>Non-Holiday</v>
      </c>
      <c r="J57" t="str">
        <f>_xlfn.XLOOKUP(WEEKDAY(tbl2023Sales[[#This Row],[Date]],1),tblDayWk[Day'#],tblDayWk[Day],"Error",0,1)</f>
        <v>Friday</v>
      </c>
      <c r="K57" t="b">
        <f>WEEKDAY(tbl2023Sales[[#This Row],[Date]], 2) &gt;= 5</f>
        <v>1</v>
      </c>
      <c r="L57" s="15">
        <f>EOMONTH(tbl2023Sales[[#This Row],[Date]],0)</f>
        <v>44985</v>
      </c>
    </row>
    <row r="58" spans="1:12" x14ac:dyDescent="0.4">
      <c r="A58">
        <v>55</v>
      </c>
      <c r="B58" s="2">
        <v>45209</v>
      </c>
      <c r="C58" t="s">
        <v>949</v>
      </c>
      <c r="D58" t="s">
        <v>2</v>
      </c>
      <c r="E58">
        <v>31</v>
      </c>
      <c r="F58" t="s">
        <v>6</v>
      </c>
      <c r="G58" s="7">
        <v>161.94</v>
      </c>
      <c r="H58" t="str">
        <f>_xlfn.XLOOKUP(tbl2023Sales[[#This Row],[Age]],tblAgeGrp[Age],tblAgeGrp[AgeGroup],"Error, verify age",0,1)</f>
        <v>25-34</v>
      </c>
      <c r="I58" t="str">
        <f>IF(OR(tbl2023Sales[[#This Row],[Month-Year]]=45260, tbl2023Sales[[#This Row],[Month-Year]]=45291), "Holiday", "Non-Holiday")</f>
        <v>Non-Holiday</v>
      </c>
      <c r="J58" t="str">
        <f>_xlfn.XLOOKUP(WEEKDAY(tbl2023Sales[[#This Row],[Date]],1),tblDayWk[Day'#],tblDayWk[Day],"Error",0,1)</f>
        <v>Tuesday</v>
      </c>
      <c r="K58" t="b">
        <f>WEEKDAY(tbl2023Sales[[#This Row],[Date]], 2) &gt;= 5</f>
        <v>0</v>
      </c>
      <c r="L58" s="15">
        <f>EOMONTH(tbl2023Sales[[#This Row],[Date]],0)</f>
        <v>45230</v>
      </c>
    </row>
    <row r="59" spans="1:12" x14ac:dyDescent="0.4">
      <c r="A59">
        <v>56</v>
      </c>
      <c r="B59" s="2">
        <v>45291</v>
      </c>
      <c r="C59" t="s">
        <v>948</v>
      </c>
      <c r="D59" t="s">
        <v>4</v>
      </c>
      <c r="E59">
        <v>26</v>
      </c>
      <c r="F59" t="s">
        <v>9</v>
      </c>
      <c r="G59" s="7">
        <v>1426.8000000000002</v>
      </c>
      <c r="H59" t="str">
        <f>_xlfn.XLOOKUP(tbl2023Sales[[#This Row],[Age]],tblAgeGrp[Age],tblAgeGrp[AgeGroup],"Error, verify age",0,1)</f>
        <v>25-34</v>
      </c>
      <c r="I59" t="str">
        <f>IF(OR(tbl2023Sales[[#This Row],[Month-Year]]=45260, tbl2023Sales[[#This Row],[Month-Year]]=45291), "Holiday", "Non-Holiday")</f>
        <v>Holiday</v>
      </c>
      <c r="J59" t="str">
        <f>_xlfn.XLOOKUP(WEEKDAY(tbl2023Sales[[#This Row],[Date]],1),tblDayWk[Day'#],tblDayWk[Day],"Error",0,1)</f>
        <v>Sunday</v>
      </c>
      <c r="K59" t="b">
        <f>WEEKDAY(tbl2023Sales[[#This Row],[Date]], 2) &gt;= 5</f>
        <v>1</v>
      </c>
      <c r="L59" s="15">
        <f>EOMONTH(tbl2023Sales[[#This Row],[Date]],0)</f>
        <v>45291</v>
      </c>
    </row>
    <row r="60" spans="1:12" x14ac:dyDescent="0.4">
      <c r="A60">
        <v>57</v>
      </c>
      <c r="B60" s="2">
        <v>45248</v>
      </c>
      <c r="C60" t="s">
        <v>947</v>
      </c>
      <c r="D60" t="s">
        <v>4</v>
      </c>
      <c r="E60">
        <v>63</v>
      </c>
      <c r="F60" t="s">
        <v>6</v>
      </c>
      <c r="G60" s="7">
        <v>14</v>
      </c>
      <c r="H60" t="str">
        <f>_xlfn.XLOOKUP(tbl2023Sales[[#This Row],[Age]],tblAgeGrp[Age],tblAgeGrp[AgeGroup],"Error, verify age",0,1)</f>
        <v>55-64</v>
      </c>
      <c r="I60" t="str">
        <f>IF(OR(tbl2023Sales[[#This Row],[Month-Year]]=45260, tbl2023Sales[[#This Row],[Month-Year]]=45291), "Holiday", "Non-Holiday")</f>
        <v>Holiday</v>
      </c>
      <c r="J60" t="str">
        <f>_xlfn.XLOOKUP(WEEKDAY(tbl2023Sales[[#This Row],[Date]],1),tblDayWk[Day'#],tblDayWk[Day],"Error",0,1)</f>
        <v>Saturday</v>
      </c>
      <c r="K60" t="b">
        <f>WEEKDAY(tbl2023Sales[[#This Row],[Date]], 2) &gt;= 5</f>
        <v>1</v>
      </c>
      <c r="L60" s="15">
        <f>EOMONTH(tbl2023Sales[[#This Row],[Date]],0)</f>
        <v>45260</v>
      </c>
    </row>
    <row r="61" spans="1:12" x14ac:dyDescent="0.4">
      <c r="A61">
        <v>58</v>
      </c>
      <c r="B61" s="2">
        <v>45247</v>
      </c>
      <c r="C61" t="s">
        <v>946</v>
      </c>
      <c r="D61" t="s">
        <v>2</v>
      </c>
      <c r="E61">
        <v>18</v>
      </c>
      <c r="F61" t="s">
        <v>9</v>
      </c>
      <c r="G61" s="7">
        <v>697.96999999999991</v>
      </c>
      <c r="H61" t="str">
        <f>_xlfn.XLOOKUP(tbl2023Sales[[#This Row],[Age]],tblAgeGrp[Age],tblAgeGrp[AgeGroup],"Error, verify age",0,1)</f>
        <v>15-24</v>
      </c>
      <c r="I61" t="str">
        <f>IF(OR(tbl2023Sales[[#This Row],[Month-Year]]=45260, tbl2023Sales[[#This Row],[Month-Year]]=45291), "Holiday", "Non-Holiday")</f>
        <v>Holiday</v>
      </c>
      <c r="J61" t="str">
        <f>_xlfn.XLOOKUP(WEEKDAY(tbl2023Sales[[#This Row],[Date]],1),tblDayWk[Day'#],tblDayWk[Day],"Error",0,1)</f>
        <v>Friday</v>
      </c>
      <c r="K61" t="b">
        <f>WEEKDAY(tbl2023Sales[[#This Row],[Date]], 2) &gt;= 5</f>
        <v>1</v>
      </c>
      <c r="L61" s="15">
        <f>EOMONTH(tbl2023Sales[[#This Row],[Date]],0)</f>
        <v>45260</v>
      </c>
    </row>
    <row r="62" spans="1:12" x14ac:dyDescent="0.4">
      <c r="A62">
        <v>59</v>
      </c>
      <c r="B62" s="2">
        <v>45112</v>
      </c>
      <c r="C62" t="s">
        <v>945</v>
      </c>
      <c r="D62" t="s">
        <v>2</v>
      </c>
      <c r="E62">
        <v>62</v>
      </c>
      <c r="F62" t="s">
        <v>9</v>
      </c>
      <c r="G62" s="7">
        <v>771.18000000000006</v>
      </c>
      <c r="H62" t="str">
        <f>_xlfn.XLOOKUP(tbl2023Sales[[#This Row],[Age]],tblAgeGrp[Age],tblAgeGrp[AgeGroup],"Error, verify age",0,1)</f>
        <v>55-64</v>
      </c>
      <c r="I62" t="str">
        <f>IF(OR(tbl2023Sales[[#This Row],[Month-Year]]=45260, tbl2023Sales[[#This Row],[Month-Year]]=45291), "Holiday", "Non-Holiday")</f>
        <v>Non-Holiday</v>
      </c>
      <c r="J62" t="str">
        <f>_xlfn.XLOOKUP(WEEKDAY(tbl2023Sales[[#This Row],[Date]],1),tblDayWk[Day'#],tblDayWk[Day],"Error",0,1)</f>
        <v>Wednesday</v>
      </c>
      <c r="K62" t="b">
        <f>WEEKDAY(tbl2023Sales[[#This Row],[Date]], 2) &gt;= 5</f>
        <v>0</v>
      </c>
      <c r="L62" s="15">
        <f>EOMONTH(tbl2023Sales[[#This Row],[Date]],0)</f>
        <v>45138</v>
      </c>
    </row>
    <row r="63" spans="1:12" x14ac:dyDescent="0.4">
      <c r="A63">
        <v>60</v>
      </c>
      <c r="B63" s="2">
        <v>45222</v>
      </c>
      <c r="C63" t="s">
        <v>944</v>
      </c>
      <c r="D63" t="s">
        <v>2</v>
      </c>
      <c r="E63">
        <v>30</v>
      </c>
      <c r="F63" t="s">
        <v>6</v>
      </c>
      <c r="G63" s="7">
        <v>189.3</v>
      </c>
      <c r="H63" t="str">
        <f>_xlfn.XLOOKUP(tbl2023Sales[[#This Row],[Age]],tblAgeGrp[Age],tblAgeGrp[AgeGroup],"Error, verify age",0,1)</f>
        <v>25-34</v>
      </c>
      <c r="I63" t="str">
        <f>IF(OR(tbl2023Sales[[#This Row],[Month-Year]]=45260, tbl2023Sales[[#This Row],[Month-Year]]=45291), "Holiday", "Non-Holiday")</f>
        <v>Non-Holiday</v>
      </c>
      <c r="J63" t="str">
        <f>_xlfn.XLOOKUP(WEEKDAY(tbl2023Sales[[#This Row],[Date]],1),tblDayWk[Day'#],tblDayWk[Day],"Error",0,1)</f>
        <v>Monday</v>
      </c>
      <c r="K63" t="b">
        <f>WEEKDAY(tbl2023Sales[[#This Row],[Date]], 2) &gt;= 5</f>
        <v>0</v>
      </c>
      <c r="L63" s="15">
        <f>EOMONTH(tbl2023Sales[[#This Row],[Date]],0)</f>
        <v>45230</v>
      </c>
    </row>
    <row r="64" spans="1:12" x14ac:dyDescent="0.4">
      <c r="A64">
        <v>61</v>
      </c>
      <c r="B64" s="2">
        <v>45025</v>
      </c>
      <c r="C64" t="s">
        <v>943</v>
      </c>
      <c r="D64" t="s">
        <v>2</v>
      </c>
      <c r="E64">
        <v>21</v>
      </c>
      <c r="F64" t="s">
        <v>6</v>
      </c>
      <c r="G64" s="7">
        <v>339.44</v>
      </c>
      <c r="H64" t="str">
        <f>_xlfn.XLOOKUP(tbl2023Sales[[#This Row],[Age]],tblAgeGrp[Age],tblAgeGrp[AgeGroup],"Error, verify age",0,1)</f>
        <v>15-24</v>
      </c>
      <c r="I64" t="str">
        <f>IF(OR(tbl2023Sales[[#This Row],[Month-Year]]=45260, tbl2023Sales[[#This Row],[Month-Year]]=45291), "Holiday", "Non-Holiday")</f>
        <v>Non-Holiday</v>
      </c>
      <c r="J64" t="str">
        <f>_xlfn.XLOOKUP(WEEKDAY(tbl2023Sales[[#This Row],[Date]],1),tblDayWk[Day'#],tblDayWk[Day],"Error",0,1)</f>
        <v>Sunday</v>
      </c>
      <c r="K64" t="b">
        <f>WEEKDAY(tbl2023Sales[[#This Row],[Date]], 2) &gt;= 5</f>
        <v>1</v>
      </c>
      <c r="L64" s="15">
        <f>EOMONTH(tbl2023Sales[[#This Row],[Date]],0)</f>
        <v>45046</v>
      </c>
    </row>
    <row r="65" spans="1:12" x14ac:dyDescent="0.4">
      <c r="A65">
        <v>62</v>
      </c>
      <c r="B65" s="2">
        <v>45287</v>
      </c>
      <c r="C65" t="s">
        <v>942</v>
      </c>
      <c r="D65" t="s">
        <v>2</v>
      </c>
      <c r="E65">
        <v>18</v>
      </c>
      <c r="F65" t="s">
        <v>6</v>
      </c>
      <c r="G65" s="7">
        <v>177.76</v>
      </c>
      <c r="H65" t="str">
        <f>_xlfn.XLOOKUP(tbl2023Sales[[#This Row],[Age]],tblAgeGrp[Age],tblAgeGrp[AgeGroup],"Error, verify age",0,1)</f>
        <v>15-24</v>
      </c>
      <c r="I65" t="str">
        <f>IF(OR(tbl2023Sales[[#This Row],[Month-Year]]=45260, tbl2023Sales[[#This Row],[Month-Year]]=45291), "Holiday", "Non-Holiday")</f>
        <v>Holiday</v>
      </c>
      <c r="J65" t="str">
        <f>_xlfn.XLOOKUP(WEEKDAY(tbl2023Sales[[#This Row],[Date]],1),tblDayWk[Day'#],tblDayWk[Day],"Error",0,1)</f>
        <v>Wednesday</v>
      </c>
      <c r="K65" t="b">
        <f>WEEKDAY(tbl2023Sales[[#This Row],[Date]], 2) &gt;= 5</f>
        <v>0</v>
      </c>
      <c r="L65" s="15">
        <f>EOMONTH(tbl2023Sales[[#This Row],[Date]],0)</f>
        <v>45291</v>
      </c>
    </row>
    <row r="66" spans="1:12" x14ac:dyDescent="0.4">
      <c r="A66">
        <v>63</v>
      </c>
      <c r="B66" s="2">
        <v>44990</v>
      </c>
      <c r="C66" t="s">
        <v>941</v>
      </c>
      <c r="D66" t="s">
        <v>2</v>
      </c>
      <c r="E66">
        <v>57</v>
      </c>
      <c r="F66" t="s">
        <v>1</v>
      </c>
      <c r="G66" s="7">
        <v>1151.94</v>
      </c>
      <c r="H66" t="str">
        <f>_xlfn.XLOOKUP(tbl2023Sales[[#This Row],[Age]],tblAgeGrp[Age],tblAgeGrp[AgeGroup],"Error, verify age",0,1)</f>
        <v>55-64</v>
      </c>
      <c r="I66" t="str">
        <f>IF(OR(tbl2023Sales[[#This Row],[Month-Year]]=45260, tbl2023Sales[[#This Row],[Month-Year]]=45291), "Holiday", "Non-Holiday")</f>
        <v>Non-Holiday</v>
      </c>
      <c r="J66" t="str">
        <f>_xlfn.XLOOKUP(WEEKDAY(tbl2023Sales[[#This Row],[Date]],1),tblDayWk[Day'#],tblDayWk[Day],"Error",0,1)</f>
        <v>Sunday</v>
      </c>
      <c r="K66" t="b">
        <f>WEEKDAY(tbl2023Sales[[#This Row],[Date]], 2) &gt;= 5</f>
        <v>1</v>
      </c>
      <c r="L66" s="15">
        <f>EOMONTH(tbl2023Sales[[#This Row],[Date]],0)</f>
        <v>45016</v>
      </c>
    </row>
    <row r="67" spans="1:12" x14ac:dyDescent="0.4">
      <c r="A67">
        <v>64</v>
      </c>
      <c r="B67" s="2">
        <v>45009</v>
      </c>
      <c r="C67" t="s">
        <v>940</v>
      </c>
      <c r="D67" t="s">
        <v>2</v>
      </c>
      <c r="E67">
        <v>49</v>
      </c>
      <c r="F67" t="s">
        <v>9</v>
      </c>
      <c r="G67" s="7">
        <v>1581</v>
      </c>
      <c r="H67" t="str">
        <f>_xlfn.XLOOKUP(tbl2023Sales[[#This Row],[Age]],tblAgeGrp[Age],tblAgeGrp[AgeGroup],"Error, verify age",0,1)</f>
        <v>45-54</v>
      </c>
      <c r="I67" t="str">
        <f>IF(OR(tbl2023Sales[[#This Row],[Month-Year]]=45260, tbl2023Sales[[#This Row],[Month-Year]]=45291), "Holiday", "Non-Holiday")</f>
        <v>Non-Holiday</v>
      </c>
      <c r="J67" t="str">
        <f>_xlfn.XLOOKUP(WEEKDAY(tbl2023Sales[[#This Row],[Date]],1),tblDayWk[Day'#],tblDayWk[Day],"Error",0,1)</f>
        <v>Friday</v>
      </c>
      <c r="K67" t="b">
        <f>WEEKDAY(tbl2023Sales[[#This Row],[Date]], 2) &gt;= 5</f>
        <v>1</v>
      </c>
      <c r="L67" s="15">
        <f>EOMONTH(tbl2023Sales[[#This Row],[Date]],0)</f>
        <v>45016</v>
      </c>
    </row>
    <row r="68" spans="1:12" x14ac:dyDescent="0.4">
      <c r="A68">
        <v>65</v>
      </c>
      <c r="B68" s="2">
        <v>45265</v>
      </c>
      <c r="C68" t="s">
        <v>939</v>
      </c>
      <c r="D68" t="s">
        <v>2</v>
      </c>
      <c r="E68">
        <v>51</v>
      </c>
      <c r="F68" t="s">
        <v>1</v>
      </c>
      <c r="G68" s="7">
        <v>998.76</v>
      </c>
      <c r="H68" t="str">
        <f>_xlfn.XLOOKUP(tbl2023Sales[[#This Row],[Age]],tblAgeGrp[Age],tblAgeGrp[AgeGroup],"Error, verify age",0,1)</f>
        <v>45-54</v>
      </c>
      <c r="I68" t="str">
        <f>IF(OR(tbl2023Sales[[#This Row],[Month-Year]]=45260, tbl2023Sales[[#This Row],[Month-Year]]=45291), "Holiday", "Non-Holiday")</f>
        <v>Holiday</v>
      </c>
      <c r="J68" t="str">
        <f>_xlfn.XLOOKUP(WEEKDAY(tbl2023Sales[[#This Row],[Date]],1),tblDayWk[Day'#],tblDayWk[Day],"Error",0,1)</f>
        <v>Tuesday</v>
      </c>
      <c r="K68" t="b">
        <f>WEEKDAY(tbl2023Sales[[#This Row],[Date]], 2) &gt;= 5</f>
        <v>0</v>
      </c>
      <c r="L68" s="15">
        <f>EOMONTH(tbl2023Sales[[#This Row],[Date]],0)</f>
        <v>45291</v>
      </c>
    </row>
    <row r="69" spans="1:12" x14ac:dyDescent="0.4">
      <c r="A69">
        <v>66</v>
      </c>
      <c r="B69" s="2">
        <v>45043</v>
      </c>
      <c r="C69" t="s">
        <v>938</v>
      </c>
      <c r="D69" t="s">
        <v>4</v>
      </c>
      <c r="E69">
        <v>45</v>
      </c>
      <c r="F69" t="s">
        <v>1</v>
      </c>
      <c r="G69" s="7">
        <v>1024.6200000000001</v>
      </c>
      <c r="H69" t="str">
        <f>_xlfn.XLOOKUP(tbl2023Sales[[#This Row],[Age]],tblAgeGrp[Age],tblAgeGrp[AgeGroup],"Error, verify age",0,1)</f>
        <v>45-54</v>
      </c>
      <c r="I69" t="str">
        <f>IF(OR(tbl2023Sales[[#This Row],[Month-Year]]=45260, tbl2023Sales[[#This Row],[Month-Year]]=45291), "Holiday", "Non-Holiday")</f>
        <v>Non-Holiday</v>
      </c>
      <c r="J69" t="str">
        <f>_xlfn.XLOOKUP(WEEKDAY(tbl2023Sales[[#This Row],[Date]],1),tblDayWk[Day'#],tblDayWk[Day],"Error",0,1)</f>
        <v>Thursday</v>
      </c>
      <c r="K69" t="b">
        <f>WEEKDAY(tbl2023Sales[[#This Row],[Date]], 2) &gt;= 5</f>
        <v>0</v>
      </c>
      <c r="L69" s="15">
        <f>EOMONTH(tbl2023Sales[[#This Row],[Date]],0)</f>
        <v>45046</v>
      </c>
    </row>
    <row r="70" spans="1:12" x14ac:dyDescent="0.4">
      <c r="A70">
        <v>67</v>
      </c>
      <c r="B70" s="2">
        <v>45075</v>
      </c>
      <c r="C70" t="s">
        <v>937</v>
      </c>
      <c r="D70" t="s">
        <v>4</v>
      </c>
      <c r="E70">
        <v>48</v>
      </c>
      <c r="F70" t="s">
        <v>6</v>
      </c>
      <c r="G70" s="7">
        <v>357.1</v>
      </c>
      <c r="H70" t="str">
        <f>_xlfn.XLOOKUP(tbl2023Sales[[#This Row],[Age]],tblAgeGrp[Age],tblAgeGrp[AgeGroup],"Error, verify age",0,1)</f>
        <v>45-54</v>
      </c>
      <c r="I70" t="str">
        <f>IF(OR(tbl2023Sales[[#This Row],[Month-Year]]=45260, tbl2023Sales[[#This Row],[Month-Year]]=45291), "Holiday", "Non-Holiday")</f>
        <v>Non-Holiday</v>
      </c>
      <c r="J70" t="str">
        <f>_xlfn.XLOOKUP(WEEKDAY(tbl2023Sales[[#This Row],[Date]],1),tblDayWk[Day'#],tblDayWk[Day],"Error",0,1)</f>
        <v>Monday</v>
      </c>
      <c r="K70" t="b">
        <f>WEEKDAY(tbl2023Sales[[#This Row],[Date]], 2) &gt;= 5</f>
        <v>0</v>
      </c>
      <c r="L70" s="15">
        <f>EOMONTH(tbl2023Sales[[#This Row],[Date]],0)</f>
        <v>45077</v>
      </c>
    </row>
    <row r="71" spans="1:12" x14ac:dyDescent="0.4">
      <c r="A71">
        <v>68</v>
      </c>
      <c r="B71" s="2">
        <v>44967</v>
      </c>
      <c r="C71" t="s">
        <v>936</v>
      </c>
      <c r="D71" t="s">
        <v>2</v>
      </c>
      <c r="E71">
        <v>25</v>
      </c>
      <c r="F71" t="s">
        <v>1</v>
      </c>
      <c r="G71" s="7">
        <v>524.09</v>
      </c>
      <c r="H71" t="str">
        <f>_xlfn.XLOOKUP(tbl2023Sales[[#This Row],[Age]],tblAgeGrp[Age],tblAgeGrp[AgeGroup],"Error, verify age",0,1)</f>
        <v>25-34</v>
      </c>
      <c r="I71" t="str">
        <f>IF(OR(tbl2023Sales[[#This Row],[Month-Year]]=45260, tbl2023Sales[[#This Row],[Month-Year]]=45291), "Holiday", "Non-Holiday")</f>
        <v>Non-Holiday</v>
      </c>
      <c r="J71" t="str">
        <f>_xlfn.XLOOKUP(WEEKDAY(tbl2023Sales[[#This Row],[Date]],1),tblDayWk[Day'#],tblDayWk[Day],"Error",0,1)</f>
        <v>Friday</v>
      </c>
      <c r="K71" t="b">
        <f>WEEKDAY(tbl2023Sales[[#This Row],[Date]], 2) &gt;= 5</f>
        <v>1</v>
      </c>
      <c r="L71" s="15">
        <f>EOMONTH(tbl2023Sales[[#This Row],[Date]],0)</f>
        <v>44985</v>
      </c>
    </row>
    <row r="72" spans="1:12" x14ac:dyDescent="0.4">
      <c r="A72">
        <v>69</v>
      </c>
      <c r="B72" s="2">
        <v>45046</v>
      </c>
      <c r="C72" t="s">
        <v>935</v>
      </c>
      <c r="D72" t="s">
        <v>4</v>
      </c>
      <c r="E72">
        <v>56</v>
      </c>
      <c r="F72" t="s">
        <v>6</v>
      </c>
      <c r="G72" s="7">
        <v>302.25</v>
      </c>
      <c r="H72" t="str">
        <f>_xlfn.XLOOKUP(tbl2023Sales[[#This Row],[Age]],tblAgeGrp[Age],tblAgeGrp[AgeGroup],"Error, verify age",0,1)</f>
        <v>55-64</v>
      </c>
      <c r="I72" t="str">
        <f>IF(OR(tbl2023Sales[[#This Row],[Month-Year]]=45260, tbl2023Sales[[#This Row],[Month-Year]]=45291), "Holiday", "Non-Holiday")</f>
        <v>Non-Holiday</v>
      </c>
      <c r="J72" t="str">
        <f>_xlfn.XLOOKUP(WEEKDAY(tbl2023Sales[[#This Row],[Date]],1),tblDayWk[Day'#],tblDayWk[Day],"Error",0,1)</f>
        <v>Sunday</v>
      </c>
      <c r="K72" t="b">
        <f>WEEKDAY(tbl2023Sales[[#This Row],[Date]], 2) &gt;= 5</f>
        <v>1</v>
      </c>
      <c r="L72" s="15">
        <f>EOMONTH(tbl2023Sales[[#This Row],[Date]],0)</f>
        <v>45046</v>
      </c>
    </row>
    <row r="73" spans="1:12" x14ac:dyDescent="0.4">
      <c r="A73">
        <v>70</v>
      </c>
      <c r="B73" s="2">
        <v>44978</v>
      </c>
      <c r="C73" t="s">
        <v>934</v>
      </c>
      <c r="D73" t="s">
        <v>4</v>
      </c>
      <c r="E73">
        <v>43</v>
      </c>
      <c r="F73" t="s">
        <v>9</v>
      </c>
      <c r="G73" s="7">
        <v>193.94</v>
      </c>
      <c r="H73" t="str">
        <f>_xlfn.XLOOKUP(tbl2023Sales[[#This Row],[Age]],tblAgeGrp[Age],tblAgeGrp[AgeGroup],"Error, verify age",0,1)</f>
        <v>35-44</v>
      </c>
      <c r="I73" t="str">
        <f>IF(OR(tbl2023Sales[[#This Row],[Month-Year]]=45260, tbl2023Sales[[#This Row],[Month-Year]]=45291), "Holiday", "Non-Holiday")</f>
        <v>Non-Holiday</v>
      </c>
      <c r="J73" t="str">
        <f>_xlfn.XLOOKUP(WEEKDAY(tbl2023Sales[[#This Row],[Date]],1),tblDayWk[Day'#],tblDayWk[Day],"Error",0,1)</f>
        <v>Tuesday</v>
      </c>
      <c r="K73" t="b">
        <f>WEEKDAY(tbl2023Sales[[#This Row],[Date]], 2) &gt;= 5</f>
        <v>0</v>
      </c>
      <c r="L73" s="15">
        <f>EOMONTH(tbl2023Sales[[#This Row],[Date]],0)</f>
        <v>44985</v>
      </c>
    </row>
    <row r="74" spans="1:12" x14ac:dyDescent="0.4">
      <c r="A74">
        <v>71</v>
      </c>
      <c r="B74" s="2">
        <v>45121</v>
      </c>
      <c r="C74" t="s">
        <v>933</v>
      </c>
      <c r="D74" t="s">
        <v>4</v>
      </c>
      <c r="E74">
        <v>51</v>
      </c>
      <c r="F74" t="s">
        <v>6</v>
      </c>
      <c r="G74" s="7">
        <v>229.95000000000002</v>
      </c>
      <c r="H74" t="str">
        <f>_xlfn.XLOOKUP(tbl2023Sales[[#This Row],[Age]],tblAgeGrp[Age],tblAgeGrp[AgeGroup],"Error, verify age",0,1)</f>
        <v>45-54</v>
      </c>
      <c r="I74" t="str">
        <f>IF(OR(tbl2023Sales[[#This Row],[Month-Year]]=45260, tbl2023Sales[[#This Row],[Month-Year]]=45291), "Holiday", "Non-Holiday")</f>
        <v>Non-Holiday</v>
      </c>
      <c r="J74" t="str">
        <f>_xlfn.XLOOKUP(WEEKDAY(tbl2023Sales[[#This Row],[Date]],1),tblDayWk[Day'#],tblDayWk[Day],"Error",0,1)</f>
        <v>Friday</v>
      </c>
      <c r="K74" t="b">
        <f>WEEKDAY(tbl2023Sales[[#This Row],[Date]], 2) &gt;= 5</f>
        <v>1</v>
      </c>
      <c r="L74" s="15">
        <f>EOMONTH(tbl2023Sales[[#This Row],[Date]],0)</f>
        <v>45138</v>
      </c>
    </row>
    <row r="75" spans="1:12" x14ac:dyDescent="0.4">
      <c r="A75">
        <v>72</v>
      </c>
      <c r="B75" s="2">
        <v>45069</v>
      </c>
      <c r="C75" t="s">
        <v>932</v>
      </c>
      <c r="D75" t="s">
        <v>4</v>
      </c>
      <c r="E75">
        <v>20</v>
      </c>
      <c r="F75" t="s">
        <v>1</v>
      </c>
      <c r="G75" s="7">
        <v>583.76</v>
      </c>
      <c r="H75" t="str">
        <f>_xlfn.XLOOKUP(tbl2023Sales[[#This Row],[Age]],tblAgeGrp[Age],tblAgeGrp[AgeGroup],"Error, verify age",0,1)</f>
        <v>15-24</v>
      </c>
      <c r="I75" t="str">
        <f>IF(OR(tbl2023Sales[[#This Row],[Month-Year]]=45260, tbl2023Sales[[#This Row],[Month-Year]]=45291), "Holiday", "Non-Holiday")</f>
        <v>Non-Holiday</v>
      </c>
      <c r="J75" t="str">
        <f>_xlfn.XLOOKUP(WEEKDAY(tbl2023Sales[[#This Row],[Date]],1),tblDayWk[Day'#],tblDayWk[Day],"Error",0,1)</f>
        <v>Tuesday</v>
      </c>
      <c r="K75" t="b">
        <f>WEEKDAY(tbl2023Sales[[#This Row],[Date]], 2) &gt;= 5</f>
        <v>0</v>
      </c>
      <c r="L75" s="15">
        <f>EOMONTH(tbl2023Sales[[#This Row],[Date]],0)</f>
        <v>45077</v>
      </c>
    </row>
    <row r="76" spans="1:12" x14ac:dyDescent="0.4">
      <c r="A76">
        <v>73</v>
      </c>
      <c r="B76" s="2">
        <v>45163</v>
      </c>
      <c r="C76" t="s">
        <v>931</v>
      </c>
      <c r="D76" t="s">
        <v>2</v>
      </c>
      <c r="E76">
        <v>29</v>
      </c>
      <c r="F76" t="s">
        <v>1</v>
      </c>
      <c r="G76" s="7">
        <v>1738.96</v>
      </c>
      <c r="H76" t="str">
        <f>_xlfn.XLOOKUP(tbl2023Sales[[#This Row],[Age]],tblAgeGrp[Age],tblAgeGrp[AgeGroup],"Error, verify age",0,1)</f>
        <v>25-34</v>
      </c>
      <c r="I76" t="str">
        <f>IF(OR(tbl2023Sales[[#This Row],[Month-Year]]=45260, tbl2023Sales[[#This Row],[Month-Year]]=45291), "Holiday", "Non-Holiday")</f>
        <v>Non-Holiday</v>
      </c>
      <c r="J76" t="str">
        <f>_xlfn.XLOOKUP(WEEKDAY(tbl2023Sales[[#This Row],[Date]],1),tblDayWk[Day'#],tblDayWk[Day],"Error",0,1)</f>
        <v>Friday</v>
      </c>
      <c r="K76" t="b">
        <f>WEEKDAY(tbl2023Sales[[#This Row],[Date]], 2) &gt;= 5</f>
        <v>1</v>
      </c>
      <c r="L76" s="15">
        <f>EOMONTH(tbl2023Sales[[#This Row],[Date]],0)</f>
        <v>45169</v>
      </c>
    </row>
    <row r="77" spans="1:12" x14ac:dyDescent="0.4">
      <c r="A77">
        <v>74</v>
      </c>
      <c r="B77" s="2">
        <v>45252</v>
      </c>
      <c r="C77" t="s">
        <v>930</v>
      </c>
      <c r="D77" t="s">
        <v>4</v>
      </c>
      <c r="E77">
        <v>18</v>
      </c>
      <c r="F77" t="s">
        <v>6</v>
      </c>
      <c r="G77" s="7">
        <v>114.49</v>
      </c>
      <c r="H77" t="str">
        <f>_xlfn.XLOOKUP(tbl2023Sales[[#This Row],[Age]],tblAgeGrp[Age],tblAgeGrp[AgeGroup],"Error, verify age",0,1)</f>
        <v>15-24</v>
      </c>
      <c r="I77" t="str">
        <f>IF(OR(tbl2023Sales[[#This Row],[Month-Year]]=45260, tbl2023Sales[[#This Row],[Month-Year]]=45291), "Holiday", "Non-Holiday")</f>
        <v>Holiday</v>
      </c>
      <c r="J77" t="str">
        <f>_xlfn.XLOOKUP(WEEKDAY(tbl2023Sales[[#This Row],[Date]],1),tblDayWk[Day'#],tblDayWk[Day],"Error",0,1)</f>
        <v>Wednesday</v>
      </c>
      <c r="K77" t="b">
        <f>WEEKDAY(tbl2023Sales[[#This Row],[Date]], 2) &gt;= 5</f>
        <v>0</v>
      </c>
      <c r="L77" s="15">
        <f>EOMONTH(tbl2023Sales[[#This Row],[Date]],0)</f>
        <v>45260</v>
      </c>
    </row>
    <row r="78" spans="1:12" x14ac:dyDescent="0.4">
      <c r="A78">
        <v>75</v>
      </c>
      <c r="B78" s="2">
        <v>45113</v>
      </c>
      <c r="C78" t="s">
        <v>929</v>
      </c>
      <c r="D78" t="s">
        <v>2</v>
      </c>
      <c r="E78">
        <v>61</v>
      </c>
      <c r="F78" t="s">
        <v>6</v>
      </c>
      <c r="G78" s="7">
        <v>35.299999999999997</v>
      </c>
      <c r="H78" t="str">
        <f>_xlfn.XLOOKUP(tbl2023Sales[[#This Row],[Age]],tblAgeGrp[Age],tblAgeGrp[AgeGroup],"Error, verify age",0,1)</f>
        <v>55-64</v>
      </c>
      <c r="I78" t="str">
        <f>IF(OR(tbl2023Sales[[#This Row],[Month-Year]]=45260, tbl2023Sales[[#This Row],[Month-Year]]=45291), "Holiday", "Non-Holiday")</f>
        <v>Non-Holiday</v>
      </c>
      <c r="J78" t="str">
        <f>_xlfn.XLOOKUP(WEEKDAY(tbl2023Sales[[#This Row],[Date]],1),tblDayWk[Day'#],tblDayWk[Day],"Error",0,1)</f>
        <v>Thursday</v>
      </c>
      <c r="K78" t="b">
        <f>WEEKDAY(tbl2023Sales[[#This Row],[Date]], 2) &gt;= 5</f>
        <v>0</v>
      </c>
      <c r="L78" s="15">
        <f>EOMONTH(tbl2023Sales[[#This Row],[Date]],0)</f>
        <v>45138</v>
      </c>
    </row>
    <row r="79" spans="1:12" x14ac:dyDescent="0.4">
      <c r="A79">
        <v>76</v>
      </c>
      <c r="B79" s="2">
        <v>45010</v>
      </c>
      <c r="C79" t="s">
        <v>928</v>
      </c>
      <c r="D79" t="s">
        <v>4</v>
      </c>
      <c r="E79">
        <v>22</v>
      </c>
      <c r="F79" t="s">
        <v>1</v>
      </c>
      <c r="G79" s="7">
        <v>27.88</v>
      </c>
      <c r="H79" t="str">
        <f>_xlfn.XLOOKUP(tbl2023Sales[[#This Row],[Age]],tblAgeGrp[Age],tblAgeGrp[AgeGroup],"Error, verify age",0,1)</f>
        <v>15-24</v>
      </c>
      <c r="I79" t="str">
        <f>IF(OR(tbl2023Sales[[#This Row],[Month-Year]]=45260, tbl2023Sales[[#This Row],[Month-Year]]=45291), "Holiday", "Non-Holiday")</f>
        <v>Non-Holiday</v>
      </c>
      <c r="J79" t="str">
        <f>_xlfn.XLOOKUP(WEEKDAY(tbl2023Sales[[#This Row],[Date]],1),tblDayWk[Day'#],tblDayWk[Day],"Error",0,1)</f>
        <v>Saturday</v>
      </c>
      <c r="K79" t="b">
        <f>WEEKDAY(tbl2023Sales[[#This Row],[Date]], 2) &gt;= 5</f>
        <v>1</v>
      </c>
      <c r="L79" s="15">
        <f>EOMONTH(tbl2023Sales[[#This Row],[Date]],0)</f>
        <v>45016</v>
      </c>
    </row>
    <row r="80" spans="1:12" x14ac:dyDescent="0.4">
      <c r="A80">
        <v>77</v>
      </c>
      <c r="B80" s="2">
        <v>45116</v>
      </c>
      <c r="C80" t="s">
        <v>927</v>
      </c>
      <c r="D80" t="s">
        <v>4</v>
      </c>
      <c r="E80">
        <v>47</v>
      </c>
      <c r="F80" t="s">
        <v>9</v>
      </c>
      <c r="G80" s="7">
        <v>1342.88</v>
      </c>
      <c r="H80" t="str">
        <f>_xlfn.XLOOKUP(tbl2023Sales[[#This Row],[Age]],tblAgeGrp[Age],tblAgeGrp[AgeGroup],"Error, verify age",0,1)</f>
        <v>45-54</v>
      </c>
      <c r="I80" t="str">
        <f>IF(OR(tbl2023Sales[[#This Row],[Month-Year]]=45260, tbl2023Sales[[#This Row],[Month-Year]]=45291), "Holiday", "Non-Holiday")</f>
        <v>Non-Holiday</v>
      </c>
      <c r="J80" t="str">
        <f>_xlfn.XLOOKUP(WEEKDAY(tbl2023Sales[[#This Row],[Date]],1),tblDayWk[Day'#],tblDayWk[Day],"Error",0,1)</f>
        <v>Sunday</v>
      </c>
      <c r="K80" t="b">
        <f>WEEKDAY(tbl2023Sales[[#This Row],[Date]], 2) &gt;= 5</f>
        <v>1</v>
      </c>
      <c r="L80" s="15">
        <f>EOMONTH(tbl2023Sales[[#This Row],[Date]],0)</f>
        <v>45138</v>
      </c>
    </row>
    <row r="81" spans="1:12" x14ac:dyDescent="0.4">
      <c r="A81">
        <v>78</v>
      </c>
      <c r="B81" s="2">
        <v>45108</v>
      </c>
      <c r="C81" t="s">
        <v>926</v>
      </c>
      <c r="D81" t="s">
        <v>4</v>
      </c>
      <c r="E81">
        <v>47</v>
      </c>
      <c r="F81" t="s">
        <v>9</v>
      </c>
      <c r="G81" s="7">
        <v>1401.24</v>
      </c>
      <c r="H81" t="str">
        <f>_xlfn.XLOOKUP(tbl2023Sales[[#This Row],[Age]],tblAgeGrp[Age],tblAgeGrp[AgeGroup],"Error, verify age",0,1)</f>
        <v>45-54</v>
      </c>
      <c r="I81" t="str">
        <f>IF(OR(tbl2023Sales[[#This Row],[Month-Year]]=45260, tbl2023Sales[[#This Row],[Month-Year]]=45291), "Holiday", "Non-Holiday")</f>
        <v>Non-Holiday</v>
      </c>
      <c r="J81" t="str">
        <f>_xlfn.XLOOKUP(WEEKDAY(tbl2023Sales[[#This Row],[Date]],1),tblDayWk[Day'#],tblDayWk[Day],"Error",0,1)</f>
        <v>Saturday</v>
      </c>
      <c r="K81" t="b">
        <f>WEEKDAY(tbl2023Sales[[#This Row],[Date]], 2) &gt;= 5</f>
        <v>1</v>
      </c>
      <c r="L81" s="15">
        <f>EOMONTH(tbl2023Sales[[#This Row],[Date]],0)</f>
        <v>45138</v>
      </c>
    </row>
    <row r="82" spans="1:12" x14ac:dyDescent="0.4">
      <c r="A82">
        <v>79</v>
      </c>
      <c r="B82" s="2">
        <v>45034</v>
      </c>
      <c r="C82" t="s">
        <v>925</v>
      </c>
      <c r="D82" t="s">
        <v>2</v>
      </c>
      <c r="E82">
        <v>34</v>
      </c>
      <c r="F82" t="s">
        <v>6</v>
      </c>
      <c r="G82" s="7">
        <v>266.39999999999998</v>
      </c>
      <c r="H82" t="str">
        <f>_xlfn.XLOOKUP(tbl2023Sales[[#This Row],[Age]],tblAgeGrp[Age],tblAgeGrp[AgeGroup],"Error, verify age",0,1)</f>
        <v>25-34</v>
      </c>
      <c r="I82" t="str">
        <f>IF(OR(tbl2023Sales[[#This Row],[Month-Year]]=45260, tbl2023Sales[[#This Row],[Month-Year]]=45291), "Holiday", "Non-Holiday")</f>
        <v>Non-Holiday</v>
      </c>
      <c r="J82" t="str">
        <f>_xlfn.XLOOKUP(WEEKDAY(tbl2023Sales[[#This Row],[Date]],1),tblDayWk[Day'#],tblDayWk[Day],"Error",0,1)</f>
        <v>Tuesday</v>
      </c>
      <c r="K82" t="b">
        <f>WEEKDAY(tbl2023Sales[[#This Row],[Date]], 2) &gt;= 5</f>
        <v>0</v>
      </c>
      <c r="L82" s="15">
        <f>EOMONTH(tbl2023Sales[[#This Row],[Date]],0)</f>
        <v>45046</v>
      </c>
    </row>
    <row r="83" spans="1:12" x14ac:dyDescent="0.4">
      <c r="A83">
        <v>80</v>
      </c>
      <c r="B83" s="2">
        <v>45270</v>
      </c>
      <c r="C83" t="s">
        <v>924</v>
      </c>
      <c r="D83" t="s">
        <v>4</v>
      </c>
      <c r="E83">
        <v>64</v>
      </c>
      <c r="F83" t="s">
        <v>9</v>
      </c>
      <c r="G83" s="7">
        <v>366.44</v>
      </c>
      <c r="H83" t="str">
        <f>_xlfn.XLOOKUP(tbl2023Sales[[#This Row],[Age]],tblAgeGrp[Age],tblAgeGrp[AgeGroup],"Error, verify age",0,1)</f>
        <v>55-64</v>
      </c>
      <c r="I83" t="str">
        <f>IF(OR(tbl2023Sales[[#This Row],[Month-Year]]=45260, tbl2023Sales[[#This Row],[Month-Year]]=45291), "Holiday", "Non-Holiday")</f>
        <v>Holiday</v>
      </c>
      <c r="J83" t="str">
        <f>_xlfn.XLOOKUP(WEEKDAY(tbl2023Sales[[#This Row],[Date]],1),tblDayWk[Day'#],tblDayWk[Day],"Error",0,1)</f>
        <v>Sunday</v>
      </c>
      <c r="K83" t="b">
        <f>WEEKDAY(tbl2023Sales[[#This Row],[Date]], 2) &gt;= 5</f>
        <v>1</v>
      </c>
      <c r="L83" s="15">
        <f>EOMONTH(tbl2023Sales[[#This Row],[Date]],0)</f>
        <v>45291</v>
      </c>
    </row>
    <row r="84" spans="1:12" x14ac:dyDescent="0.4">
      <c r="A84">
        <v>81</v>
      </c>
      <c r="B84" s="2">
        <v>45063</v>
      </c>
      <c r="C84" t="s">
        <v>923</v>
      </c>
      <c r="D84" t="s">
        <v>2</v>
      </c>
      <c r="E84">
        <v>40</v>
      </c>
      <c r="F84" t="s">
        <v>1</v>
      </c>
      <c r="G84" s="7">
        <v>2108</v>
      </c>
      <c r="H84" t="str">
        <f>_xlfn.XLOOKUP(tbl2023Sales[[#This Row],[Age]],tblAgeGrp[Age],tblAgeGrp[AgeGroup],"Error, verify age",0,1)</f>
        <v>35-44</v>
      </c>
      <c r="I84" t="str">
        <f>IF(OR(tbl2023Sales[[#This Row],[Month-Year]]=45260, tbl2023Sales[[#This Row],[Month-Year]]=45291), "Holiday", "Non-Holiday")</f>
        <v>Non-Holiday</v>
      </c>
      <c r="J84" t="str">
        <f>_xlfn.XLOOKUP(WEEKDAY(tbl2023Sales[[#This Row],[Date]],1),tblDayWk[Day'#],tblDayWk[Day],"Error",0,1)</f>
        <v>Wednesday</v>
      </c>
      <c r="K84" t="b">
        <f>WEEKDAY(tbl2023Sales[[#This Row],[Date]], 2) &gt;= 5</f>
        <v>0</v>
      </c>
      <c r="L84" s="15">
        <f>EOMONTH(tbl2023Sales[[#This Row],[Date]],0)</f>
        <v>45077</v>
      </c>
    </row>
    <row r="85" spans="1:12" x14ac:dyDescent="0.4">
      <c r="A85">
        <v>82</v>
      </c>
      <c r="B85" s="2">
        <v>45286</v>
      </c>
      <c r="C85" t="s">
        <v>922</v>
      </c>
      <c r="D85" t="s">
        <v>4</v>
      </c>
      <c r="E85">
        <v>32</v>
      </c>
      <c r="F85" t="s">
        <v>6</v>
      </c>
      <c r="G85" s="7">
        <v>71.290000000000006</v>
      </c>
      <c r="H85" t="str">
        <f>_xlfn.XLOOKUP(tbl2023Sales[[#This Row],[Age]],tblAgeGrp[Age],tblAgeGrp[AgeGroup],"Error, verify age",0,1)</f>
        <v>25-34</v>
      </c>
      <c r="I85" t="str">
        <f>IF(OR(tbl2023Sales[[#This Row],[Month-Year]]=45260, tbl2023Sales[[#This Row],[Month-Year]]=45291), "Holiday", "Non-Holiday")</f>
        <v>Holiday</v>
      </c>
      <c r="J85" t="str">
        <f>_xlfn.XLOOKUP(WEEKDAY(tbl2023Sales[[#This Row],[Date]],1),tblDayWk[Day'#],tblDayWk[Day],"Error",0,1)</f>
        <v>Tuesday</v>
      </c>
      <c r="K85" t="b">
        <f>WEEKDAY(tbl2023Sales[[#This Row],[Date]], 2) &gt;= 5</f>
        <v>0</v>
      </c>
      <c r="L85" s="15">
        <f>EOMONTH(tbl2023Sales[[#This Row],[Date]],0)</f>
        <v>45291</v>
      </c>
    </row>
    <row r="86" spans="1:12" x14ac:dyDescent="0.4">
      <c r="A86">
        <v>83</v>
      </c>
      <c r="B86" s="2">
        <v>45276</v>
      </c>
      <c r="C86" t="s">
        <v>921</v>
      </c>
      <c r="D86" t="s">
        <v>2</v>
      </c>
      <c r="E86">
        <v>54</v>
      </c>
      <c r="F86" t="s">
        <v>1</v>
      </c>
      <c r="G86" s="7">
        <v>1433.67</v>
      </c>
      <c r="H86" t="str">
        <f>_xlfn.XLOOKUP(tbl2023Sales[[#This Row],[Age]],tblAgeGrp[Age],tblAgeGrp[AgeGroup],"Error, verify age",0,1)</f>
        <v>45-54</v>
      </c>
      <c r="I86" t="str">
        <f>IF(OR(tbl2023Sales[[#This Row],[Month-Year]]=45260, tbl2023Sales[[#This Row],[Month-Year]]=45291), "Holiday", "Non-Holiday")</f>
        <v>Holiday</v>
      </c>
      <c r="J86" t="str">
        <f>_xlfn.XLOOKUP(WEEKDAY(tbl2023Sales[[#This Row],[Date]],1),tblDayWk[Day'#],tblDayWk[Day],"Error",0,1)</f>
        <v>Saturday</v>
      </c>
      <c r="K86" t="b">
        <f>WEEKDAY(tbl2023Sales[[#This Row],[Date]], 2) &gt;= 5</f>
        <v>1</v>
      </c>
      <c r="L86" s="15">
        <f>EOMONTH(tbl2023Sales[[#This Row],[Date]],0)</f>
        <v>45291</v>
      </c>
    </row>
    <row r="87" spans="1:12" x14ac:dyDescent="0.4">
      <c r="A87">
        <v>84</v>
      </c>
      <c r="B87" s="2">
        <v>45258</v>
      </c>
      <c r="C87" t="s">
        <v>920</v>
      </c>
      <c r="D87" t="s">
        <v>4</v>
      </c>
      <c r="E87">
        <v>38</v>
      </c>
      <c r="F87" t="s">
        <v>1</v>
      </c>
      <c r="G87" s="7">
        <v>1650.62</v>
      </c>
      <c r="H87" t="str">
        <f>_xlfn.XLOOKUP(tbl2023Sales[[#This Row],[Age]],tblAgeGrp[Age],tblAgeGrp[AgeGroup],"Error, verify age",0,1)</f>
        <v>35-44</v>
      </c>
      <c r="I87" t="str">
        <f>IF(OR(tbl2023Sales[[#This Row],[Month-Year]]=45260, tbl2023Sales[[#This Row],[Month-Year]]=45291), "Holiday", "Non-Holiday")</f>
        <v>Holiday</v>
      </c>
      <c r="J87" t="str">
        <f>_xlfn.XLOOKUP(WEEKDAY(tbl2023Sales[[#This Row],[Date]],1),tblDayWk[Day'#],tblDayWk[Day],"Error",0,1)</f>
        <v>Tuesday</v>
      </c>
      <c r="K87" t="b">
        <f>WEEKDAY(tbl2023Sales[[#This Row],[Date]], 2) &gt;= 5</f>
        <v>0</v>
      </c>
      <c r="L87" s="15">
        <f>EOMONTH(tbl2023Sales[[#This Row],[Date]],0)</f>
        <v>45260</v>
      </c>
    </row>
    <row r="88" spans="1:12" x14ac:dyDescent="0.4">
      <c r="A88">
        <v>85</v>
      </c>
      <c r="B88" s="2">
        <v>44963</v>
      </c>
      <c r="C88" t="s">
        <v>919</v>
      </c>
      <c r="D88" t="s">
        <v>2</v>
      </c>
      <c r="E88">
        <v>31</v>
      </c>
      <c r="F88" t="s">
        <v>9</v>
      </c>
      <c r="G88" s="7">
        <v>312</v>
      </c>
      <c r="H88" t="str">
        <f>_xlfn.XLOOKUP(tbl2023Sales[[#This Row],[Age]],tblAgeGrp[Age],tblAgeGrp[AgeGroup],"Error, verify age",0,1)</f>
        <v>25-34</v>
      </c>
      <c r="I88" t="str">
        <f>IF(OR(tbl2023Sales[[#This Row],[Month-Year]]=45260, tbl2023Sales[[#This Row],[Month-Year]]=45291), "Holiday", "Non-Holiday")</f>
        <v>Non-Holiday</v>
      </c>
      <c r="J88" t="str">
        <f>_xlfn.XLOOKUP(WEEKDAY(tbl2023Sales[[#This Row],[Date]],1),tblDayWk[Day'#],tblDayWk[Day],"Error",0,1)</f>
        <v>Monday</v>
      </c>
      <c r="K88" t="b">
        <f>WEEKDAY(tbl2023Sales[[#This Row],[Date]], 2) &gt;= 5</f>
        <v>0</v>
      </c>
      <c r="L88" s="15">
        <f>EOMONTH(tbl2023Sales[[#This Row],[Date]],0)</f>
        <v>44985</v>
      </c>
    </row>
    <row r="89" spans="1:12" x14ac:dyDescent="0.4">
      <c r="A89">
        <v>86</v>
      </c>
      <c r="B89" s="2">
        <v>45238</v>
      </c>
      <c r="C89" t="s">
        <v>918</v>
      </c>
      <c r="D89" t="s">
        <v>2</v>
      </c>
      <c r="E89">
        <v>19</v>
      </c>
      <c r="F89" t="s">
        <v>6</v>
      </c>
      <c r="G89" s="7">
        <v>97.7</v>
      </c>
      <c r="H89" t="str">
        <f>_xlfn.XLOOKUP(tbl2023Sales[[#This Row],[Age]],tblAgeGrp[Age],tblAgeGrp[AgeGroup],"Error, verify age",0,1)</f>
        <v>15-24</v>
      </c>
      <c r="I89" t="str">
        <f>IF(OR(tbl2023Sales[[#This Row],[Month-Year]]=45260, tbl2023Sales[[#This Row],[Month-Year]]=45291), "Holiday", "Non-Holiday")</f>
        <v>Holiday</v>
      </c>
      <c r="J89" t="str">
        <f>_xlfn.XLOOKUP(WEEKDAY(tbl2023Sales[[#This Row],[Date]],1),tblDayWk[Day'#],tblDayWk[Day],"Error",0,1)</f>
        <v>Wednesday</v>
      </c>
      <c r="K89" t="b">
        <f>WEEKDAY(tbl2023Sales[[#This Row],[Date]], 2) &gt;= 5</f>
        <v>0</v>
      </c>
      <c r="L89" s="15">
        <f>EOMONTH(tbl2023Sales[[#This Row],[Date]],0)</f>
        <v>45260</v>
      </c>
    </row>
    <row r="90" spans="1:12" x14ac:dyDescent="0.4">
      <c r="A90">
        <v>87</v>
      </c>
      <c r="B90" s="2">
        <v>45252</v>
      </c>
      <c r="C90" t="s">
        <v>917</v>
      </c>
      <c r="D90" t="s">
        <v>4</v>
      </c>
      <c r="E90">
        <v>28</v>
      </c>
      <c r="F90" t="s">
        <v>6</v>
      </c>
      <c r="G90" s="7">
        <v>126.08</v>
      </c>
      <c r="H90" t="str">
        <f>_xlfn.XLOOKUP(tbl2023Sales[[#This Row],[Age]],tblAgeGrp[Age],tblAgeGrp[AgeGroup],"Error, verify age",0,1)</f>
        <v>25-34</v>
      </c>
      <c r="I90" t="str">
        <f>IF(OR(tbl2023Sales[[#This Row],[Month-Year]]=45260, tbl2023Sales[[#This Row],[Month-Year]]=45291), "Holiday", "Non-Holiday")</f>
        <v>Holiday</v>
      </c>
      <c r="J90" t="str">
        <f>_xlfn.XLOOKUP(WEEKDAY(tbl2023Sales[[#This Row],[Date]],1),tblDayWk[Day'#],tblDayWk[Day],"Error",0,1)</f>
        <v>Wednesday</v>
      </c>
      <c r="K90" t="b">
        <f>WEEKDAY(tbl2023Sales[[#This Row],[Date]], 2) &gt;= 5</f>
        <v>0</v>
      </c>
      <c r="L90" s="15">
        <f>EOMONTH(tbl2023Sales[[#This Row],[Date]],0)</f>
        <v>45260</v>
      </c>
    </row>
    <row r="91" spans="1:12" x14ac:dyDescent="0.4">
      <c r="A91">
        <v>88</v>
      </c>
      <c r="B91" s="2">
        <v>45014</v>
      </c>
      <c r="C91" t="s">
        <v>916</v>
      </c>
      <c r="D91" t="s">
        <v>2</v>
      </c>
      <c r="E91">
        <v>56</v>
      </c>
      <c r="F91" t="s">
        <v>9</v>
      </c>
      <c r="G91" s="7">
        <v>259.24</v>
      </c>
      <c r="H91" t="str">
        <f>_xlfn.XLOOKUP(tbl2023Sales[[#This Row],[Age]],tblAgeGrp[Age],tblAgeGrp[AgeGroup],"Error, verify age",0,1)</f>
        <v>55-64</v>
      </c>
      <c r="I91" t="str">
        <f>IF(OR(tbl2023Sales[[#This Row],[Month-Year]]=45260, tbl2023Sales[[#This Row],[Month-Year]]=45291), "Holiday", "Non-Holiday")</f>
        <v>Non-Holiday</v>
      </c>
      <c r="J91" t="str">
        <f>_xlfn.XLOOKUP(WEEKDAY(tbl2023Sales[[#This Row],[Date]],1),tblDayWk[Day'#],tblDayWk[Day],"Error",0,1)</f>
        <v>Wednesday</v>
      </c>
      <c r="K91" t="b">
        <f>WEEKDAY(tbl2023Sales[[#This Row],[Date]], 2) &gt;= 5</f>
        <v>0</v>
      </c>
      <c r="L91" s="15">
        <f>EOMONTH(tbl2023Sales[[#This Row],[Date]],0)</f>
        <v>45016</v>
      </c>
    </row>
    <row r="92" spans="1:12" x14ac:dyDescent="0.4">
      <c r="A92">
        <v>89</v>
      </c>
      <c r="B92" s="2">
        <v>45200</v>
      </c>
      <c r="C92" t="s">
        <v>915</v>
      </c>
      <c r="D92" t="s">
        <v>4</v>
      </c>
      <c r="E92">
        <v>55</v>
      </c>
      <c r="F92" t="s">
        <v>1</v>
      </c>
      <c r="G92" s="7">
        <v>603.58000000000004</v>
      </c>
      <c r="H92" t="str">
        <f>_xlfn.XLOOKUP(tbl2023Sales[[#This Row],[Age]],tblAgeGrp[Age],tblAgeGrp[AgeGroup],"Error, verify age",0,1)</f>
        <v>55-64</v>
      </c>
      <c r="I92" t="str">
        <f>IF(OR(tbl2023Sales[[#This Row],[Month-Year]]=45260, tbl2023Sales[[#This Row],[Month-Year]]=45291), "Holiday", "Non-Holiday")</f>
        <v>Non-Holiday</v>
      </c>
      <c r="J92" t="str">
        <f>_xlfn.XLOOKUP(WEEKDAY(tbl2023Sales[[#This Row],[Date]],1),tblDayWk[Day'#],tblDayWk[Day],"Error",0,1)</f>
        <v>Sunday</v>
      </c>
      <c r="K92" t="b">
        <f>WEEKDAY(tbl2023Sales[[#This Row],[Date]], 2) &gt;= 5</f>
        <v>1</v>
      </c>
      <c r="L92" s="15">
        <f>EOMONTH(tbl2023Sales[[#This Row],[Date]],0)</f>
        <v>45230</v>
      </c>
    </row>
    <row r="93" spans="1:12" x14ac:dyDescent="0.4">
      <c r="A93">
        <v>90</v>
      </c>
      <c r="B93" s="2">
        <v>45240</v>
      </c>
      <c r="C93" t="s">
        <v>914</v>
      </c>
      <c r="D93" t="s">
        <v>4</v>
      </c>
      <c r="E93">
        <v>51</v>
      </c>
      <c r="F93" t="s">
        <v>1</v>
      </c>
      <c r="G93" s="7">
        <v>171.12</v>
      </c>
      <c r="H93" t="str">
        <f>_xlfn.XLOOKUP(tbl2023Sales[[#This Row],[Age]],tblAgeGrp[Age],tblAgeGrp[AgeGroup],"Error, verify age",0,1)</f>
        <v>45-54</v>
      </c>
      <c r="I93" t="str">
        <f>IF(OR(tbl2023Sales[[#This Row],[Month-Year]]=45260, tbl2023Sales[[#This Row],[Month-Year]]=45291), "Holiday", "Non-Holiday")</f>
        <v>Holiday</v>
      </c>
      <c r="J93" t="str">
        <f>_xlfn.XLOOKUP(WEEKDAY(tbl2023Sales[[#This Row],[Date]],1),tblDayWk[Day'#],tblDayWk[Day],"Error",0,1)</f>
        <v>Friday</v>
      </c>
      <c r="K93" t="b">
        <f>WEEKDAY(tbl2023Sales[[#This Row],[Date]], 2) &gt;= 5</f>
        <v>1</v>
      </c>
      <c r="L93" s="15">
        <f>EOMONTH(tbl2023Sales[[#This Row],[Date]],0)</f>
        <v>45260</v>
      </c>
    </row>
    <row r="94" spans="1:12" x14ac:dyDescent="0.4">
      <c r="A94">
        <v>91</v>
      </c>
      <c r="B94" s="2">
        <v>45010</v>
      </c>
      <c r="C94" t="s">
        <v>913</v>
      </c>
      <c r="D94" t="s">
        <v>4</v>
      </c>
      <c r="E94">
        <v>55</v>
      </c>
      <c r="F94" t="s">
        <v>1</v>
      </c>
      <c r="G94" s="7">
        <v>903.76</v>
      </c>
      <c r="H94" t="str">
        <f>_xlfn.XLOOKUP(tbl2023Sales[[#This Row],[Age]],tblAgeGrp[Age],tblAgeGrp[AgeGroup],"Error, verify age",0,1)</f>
        <v>55-64</v>
      </c>
      <c r="I94" t="str">
        <f>IF(OR(tbl2023Sales[[#This Row],[Month-Year]]=45260, tbl2023Sales[[#This Row],[Month-Year]]=45291), "Holiday", "Non-Holiday")</f>
        <v>Non-Holiday</v>
      </c>
      <c r="J94" t="str">
        <f>_xlfn.XLOOKUP(WEEKDAY(tbl2023Sales[[#This Row],[Date]],1),tblDayWk[Day'#],tblDayWk[Day],"Error",0,1)</f>
        <v>Saturday</v>
      </c>
      <c r="K94" t="b">
        <f>WEEKDAY(tbl2023Sales[[#This Row],[Date]], 2) &gt;= 5</f>
        <v>1</v>
      </c>
      <c r="L94" s="15">
        <f>EOMONTH(tbl2023Sales[[#This Row],[Date]],0)</f>
        <v>45016</v>
      </c>
    </row>
    <row r="95" spans="1:12" x14ac:dyDescent="0.4">
      <c r="A95">
        <v>92</v>
      </c>
      <c r="B95" s="2">
        <v>45163</v>
      </c>
      <c r="C95" t="s">
        <v>912</v>
      </c>
      <c r="D95" t="s">
        <v>4</v>
      </c>
      <c r="E95">
        <v>51</v>
      </c>
      <c r="F95" t="s">
        <v>1</v>
      </c>
      <c r="G95" s="7">
        <v>1423.4</v>
      </c>
      <c r="H95" t="str">
        <f>_xlfn.XLOOKUP(tbl2023Sales[[#This Row],[Age]],tblAgeGrp[Age],tblAgeGrp[AgeGroup],"Error, verify age",0,1)</f>
        <v>45-54</v>
      </c>
      <c r="I95" t="str">
        <f>IF(OR(tbl2023Sales[[#This Row],[Month-Year]]=45260, tbl2023Sales[[#This Row],[Month-Year]]=45291), "Holiday", "Non-Holiday")</f>
        <v>Non-Holiday</v>
      </c>
      <c r="J95" t="str">
        <f>_xlfn.XLOOKUP(WEEKDAY(tbl2023Sales[[#This Row],[Date]],1),tblDayWk[Day'#],tblDayWk[Day],"Error",0,1)</f>
        <v>Friday</v>
      </c>
      <c r="K95" t="b">
        <f>WEEKDAY(tbl2023Sales[[#This Row],[Date]], 2) &gt;= 5</f>
        <v>1</v>
      </c>
      <c r="L95" s="15">
        <f>EOMONTH(tbl2023Sales[[#This Row],[Date]],0)</f>
        <v>45169</v>
      </c>
    </row>
    <row r="96" spans="1:12" x14ac:dyDescent="0.4">
      <c r="A96">
        <v>93</v>
      </c>
      <c r="B96" s="2">
        <v>45121</v>
      </c>
      <c r="C96" t="s">
        <v>911</v>
      </c>
      <c r="D96" t="s">
        <v>4</v>
      </c>
      <c r="E96">
        <v>35</v>
      </c>
      <c r="F96" t="s">
        <v>6</v>
      </c>
      <c r="G96" s="7">
        <v>461.23</v>
      </c>
      <c r="H96" t="str">
        <f>_xlfn.XLOOKUP(tbl2023Sales[[#This Row],[Age]],tblAgeGrp[Age],tblAgeGrp[AgeGroup],"Error, verify age",0,1)</f>
        <v>35-44</v>
      </c>
      <c r="I96" t="str">
        <f>IF(OR(tbl2023Sales[[#This Row],[Month-Year]]=45260, tbl2023Sales[[#This Row],[Month-Year]]=45291), "Holiday", "Non-Holiday")</f>
        <v>Non-Holiday</v>
      </c>
      <c r="J96" t="str">
        <f>_xlfn.XLOOKUP(WEEKDAY(tbl2023Sales[[#This Row],[Date]],1),tblDayWk[Day'#],tblDayWk[Day],"Error",0,1)</f>
        <v>Friday</v>
      </c>
      <c r="K96" t="b">
        <f>WEEKDAY(tbl2023Sales[[#This Row],[Date]], 2) &gt;= 5</f>
        <v>1</v>
      </c>
      <c r="L96" s="15">
        <f>EOMONTH(tbl2023Sales[[#This Row],[Date]],0)</f>
        <v>45138</v>
      </c>
    </row>
    <row r="97" spans="1:12" x14ac:dyDescent="0.4">
      <c r="A97">
        <v>94</v>
      </c>
      <c r="B97" s="2">
        <v>45065</v>
      </c>
      <c r="C97" t="s">
        <v>910</v>
      </c>
      <c r="D97" t="s">
        <v>4</v>
      </c>
      <c r="E97">
        <v>47</v>
      </c>
      <c r="F97" t="s">
        <v>6</v>
      </c>
      <c r="G97" s="7">
        <v>679</v>
      </c>
      <c r="H97" t="str">
        <f>_xlfn.XLOOKUP(tbl2023Sales[[#This Row],[Age]],tblAgeGrp[Age],tblAgeGrp[AgeGroup],"Error, verify age",0,1)</f>
        <v>45-54</v>
      </c>
      <c r="I97" t="str">
        <f>IF(OR(tbl2023Sales[[#This Row],[Month-Year]]=45260, tbl2023Sales[[#This Row],[Month-Year]]=45291), "Holiday", "Non-Holiday")</f>
        <v>Non-Holiday</v>
      </c>
      <c r="J97" t="str">
        <f>_xlfn.XLOOKUP(WEEKDAY(tbl2023Sales[[#This Row],[Date]],1),tblDayWk[Day'#],tblDayWk[Day],"Error",0,1)</f>
        <v>Friday</v>
      </c>
      <c r="K97" t="b">
        <f>WEEKDAY(tbl2023Sales[[#This Row],[Date]], 2) &gt;= 5</f>
        <v>1</v>
      </c>
      <c r="L97" s="15">
        <f>EOMONTH(tbl2023Sales[[#This Row],[Date]],0)</f>
        <v>45077</v>
      </c>
    </row>
    <row r="98" spans="1:12" x14ac:dyDescent="0.4">
      <c r="A98">
        <v>95</v>
      </c>
      <c r="B98" s="2">
        <v>45254</v>
      </c>
      <c r="C98" t="s">
        <v>909</v>
      </c>
      <c r="D98" t="s">
        <v>4</v>
      </c>
      <c r="E98">
        <v>32</v>
      </c>
      <c r="F98" t="s">
        <v>9</v>
      </c>
      <c r="G98" s="7">
        <v>1170.68</v>
      </c>
      <c r="H98" t="str">
        <f>_xlfn.XLOOKUP(tbl2023Sales[[#This Row],[Age]],tblAgeGrp[Age],tblAgeGrp[AgeGroup],"Error, verify age",0,1)</f>
        <v>25-34</v>
      </c>
      <c r="I98" t="str">
        <f>IF(OR(tbl2023Sales[[#This Row],[Month-Year]]=45260, tbl2023Sales[[#This Row],[Month-Year]]=45291), "Holiday", "Non-Holiday")</f>
        <v>Holiday</v>
      </c>
      <c r="J98" t="str">
        <f>_xlfn.XLOOKUP(WEEKDAY(tbl2023Sales[[#This Row],[Date]],1),tblDayWk[Day'#],tblDayWk[Day],"Error",0,1)</f>
        <v>Friday</v>
      </c>
      <c r="K98" t="b">
        <f>WEEKDAY(tbl2023Sales[[#This Row],[Date]], 2) &gt;= 5</f>
        <v>1</v>
      </c>
      <c r="L98" s="15">
        <f>EOMONTH(tbl2023Sales[[#This Row],[Date]],0)</f>
        <v>45260</v>
      </c>
    </row>
    <row r="99" spans="1:12" x14ac:dyDescent="0.4">
      <c r="A99">
        <v>96</v>
      </c>
      <c r="B99" s="2">
        <v>45279</v>
      </c>
      <c r="C99" t="s">
        <v>908</v>
      </c>
      <c r="D99" t="s">
        <v>4</v>
      </c>
      <c r="E99">
        <v>44</v>
      </c>
      <c r="F99" t="s">
        <v>9</v>
      </c>
      <c r="G99" s="7">
        <v>584.40000000000009</v>
      </c>
      <c r="H99" t="str">
        <f>_xlfn.XLOOKUP(tbl2023Sales[[#This Row],[Age]],tblAgeGrp[Age],tblAgeGrp[AgeGroup],"Error, verify age",0,1)</f>
        <v>35-44</v>
      </c>
      <c r="I99" t="str">
        <f>IF(OR(tbl2023Sales[[#This Row],[Month-Year]]=45260, tbl2023Sales[[#This Row],[Month-Year]]=45291), "Holiday", "Non-Holiday")</f>
        <v>Holiday</v>
      </c>
      <c r="J99" t="str">
        <f>_xlfn.XLOOKUP(WEEKDAY(tbl2023Sales[[#This Row],[Date]],1),tblDayWk[Day'#],tblDayWk[Day],"Error",0,1)</f>
        <v>Tuesday</v>
      </c>
      <c r="K99" t="b">
        <f>WEEKDAY(tbl2023Sales[[#This Row],[Date]], 2) &gt;= 5</f>
        <v>0</v>
      </c>
      <c r="L99" s="15">
        <f>EOMONTH(tbl2023Sales[[#This Row],[Date]],0)</f>
        <v>45291</v>
      </c>
    </row>
    <row r="100" spans="1:12" x14ac:dyDescent="0.4">
      <c r="A100">
        <v>97</v>
      </c>
      <c r="B100" s="2">
        <v>45212</v>
      </c>
      <c r="C100" t="s">
        <v>907</v>
      </c>
      <c r="D100" t="s">
        <v>4</v>
      </c>
      <c r="E100">
        <v>51</v>
      </c>
      <c r="F100" t="s">
        <v>6</v>
      </c>
      <c r="G100" s="7">
        <v>145.53</v>
      </c>
      <c r="H100" t="str">
        <f>_xlfn.XLOOKUP(tbl2023Sales[[#This Row],[Age]],tblAgeGrp[Age],tblAgeGrp[AgeGroup],"Error, verify age",0,1)</f>
        <v>45-54</v>
      </c>
      <c r="I100" t="str">
        <f>IF(OR(tbl2023Sales[[#This Row],[Month-Year]]=45260, tbl2023Sales[[#This Row],[Month-Year]]=45291), "Holiday", "Non-Holiday")</f>
        <v>Non-Holiday</v>
      </c>
      <c r="J100" t="str">
        <f>_xlfn.XLOOKUP(WEEKDAY(tbl2023Sales[[#This Row],[Date]],1),tblDayWk[Day'#],tblDayWk[Day],"Error",0,1)</f>
        <v>Friday</v>
      </c>
      <c r="K100" t="b">
        <f>WEEKDAY(tbl2023Sales[[#This Row],[Date]], 2) &gt;= 5</f>
        <v>1</v>
      </c>
      <c r="L100" s="15">
        <f>EOMONTH(tbl2023Sales[[#This Row],[Date]],0)</f>
        <v>45230</v>
      </c>
    </row>
    <row r="101" spans="1:12" x14ac:dyDescent="0.4">
      <c r="A101">
        <v>98</v>
      </c>
      <c r="B101" s="2">
        <v>45039</v>
      </c>
      <c r="C101" t="s">
        <v>906</v>
      </c>
      <c r="D101" t="s">
        <v>4</v>
      </c>
      <c r="E101">
        <v>55</v>
      </c>
      <c r="F101" t="s">
        <v>6</v>
      </c>
      <c r="G101" s="7">
        <v>32.32</v>
      </c>
      <c r="H101" t="str">
        <f>_xlfn.XLOOKUP(tbl2023Sales[[#This Row],[Age]],tblAgeGrp[Age],tblAgeGrp[AgeGroup],"Error, verify age",0,1)</f>
        <v>55-64</v>
      </c>
      <c r="I101" t="str">
        <f>IF(OR(tbl2023Sales[[#This Row],[Month-Year]]=45260, tbl2023Sales[[#This Row],[Month-Year]]=45291), "Holiday", "Non-Holiday")</f>
        <v>Non-Holiday</v>
      </c>
      <c r="J101" t="str">
        <f>_xlfn.XLOOKUP(WEEKDAY(tbl2023Sales[[#This Row],[Date]],1),tblDayWk[Day'#],tblDayWk[Day],"Error",0,1)</f>
        <v>Sunday</v>
      </c>
      <c r="K101" t="b">
        <f>WEEKDAY(tbl2023Sales[[#This Row],[Date]], 2) &gt;= 5</f>
        <v>1</v>
      </c>
      <c r="L101" s="15">
        <f>EOMONTH(tbl2023Sales[[#This Row],[Date]],0)</f>
        <v>45046</v>
      </c>
    </row>
    <row r="102" spans="1:12" x14ac:dyDescent="0.4">
      <c r="A102">
        <v>99</v>
      </c>
      <c r="B102" s="2">
        <v>45277</v>
      </c>
      <c r="C102" t="s">
        <v>905</v>
      </c>
      <c r="D102" t="s">
        <v>4</v>
      </c>
      <c r="E102">
        <v>50</v>
      </c>
      <c r="F102" t="s">
        <v>1</v>
      </c>
      <c r="G102" s="7">
        <v>1139.32</v>
      </c>
      <c r="H102" t="str">
        <f>_xlfn.XLOOKUP(tbl2023Sales[[#This Row],[Age]],tblAgeGrp[Age],tblAgeGrp[AgeGroup],"Error, verify age",0,1)</f>
        <v>45-54</v>
      </c>
      <c r="I102" t="str">
        <f>IF(OR(tbl2023Sales[[#This Row],[Month-Year]]=45260, tbl2023Sales[[#This Row],[Month-Year]]=45291), "Holiday", "Non-Holiday")</f>
        <v>Holiday</v>
      </c>
      <c r="J102" t="str">
        <f>_xlfn.XLOOKUP(WEEKDAY(tbl2023Sales[[#This Row],[Date]],1),tblDayWk[Day'#],tblDayWk[Day],"Error",0,1)</f>
        <v>Sunday</v>
      </c>
      <c r="K102" t="b">
        <f>WEEKDAY(tbl2023Sales[[#This Row],[Date]], 2) &gt;= 5</f>
        <v>1</v>
      </c>
      <c r="L102" s="15">
        <f>EOMONTH(tbl2023Sales[[#This Row],[Date]],0)</f>
        <v>45291</v>
      </c>
    </row>
    <row r="103" spans="1:12" x14ac:dyDescent="0.4">
      <c r="A103">
        <v>100</v>
      </c>
      <c r="B103" s="2">
        <v>45093</v>
      </c>
      <c r="C103" t="s">
        <v>904</v>
      </c>
      <c r="D103" t="s">
        <v>2</v>
      </c>
      <c r="E103">
        <v>41</v>
      </c>
      <c r="F103" t="s">
        <v>1</v>
      </c>
      <c r="G103" s="7">
        <v>390.59</v>
      </c>
      <c r="H103" t="str">
        <f>_xlfn.XLOOKUP(tbl2023Sales[[#This Row],[Age]],tblAgeGrp[Age],tblAgeGrp[AgeGroup],"Error, verify age",0,1)</f>
        <v>35-44</v>
      </c>
      <c r="I103" t="str">
        <f>IF(OR(tbl2023Sales[[#This Row],[Month-Year]]=45260, tbl2023Sales[[#This Row],[Month-Year]]=45291), "Holiday", "Non-Holiday")</f>
        <v>Non-Holiday</v>
      </c>
      <c r="J103" t="str">
        <f>_xlfn.XLOOKUP(WEEKDAY(tbl2023Sales[[#This Row],[Date]],1),tblDayWk[Day'#],tblDayWk[Day],"Error",0,1)</f>
        <v>Friday</v>
      </c>
      <c r="K103" t="b">
        <f>WEEKDAY(tbl2023Sales[[#This Row],[Date]], 2) &gt;= 5</f>
        <v>1</v>
      </c>
      <c r="L103" s="15">
        <f>EOMONTH(tbl2023Sales[[#This Row],[Date]],0)</f>
        <v>45107</v>
      </c>
    </row>
    <row r="104" spans="1:12" x14ac:dyDescent="0.4">
      <c r="A104">
        <v>101</v>
      </c>
      <c r="B104" s="2">
        <v>44955</v>
      </c>
      <c r="C104" t="s">
        <v>903</v>
      </c>
      <c r="D104" t="s">
        <v>2</v>
      </c>
      <c r="E104">
        <v>32</v>
      </c>
      <c r="F104" t="s">
        <v>9</v>
      </c>
      <c r="G104" s="7">
        <v>1337.6499999999999</v>
      </c>
      <c r="H104" t="str">
        <f>_xlfn.XLOOKUP(tbl2023Sales[[#This Row],[Age]],tblAgeGrp[Age],tblAgeGrp[AgeGroup],"Error, verify age",0,1)</f>
        <v>25-34</v>
      </c>
      <c r="I104" t="str">
        <f>IF(OR(tbl2023Sales[[#This Row],[Month-Year]]=45260, tbl2023Sales[[#This Row],[Month-Year]]=45291), "Holiday", "Non-Holiday")</f>
        <v>Non-Holiday</v>
      </c>
      <c r="J104" t="str">
        <f>_xlfn.XLOOKUP(WEEKDAY(tbl2023Sales[[#This Row],[Date]],1),tblDayWk[Day'#],tblDayWk[Day],"Error",0,1)</f>
        <v>Sunday</v>
      </c>
      <c r="K104" t="b">
        <f>WEEKDAY(tbl2023Sales[[#This Row],[Date]], 2) &gt;= 5</f>
        <v>1</v>
      </c>
      <c r="L104" s="15">
        <f>EOMONTH(tbl2023Sales[[#This Row],[Date]],0)</f>
        <v>44957</v>
      </c>
    </row>
    <row r="105" spans="1:12" x14ac:dyDescent="0.4">
      <c r="A105">
        <v>102</v>
      </c>
      <c r="B105" s="2">
        <v>45044</v>
      </c>
      <c r="C105" t="s">
        <v>902</v>
      </c>
      <c r="D105" t="s">
        <v>4</v>
      </c>
      <c r="E105">
        <v>47</v>
      </c>
      <c r="F105" t="s">
        <v>6</v>
      </c>
      <c r="G105" s="7">
        <v>69.44</v>
      </c>
      <c r="H105" t="str">
        <f>_xlfn.XLOOKUP(tbl2023Sales[[#This Row],[Age]],tblAgeGrp[Age],tblAgeGrp[AgeGroup],"Error, verify age",0,1)</f>
        <v>45-54</v>
      </c>
      <c r="I105" t="str">
        <f>IF(OR(tbl2023Sales[[#This Row],[Month-Year]]=45260, tbl2023Sales[[#This Row],[Month-Year]]=45291), "Holiday", "Non-Holiday")</f>
        <v>Non-Holiday</v>
      </c>
      <c r="J105" t="str">
        <f>_xlfn.XLOOKUP(WEEKDAY(tbl2023Sales[[#This Row],[Date]],1),tblDayWk[Day'#],tblDayWk[Day],"Error",0,1)</f>
        <v>Friday</v>
      </c>
      <c r="K105" t="b">
        <f>WEEKDAY(tbl2023Sales[[#This Row],[Date]], 2) &gt;= 5</f>
        <v>1</v>
      </c>
      <c r="L105" s="15">
        <f>EOMONTH(tbl2023Sales[[#This Row],[Date]],0)</f>
        <v>45046</v>
      </c>
    </row>
    <row r="106" spans="1:12" x14ac:dyDescent="0.4">
      <c r="A106">
        <v>103</v>
      </c>
      <c r="B106" s="2">
        <v>45002</v>
      </c>
      <c r="C106" t="s">
        <v>901</v>
      </c>
      <c r="D106" t="s">
        <v>4</v>
      </c>
      <c r="E106">
        <v>59</v>
      </c>
      <c r="F106" t="s">
        <v>9</v>
      </c>
      <c r="G106" s="7">
        <v>1017.88</v>
      </c>
      <c r="H106" t="str">
        <f>_xlfn.XLOOKUP(tbl2023Sales[[#This Row],[Age]],tblAgeGrp[Age],tblAgeGrp[AgeGroup],"Error, verify age",0,1)</f>
        <v>55-64</v>
      </c>
      <c r="I106" t="str">
        <f>IF(OR(tbl2023Sales[[#This Row],[Month-Year]]=45260, tbl2023Sales[[#This Row],[Month-Year]]=45291), "Holiday", "Non-Holiday")</f>
        <v>Non-Holiday</v>
      </c>
      <c r="J106" t="str">
        <f>_xlfn.XLOOKUP(WEEKDAY(tbl2023Sales[[#This Row],[Date]],1),tblDayWk[Day'#],tblDayWk[Day],"Error",0,1)</f>
        <v>Friday</v>
      </c>
      <c r="K106" t="b">
        <f>WEEKDAY(tbl2023Sales[[#This Row],[Date]], 2) &gt;= 5</f>
        <v>1</v>
      </c>
      <c r="L106" s="15">
        <f>EOMONTH(tbl2023Sales[[#This Row],[Date]],0)</f>
        <v>45016</v>
      </c>
    </row>
    <row r="107" spans="1:12" x14ac:dyDescent="0.4">
      <c r="A107">
        <v>104</v>
      </c>
      <c r="B107" s="2">
        <v>45088</v>
      </c>
      <c r="C107" t="s">
        <v>900</v>
      </c>
      <c r="D107" t="s">
        <v>4</v>
      </c>
      <c r="E107">
        <v>34</v>
      </c>
      <c r="F107" t="s">
        <v>6</v>
      </c>
      <c r="G107" s="7">
        <v>160.24</v>
      </c>
      <c r="H107" t="str">
        <f>_xlfn.XLOOKUP(tbl2023Sales[[#This Row],[Age]],tblAgeGrp[Age],tblAgeGrp[AgeGroup],"Error, verify age",0,1)</f>
        <v>25-34</v>
      </c>
      <c r="I107" t="str">
        <f>IF(OR(tbl2023Sales[[#This Row],[Month-Year]]=45260, tbl2023Sales[[#This Row],[Month-Year]]=45291), "Holiday", "Non-Holiday")</f>
        <v>Non-Holiday</v>
      </c>
      <c r="J107" t="str">
        <f>_xlfn.XLOOKUP(WEEKDAY(tbl2023Sales[[#This Row],[Date]],1),tblDayWk[Day'#],tblDayWk[Day],"Error",0,1)</f>
        <v>Sunday</v>
      </c>
      <c r="K107" t="b">
        <f>WEEKDAY(tbl2023Sales[[#This Row],[Date]], 2) &gt;= 5</f>
        <v>1</v>
      </c>
      <c r="L107" s="15">
        <f>EOMONTH(tbl2023Sales[[#This Row],[Date]],0)</f>
        <v>45107</v>
      </c>
    </row>
    <row r="108" spans="1:12" x14ac:dyDescent="0.4">
      <c r="A108">
        <v>105</v>
      </c>
      <c r="B108" s="2">
        <v>45132</v>
      </c>
      <c r="C108" t="s">
        <v>899</v>
      </c>
      <c r="D108" t="s">
        <v>4</v>
      </c>
      <c r="E108">
        <v>22</v>
      </c>
      <c r="F108" t="s">
        <v>1</v>
      </c>
      <c r="G108" s="7">
        <v>308.13</v>
      </c>
      <c r="H108" t="str">
        <f>_xlfn.XLOOKUP(tbl2023Sales[[#This Row],[Age]],tblAgeGrp[Age],tblAgeGrp[AgeGroup],"Error, verify age",0,1)</f>
        <v>15-24</v>
      </c>
      <c r="I108" t="str">
        <f>IF(OR(tbl2023Sales[[#This Row],[Month-Year]]=45260, tbl2023Sales[[#This Row],[Month-Year]]=45291), "Holiday", "Non-Holiday")</f>
        <v>Non-Holiday</v>
      </c>
      <c r="J108" t="str">
        <f>_xlfn.XLOOKUP(WEEKDAY(tbl2023Sales[[#This Row],[Date]],1),tblDayWk[Day'#],tblDayWk[Day],"Error",0,1)</f>
        <v>Tuesday</v>
      </c>
      <c r="K108" t="b">
        <f>WEEKDAY(tbl2023Sales[[#This Row],[Date]], 2) &gt;= 5</f>
        <v>0</v>
      </c>
      <c r="L108" s="15">
        <f>EOMONTH(tbl2023Sales[[#This Row],[Date]],0)</f>
        <v>45138</v>
      </c>
    </row>
    <row r="109" spans="1:12" x14ac:dyDescent="0.4">
      <c r="A109">
        <v>106</v>
      </c>
      <c r="B109" s="2">
        <v>45278</v>
      </c>
      <c r="C109" t="s">
        <v>898</v>
      </c>
      <c r="D109" t="s">
        <v>4</v>
      </c>
      <c r="E109">
        <v>46</v>
      </c>
      <c r="F109" t="s">
        <v>9</v>
      </c>
      <c r="G109" s="7">
        <v>484.46999999999997</v>
      </c>
      <c r="H109" t="str">
        <f>_xlfn.XLOOKUP(tbl2023Sales[[#This Row],[Age]],tblAgeGrp[Age],tblAgeGrp[AgeGroup],"Error, verify age",0,1)</f>
        <v>45-54</v>
      </c>
      <c r="I109" t="str">
        <f>IF(OR(tbl2023Sales[[#This Row],[Month-Year]]=45260, tbl2023Sales[[#This Row],[Month-Year]]=45291), "Holiday", "Non-Holiday")</f>
        <v>Holiday</v>
      </c>
      <c r="J109" t="str">
        <f>_xlfn.XLOOKUP(WEEKDAY(tbl2023Sales[[#This Row],[Date]],1),tblDayWk[Day'#],tblDayWk[Day],"Error",0,1)</f>
        <v>Monday</v>
      </c>
      <c r="K109" t="b">
        <f>WEEKDAY(tbl2023Sales[[#This Row],[Date]], 2) &gt;= 5</f>
        <v>0</v>
      </c>
      <c r="L109" s="15">
        <f>EOMONTH(tbl2023Sales[[#This Row],[Date]],0)</f>
        <v>45291</v>
      </c>
    </row>
    <row r="110" spans="1:12" x14ac:dyDescent="0.4">
      <c r="A110">
        <v>107</v>
      </c>
      <c r="B110" s="2">
        <v>44988</v>
      </c>
      <c r="C110" t="s">
        <v>897</v>
      </c>
      <c r="D110" t="s">
        <v>4</v>
      </c>
      <c r="E110">
        <v>21</v>
      </c>
      <c r="F110" t="s">
        <v>9</v>
      </c>
      <c r="G110" s="7">
        <v>101.26</v>
      </c>
      <c r="H110" t="str">
        <f>_xlfn.XLOOKUP(tbl2023Sales[[#This Row],[Age]],tblAgeGrp[Age],tblAgeGrp[AgeGroup],"Error, verify age",0,1)</f>
        <v>15-24</v>
      </c>
      <c r="I110" t="str">
        <f>IF(OR(tbl2023Sales[[#This Row],[Month-Year]]=45260, tbl2023Sales[[#This Row],[Month-Year]]=45291), "Holiday", "Non-Holiday")</f>
        <v>Non-Holiday</v>
      </c>
      <c r="J110" t="str">
        <f>_xlfn.XLOOKUP(WEEKDAY(tbl2023Sales[[#This Row],[Date]],1),tblDayWk[Day'#],tblDayWk[Day],"Error",0,1)</f>
        <v>Friday</v>
      </c>
      <c r="K110" t="b">
        <f>WEEKDAY(tbl2023Sales[[#This Row],[Date]], 2) &gt;= 5</f>
        <v>1</v>
      </c>
      <c r="L110" s="15">
        <f>EOMONTH(tbl2023Sales[[#This Row],[Date]],0)</f>
        <v>45016</v>
      </c>
    </row>
    <row r="111" spans="1:12" x14ac:dyDescent="0.4">
      <c r="A111">
        <v>108</v>
      </c>
      <c r="B111" s="2">
        <v>45035</v>
      </c>
      <c r="C111" t="s">
        <v>896</v>
      </c>
      <c r="D111" t="s">
        <v>4</v>
      </c>
      <c r="E111">
        <v>27</v>
      </c>
      <c r="F111" t="s">
        <v>6</v>
      </c>
      <c r="G111" s="7">
        <v>60.84</v>
      </c>
      <c r="H111" t="str">
        <f>_xlfn.XLOOKUP(tbl2023Sales[[#This Row],[Age]],tblAgeGrp[Age],tblAgeGrp[AgeGroup],"Error, verify age",0,1)</f>
        <v>25-34</v>
      </c>
      <c r="I111" t="str">
        <f>IF(OR(tbl2023Sales[[#This Row],[Month-Year]]=45260, tbl2023Sales[[#This Row],[Month-Year]]=45291), "Holiday", "Non-Holiday")</f>
        <v>Non-Holiday</v>
      </c>
      <c r="J111" t="str">
        <f>_xlfn.XLOOKUP(WEEKDAY(tbl2023Sales[[#This Row],[Date]],1),tblDayWk[Day'#],tblDayWk[Day],"Error",0,1)</f>
        <v>Wednesday</v>
      </c>
      <c r="K111" t="b">
        <f>WEEKDAY(tbl2023Sales[[#This Row],[Date]], 2) &gt;= 5</f>
        <v>0</v>
      </c>
      <c r="L111" s="15">
        <f>EOMONTH(tbl2023Sales[[#This Row],[Date]],0)</f>
        <v>45046</v>
      </c>
    </row>
    <row r="112" spans="1:12" x14ac:dyDescent="0.4">
      <c r="A112">
        <v>109</v>
      </c>
      <c r="B112" s="2">
        <v>45217</v>
      </c>
      <c r="C112" t="s">
        <v>895</v>
      </c>
      <c r="D112" t="s">
        <v>4</v>
      </c>
      <c r="E112">
        <v>34</v>
      </c>
      <c r="F112" t="s">
        <v>1</v>
      </c>
      <c r="G112" s="7">
        <v>196.20000000000002</v>
      </c>
      <c r="H112" t="str">
        <f>_xlfn.XLOOKUP(tbl2023Sales[[#This Row],[Age]],tblAgeGrp[Age],tblAgeGrp[AgeGroup],"Error, verify age",0,1)</f>
        <v>25-34</v>
      </c>
      <c r="I112" t="str">
        <f>IF(OR(tbl2023Sales[[#This Row],[Month-Year]]=45260, tbl2023Sales[[#This Row],[Month-Year]]=45291), "Holiday", "Non-Holiday")</f>
        <v>Non-Holiday</v>
      </c>
      <c r="J112" t="str">
        <f>_xlfn.XLOOKUP(WEEKDAY(tbl2023Sales[[#This Row],[Date]],1),tblDayWk[Day'#],tblDayWk[Day],"Error",0,1)</f>
        <v>Wednesday</v>
      </c>
      <c r="K112" t="b">
        <f>WEEKDAY(tbl2023Sales[[#This Row],[Date]], 2) &gt;= 5</f>
        <v>0</v>
      </c>
      <c r="L112" s="15">
        <f>EOMONTH(tbl2023Sales[[#This Row],[Date]],0)</f>
        <v>45230</v>
      </c>
    </row>
    <row r="113" spans="1:12" x14ac:dyDescent="0.4">
      <c r="A113">
        <v>110</v>
      </c>
      <c r="B113" s="2">
        <v>45088</v>
      </c>
      <c r="C113" t="s">
        <v>894</v>
      </c>
      <c r="D113" t="s">
        <v>2</v>
      </c>
      <c r="E113">
        <v>27</v>
      </c>
      <c r="F113" t="s">
        <v>9</v>
      </c>
      <c r="G113" s="7">
        <v>623.9</v>
      </c>
      <c r="H113" t="str">
        <f>_xlfn.XLOOKUP(tbl2023Sales[[#This Row],[Age]],tblAgeGrp[Age],tblAgeGrp[AgeGroup],"Error, verify age",0,1)</f>
        <v>25-34</v>
      </c>
      <c r="I113" t="str">
        <f>IF(OR(tbl2023Sales[[#This Row],[Month-Year]]=45260, tbl2023Sales[[#This Row],[Month-Year]]=45291), "Holiday", "Non-Holiday")</f>
        <v>Non-Holiday</v>
      </c>
      <c r="J113" t="str">
        <f>_xlfn.XLOOKUP(WEEKDAY(tbl2023Sales[[#This Row],[Date]],1),tblDayWk[Day'#],tblDayWk[Day],"Error",0,1)</f>
        <v>Sunday</v>
      </c>
      <c r="K113" t="b">
        <f>WEEKDAY(tbl2023Sales[[#This Row],[Date]], 2) &gt;= 5</f>
        <v>1</v>
      </c>
      <c r="L113" s="15">
        <f>EOMONTH(tbl2023Sales[[#This Row],[Date]],0)</f>
        <v>45107</v>
      </c>
    </row>
    <row r="114" spans="1:12" x14ac:dyDescent="0.4">
      <c r="A114">
        <v>111</v>
      </c>
      <c r="B114" s="2">
        <v>45035</v>
      </c>
      <c r="C114" t="s">
        <v>893</v>
      </c>
      <c r="D114" t="s">
        <v>4</v>
      </c>
      <c r="E114">
        <v>34</v>
      </c>
      <c r="F114" t="s">
        <v>1</v>
      </c>
      <c r="G114" s="7">
        <v>1391.46</v>
      </c>
      <c r="H114" t="str">
        <f>_xlfn.XLOOKUP(tbl2023Sales[[#This Row],[Age]],tblAgeGrp[Age],tblAgeGrp[AgeGroup],"Error, verify age",0,1)</f>
        <v>25-34</v>
      </c>
      <c r="I114" t="str">
        <f>IF(OR(tbl2023Sales[[#This Row],[Month-Year]]=45260, tbl2023Sales[[#This Row],[Month-Year]]=45291), "Holiday", "Non-Holiday")</f>
        <v>Non-Holiday</v>
      </c>
      <c r="J114" t="str">
        <f>_xlfn.XLOOKUP(WEEKDAY(tbl2023Sales[[#This Row],[Date]],1),tblDayWk[Day'#],tblDayWk[Day],"Error",0,1)</f>
        <v>Wednesday</v>
      </c>
      <c r="K114" t="b">
        <f>WEEKDAY(tbl2023Sales[[#This Row],[Date]], 2) &gt;= 5</f>
        <v>0</v>
      </c>
      <c r="L114" s="15">
        <f>EOMONTH(tbl2023Sales[[#This Row],[Date]],0)</f>
        <v>45046</v>
      </c>
    </row>
    <row r="115" spans="1:12" x14ac:dyDescent="0.4">
      <c r="A115">
        <v>112</v>
      </c>
      <c r="B115" s="2">
        <v>45262</v>
      </c>
      <c r="C115" t="s">
        <v>892</v>
      </c>
      <c r="D115" t="s">
        <v>2</v>
      </c>
      <c r="E115">
        <v>37</v>
      </c>
      <c r="F115" t="s">
        <v>9</v>
      </c>
      <c r="G115" s="7">
        <v>364.26</v>
      </c>
      <c r="H115" t="str">
        <f>_xlfn.XLOOKUP(tbl2023Sales[[#This Row],[Age]],tblAgeGrp[Age],tblAgeGrp[AgeGroup],"Error, verify age",0,1)</f>
        <v>35-44</v>
      </c>
      <c r="I115" t="str">
        <f>IF(OR(tbl2023Sales[[#This Row],[Month-Year]]=45260, tbl2023Sales[[#This Row],[Month-Year]]=45291), "Holiday", "Non-Holiday")</f>
        <v>Holiday</v>
      </c>
      <c r="J115" t="str">
        <f>_xlfn.XLOOKUP(WEEKDAY(tbl2023Sales[[#This Row],[Date]],1),tblDayWk[Day'#],tblDayWk[Day],"Error",0,1)</f>
        <v>Saturday</v>
      </c>
      <c r="K115" t="b">
        <f>WEEKDAY(tbl2023Sales[[#This Row],[Date]], 2) &gt;= 5</f>
        <v>1</v>
      </c>
      <c r="L115" s="15">
        <f>EOMONTH(tbl2023Sales[[#This Row],[Date]],0)</f>
        <v>45291</v>
      </c>
    </row>
    <row r="116" spans="1:12" x14ac:dyDescent="0.4">
      <c r="A116">
        <v>113</v>
      </c>
      <c r="B116" s="2">
        <v>45182</v>
      </c>
      <c r="C116" t="s">
        <v>891</v>
      </c>
      <c r="D116" t="s">
        <v>4</v>
      </c>
      <c r="E116">
        <v>41</v>
      </c>
      <c r="F116" t="s">
        <v>1</v>
      </c>
      <c r="G116" s="7">
        <v>1236.8</v>
      </c>
      <c r="H116" t="str">
        <f>_xlfn.XLOOKUP(tbl2023Sales[[#This Row],[Age]],tblAgeGrp[Age],tblAgeGrp[AgeGroup],"Error, verify age",0,1)</f>
        <v>35-44</v>
      </c>
      <c r="I116" t="str">
        <f>IF(OR(tbl2023Sales[[#This Row],[Month-Year]]=45260, tbl2023Sales[[#This Row],[Month-Year]]=45291), "Holiday", "Non-Holiday")</f>
        <v>Non-Holiday</v>
      </c>
      <c r="J116" t="str">
        <f>_xlfn.XLOOKUP(WEEKDAY(tbl2023Sales[[#This Row],[Date]],1),tblDayWk[Day'#],tblDayWk[Day],"Error",0,1)</f>
        <v>Wednesday</v>
      </c>
      <c r="K116" t="b">
        <f>WEEKDAY(tbl2023Sales[[#This Row],[Date]], 2) &gt;= 5</f>
        <v>0</v>
      </c>
      <c r="L116" s="15">
        <f>EOMONTH(tbl2023Sales[[#This Row],[Date]],0)</f>
        <v>45199</v>
      </c>
    </row>
    <row r="117" spans="1:12" x14ac:dyDescent="0.4">
      <c r="A117">
        <v>114</v>
      </c>
      <c r="B117" s="2">
        <v>45129</v>
      </c>
      <c r="C117" t="s">
        <v>890</v>
      </c>
      <c r="D117" t="s">
        <v>4</v>
      </c>
      <c r="E117">
        <v>22</v>
      </c>
      <c r="F117" t="s">
        <v>6</v>
      </c>
      <c r="G117" s="7">
        <v>131.88</v>
      </c>
      <c r="H117" t="str">
        <f>_xlfn.XLOOKUP(tbl2023Sales[[#This Row],[Age]],tblAgeGrp[Age],tblAgeGrp[AgeGroup],"Error, verify age",0,1)</f>
        <v>15-24</v>
      </c>
      <c r="I117" t="str">
        <f>IF(OR(tbl2023Sales[[#This Row],[Month-Year]]=45260, tbl2023Sales[[#This Row],[Month-Year]]=45291), "Holiday", "Non-Holiday")</f>
        <v>Non-Holiday</v>
      </c>
      <c r="J117" t="str">
        <f>_xlfn.XLOOKUP(WEEKDAY(tbl2023Sales[[#This Row],[Date]],1),tblDayWk[Day'#],tblDayWk[Day],"Error",0,1)</f>
        <v>Saturday</v>
      </c>
      <c r="K117" t="b">
        <f>WEEKDAY(tbl2023Sales[[#This Row],[Date]], 2) &gt;= 5</f>
        <v>1</v>
      </c>
      <c r="L117" s="15">
        <f>EOMONTH(tbl2023Sales[[#This Row],[Date]],0)</f>
        <v>45138</v>
      </c>
    </row>
    <row r="118" spans="1:12" x14ac:dyDescent="0.4">
      <c r="A118">
        <v>115</v>
      </c>
      <c r="B118" s="2">
        <v>45256</v>
      </c>
      <c r="C118" t="s">
        <v>889</v>
      </c>
      <c r="D118" t="s">
        <v>2</v>
      </c>
      <c r="E118">
        <v>51</v>
      </c>
      <c r="F118" t="s">
        <v>9</v>
      </c>
      <c r="G118" s="7">
        <v>1492.45</v>
      </c>
      <c r="H118" t="str">
        <f>_xlfn.XLOOKUP(tbl2023Sales[[#This Row],[Age]],tblAgeGrp[Age],tblAgeGrp[AgeGroup],"Error, verify age",0,1)</f>
        <v>45-54</v>
      </c>
      <c r="I118" t="str">
        <f>IF(OR(tbl2023Sales[[#This Row],[Month-Year]]=45260, tbl2023Sales[[#This Row],[Month-Year]]=45291), "Holiday", "Non-Holiday")</f>
        <v>Holiday</v>
      </c>
      <c r="J118" t="str">
        <f>_xlfn.XLOOKUP(WEEKDAY(tbl2023Sales[[#This Row],[Date]],1),tblDayWk[Day'#],tblDayWk[Day],"Error",0,1)</f>
        <v>Sunday</v>
      </c>
      <c r="K118" t="b">
        <f>WEEKDAY(tbl2023Sales[[#This Row],[Date]], 2) &gt;= 5</f>
        <v>1</v>
      </c>
      <c r="L118" s="15">
        <f>EOMONTH(tbl2023Sales[[#This Row],[Date]],0)</f>
        <v>45260</v>
      </c>
    </row>
    <row r="119" spans="1:12" x14ac:dyDescent="0.4">
      <c r="A119">
        <v>116</v>
      </c>
      <c r="B119" s="2">
        <v>45161</v>
      </c>
      <c r="C119" t="s">
        <v>888</v>
      </c>
      <c r="D119" t="s">
        <v>4</v>
      </c>
      <c r="E119">
        <v>23</v>
      </c>
      <c r="F119" t="s">
        <v>9</v>
      </c>
      <c r="G119" s="7">
        <v>1721.51</v>
      </c>
      <c r="H119" t="str">
        <f>_xlfn.XLOOKUP(tbl2023Sales[[#This Row],[Age]],tblAgeGrp[Age],tblAgeGrp[AgeGroup],"Error, verify age",0,1)</f>
        <v>15-24</v>
      </c>
      <c r="I119" t="str">
        <f>IF(OR(tbl2023Sales[[#This Row],[Month-Year]]=45260, tbl2023Sales[[#This Row],[Month-Year]]=45291), "Holiday", "Non-Holiday")</f>
        <v>Non-Holiday</v>
      </c>
      <c r="J119" t="str">
        <f>_xlfn.XLOOKUP(WEEKDAY(tbl2023Sales[[#This Row],[Date]],1),tblDayWk[Day'#],tblDayWk[Day],"Error",0,1)</f>
        <v>Wednesday</v>
      </c>
      <c r="K119" t="b">
        <f>WEEKDAY(tbl2023Sales[[#This Row],[Date]], 2) &gt;= 5</f>
        <v>0</v>
      </c>
      <c r="L119" s="15">
        <f>EOMONTH(tbl2023Sales[[#This Row],[Date]],0)</f>
        <v>45169</v>
      </c>
    </row>
    <row r="120" spans="1:12" x14ac:dyDescent="0.4">
      <c r="A120">
        <v>117</v>
      </c>
      <c r="B120" s="2">
        <v>45000</v>
      </c>
      <c r="C120" t="s">
        <v>887</v>
      </c>
      <c r="D120" t="s">
        <v>2</v>
      </c>
      <c r="E120">
        <v>19</v>
      </c>
      <c r="F120" t="s">
        <v>1</v>
      </c>
      <c r="G120" s="7">
        <v>3106.39</v>
      </c>
      <c r="H120" t="str">
        <f>_xlfn.XLOOKUP(tbl2023Sales[[#This Row],[Age]],tblAgeGrp[Age],tblAgeGrp[AgeGroup],"Error, verify age",0,1)</f>
        <v>15-24</v>
      </c>
      <c r="I120" t="str">
        <f>IF(OR(tbl2023Sales[[#This Row],[Month-Year]]=45260, tbl2023Sales[[#This Row],[Month-Year]]=45291), "Holiday", "Non-Holiday")</f>
        <v>Non-Holiday</v>
      </c>
      <c r="J120" t="str">
        <f>_xlfn.XLOOKUP(WEEKDAY(tbl2023Sales[[#This Row],[Date]],1),tblDayWk[Day'#],tblDayWk[Day],"Error",0,1)</f>
        <v>Wednesday</v>
      </c>
      <c r="K120" t="b">
        <f>WEEKDAY(tbl2023Sales[[#This Row],[Date]], 2) &gt;= 5</f>
        <v>0</v>
      </c>
      <c r="L120" s="15">
        <f>EOMONTH(tbl2023Sales[[#This Row],[Date]],0)</f>
        <v>45016</v>
      </c>
    </row>
    <row r="121" spans="1:12" x14ac:dyDescent="0.4">
      <c r="A121">
        <v>118</v>
      </c>
      <c r="B121" s="2">
        <v>45062</v>
      </c>
      <c r="C121" t="s">
        <v>886</v>
      </c>
      <c r="D121" t="s">
        <v>4</v>
      </c>
      <c r="E121">
        <v>30</v>
      </c>
      <c r="F121" t="s">
        <v>1</v>
      </c>
      <c r="G121" s="7">
        <v>1468.1999999999998</v>
      </c>
      <c r="H121" t="str">
        <f>_xlfn.XLOOKUP(tbl2023Sales[[#This Row],[Age]],tblAgeGrp[Age],tblAgeGrp[AgeGroup],"Error, verify age",0,1)</f>
        <v>25-34</v>
      </c>
      <c r="I121" t="str">
        <f>IF(OR(tbl2023Sales[[#This Row],[Month-Year]]=45260, tbl2023Sales[[#This Row],[Month-Year]]=45291), "Holiday", "Non-Holiday")</f>
        <v>Non-Holiday</v>
      </c>
      <c r="J121" t="str">
        <f>_xlfn.XLOOKUP(WEEKDAY(tbl2023Sales[[#This Row],[Date]],1),tblDayWk[Day'#],tblDayWk[Day],"Error",0,1)</f>
        <v>Tuesday</v>
      </c>
      <c r="K121" t="b">
        <f>WEEKDAY(tbl2023Sales[[#This Row],[Date]], 2) &gt;= 5</f>
        <v>0</v>
      </c>
      <c r="L121" s="15">
        <f>EOMONTH(tbl2023Sales[[#This Row],[Date]],0)</f>
        <v>45077</v>
      </c>
    </row>
    <row r="122" spans="1:12" x14ac:dyDescent="0.4">
      <c r="A122">
        <v>119</v>
      </c>
      <c r="B122" s="2">
        <v>45002</v>
      </c>
      <c r="C122" t="s">
        <v>885</v>
      </c>
      <c r="D122" t="s">
        <v>4</v>
      </c>
      <c r="E122">
        <v>60</v>
      </c>
      <c r="F122" t="s">
        <v>9</v>
      </c>
      <c r="G122" s="7">
        <v>178.88</v>
      </c>
      <c r="H122" t="str">
        <f>_xlfn.XLOOKUP(tbl2023Sales[[#This Row],[Age]],tblAgeGrp[Age],tblAgeGrp[AgeGroup],"Error, verify age",0,1)</f>
        <v>55-64</v>
      </c>
      <c r="I122" t="str">
        <f>IF(OR(tbl2023Sales[[#This Row],[Month-Year]]=45260, tbl2023Sales[[#This Row],[Month-Year]]=45291), "Holiday", "Non-Holiday")</f>
        <v>Non-Holiday</v>
      </c>
      <c r="J122" t="str">
        <f>_xlfn.XLOOKUP(WEEKDAY(tbl2023Sales[[#This Row],[Date]],1),tblDayWk[Day'#],tblDayWk[Day],"Error",0,1)</f>
        <v>Friday</v>
      </c>
      <c r="K122" t="b">
        <f>WEEKDAY(tbl2023Sales[[#This Row],[Date]], 2) &gt;= 5</f>
        <v>1</v>
      </c>
      <c r="L122" s="15">
        <f>EOMONTH(tbl2023Sales[[#This Row],[Date]],0)</f>
        <v>45016</v>
      </c>
    </row>
    <row r="123" spans="1:12" x14ac:dyDescent="0.4">
      <c r="A123">
        <v>120</v>
      </c>
      <c r="B123" s="2">
        <v>45237</v>
      </c>
      <c r="C123" t="s">
        <v>884</v>
      </c>
      <c r="D123" t="s">
        <v>2</v>
      </c>
      <c r="E123">
        <v>60</v>
      </c>
      <c r="F123" t="s">
        <v>6</v>
      </c>
      <c r="G123" s="7">
        <v>193.8</v>
      </c>
      <c r="H123" t="str">
        <f>_xlfn.XLOOKUP(tbl2023Sales[[#This Row],[Age]],tblAgeGrp[Age],tblAgeGrp[AgeGroup],"Error, verify age",0,1)</f>
        <v>55-64</v>
      </c>
      <c r="I123" t="str">
        <f>IF(OR(tbl2023Sales[[#This Row],[Month-Year]]=45260, tbl2023Sales[[#This Row],[Month-Year]]=45291), "Holiday", "Non-Holiday")</f>
        <v>Holiday</v>
      </c>
      <c r="J123" t="str">
        <f>_xlfn.XLOOKUP(WEEKDAY(tbl2023Sales[[#This Row],[Date]],1),tblDayWk[Day'#],tblDayWk[Day],"Error",0,1)</f>
        <v>Tuesday</v>
      </c>
      <c r="K123" t="b">
        <f>WEEKDAY(tbl2023Sales[[#This Row],[Date]], 2) &gt;= 5</f>
        <v>0</v>
      </c>
      <c r="L123" s="15">
        <f>EOMONTH(tbl2023Sales[[#This Row],[Date]],0)</f>
        <v>45260</v>
      </c>
    </row>
    <row r="124" spans="1:12" x14ac:dyDescent="0.4">
      <c r="A124">
        <v>121</v>
      </c>
      <c r="B124" s="2">
        <v>45214</v>
      </c>
      <c r="C124" t="s">
        <v>883</v>
      </c>
      <c r="D124" t="s">
        <v>4</v>
      </c>
      <c r="E124">
        <v>28</v>
      </c>
      <c r="F124" t="s">
        <v>1</v>
      </c>
      <c r="G124" s="7">
        <v>115.65</v>
      </c>
      <c r="H124" t="str">
        <f>_xlfn.XLOOKUP(tbl2023Sales[[#This Row],[Age]],tblAgeGrp[Age],tblAgeGrp[AgeGroup],"Error, verify age",0,1)</f>
        <v>25-34</v>
      </c>
      <c r="I124" t="str">
        <f>IF(OR(tbl2023Sales[[#This Row],[Month-Year]]=45260, tbl2023Sales[[#This Row],[Month-Year]]=45291), "Holiday", "Non-Holiday")</f>
        <v>Non-Holiday</v>
      </c>
      <c r="J124" t="str">
        <f>_xlfn.XLOOKUP(WEEKDAY(tbl2023Sales[[#This Row],[Date]],1),tblDayWk[Day'#],tblDayWk[Day],"Error",0,1)</f>
        <v>Sunday</v>
      </c>
      <c r="K124" t="b">
        <f>WEEKDAY(tbl2023Sales[[#This Row],[Date]], 2) &gt;= 5</f>
        <v>1</v>
      </c>
      <c r="L124" s="15">
        <f>EOMONTH(tbl2023Sales[[#This Row],[Date]],0)</f>
        <v>45230</v>
      </c>
    </row>
    <row r="125" spans="1:12" x14ac:dyDescent="0.4">
      <c r="A125">
        <v>122</v>
      </c>
      <c r="B125" s="2">
        <v>45202</v>
      </c>
      <c r="C125" t="s">
        <v>882</v>
      </c>
      <c r="D125" t="s">
        <v>2</v>
      </c>
      <c r="E125">
        <v>64</v>
      </c>
      <c r="F125" t="s">
        <v>1</v>
      </c>
      <c r="G125" s="7">
        <v>216</v>
      </c>
      <c r="H125" t="str">
        <f>_xlfn.XLOOKUP(tbl2023Sales[[#This Row],[Age]],tblAgeGrp[Age],tblAgeGrp[AgeGroup],"Error, verify age",0,1)</f>
        <v>55-64</v>
      </c>
      <c r="I125" t="str">
        <f>IF(OR(tbl2023Sales[[#This Row],[Month-Year]]=45260, tbl2023Sales[[#This Row],[Month-Year]]=45291), "Holiday", "Non-Holiday")</f>
        <v>Non-Holiday</v>
      </c>
      <c r="J125" t="str">
        <f>_xlfn.XLOOKUP(WEEKDAY(tbl2023Sales[[#This Row],[Date]],1),tblDayWk[Day'#],tblDayWk[Day],"Error",0,1)</f>
        <v>Tuesday</v>
      </c>
      <c r="K125" t="b">
        <f>WEEKDAY(tbl2023Sales[[#This Row],[Date]], 2) &gt;= 5</f>
        <v>0</v>
      </c>
      <c r="L125" s="15">
        <f>EOMONTH(tbl2023Sales[[#This Row],[Date]],0)</f>
        <v>45230</v>
      </c>
    </row>
    <row r="126" spans="1:12" x14ac:dyDescent="0.4">
      <c r="A126">
        <v>123</v>
      </c>
      <c r="B126" s="2">
        <v>45061</v>
      </c>
      <c r="C126" t="s">
        <v>881</v>
      </c>
      <c r="D126" t="s">
        <v>4</v>
      </c>
      <c r="E126">
        <v>40</v>
      </c>
      <c r="F126" t="s">
        <v>1</v>
      </c>
      <c r="G126" s="7">
        <v>1055.4000000000001</v>
      </c>
      <c r="H126" t="str">
        <f>_xlfn.XLOOKUP(tbl2023Sales[[#This Row],[Age]],tblAgeGrp[Age],tblAgeGrp[AgeGroup],"Error, verify age",0,1)</f>
        <v>35-44</v>
      </c>
      <c r="I126" t="str">
        <f>IF(OR(tbl2023Sales[[#This Row],[Month-Year]]=45260, tbl2023Sales[[#This Row],[Month-Year]]=45291), "Holiday", "Non-Holiday")</f>
        <v>Non-Holiday</v>
      </c>
      <c r="J126" t="str">
        <f>_xlfn.XLOOKUP(WEEKDAY(tbl2023Sales[[#This Row],[Date]],1),tblDayWk[Day'#],tblDayWk[Day],"Error",0,1)</f>
        <v>Monday</v>
      </c>
      <c r="K126" t="b">
        <f>WEEKDAY(tbl2023Sales[[#This Row],[Date]], 2) &gt;= 5</f>
        <v>0</v>
      </c>
      <c r="L126" s="15">
        <f>EOMONTH(tbl2023Sales[[#This Row],[Date]],0)</f>
        <v>45077</v>
      </c>
    </row>
    <row r="127" spans="1:12" x14ac:dyDescent="0.4">
      <c r="A127">
        <v>124</v>
      </c>
      <c r="B127" s="2">
        <v>45226</v>
      </c>
      <c r="C127" t="s">
        <v>880</v>
      </c>
      <c r="D127" t="s">
        <v>2</v>
      </c>
      <c r="E127">
        <v>33</v>
      </c>
      <c r="F127" t="s">
        <v>9</v>
      </c>
      <c r="G127" s="7">
        <v>402.95000000000005</v>
      </c>
      <c r="H127" t="str">
        <f>_xlfn.XLOOKUP(tbl2023Sales[[#This Row],[Age]],tblAgeGrp[Age],tblAgeGrp[AgeGroup],"Error, verify age",0,1)</f>
        <v>25-34</v>
      </c>
      <c r="I127" t="str">
        <f>IF(OR(tbl2023Sales[[#This Row],[Month-Year]]=45260, tbl2023Sales[[#This Row],[Month-Year]]=45291), "Holiday", "Non-Holiday")</f>
        <v>Non-Holiday</v>
      </c>
      <c r="J127" t="str">
        <f>_xlfn.XLOOKUP(WEEKDAY(tbl2023Sales[[#This Row],[Date]],1),tblDayWk[Day'#],tblDayWk[Day],"Error",0,1)</f>
        <v>Friday</v>
      </c>
      <c r="K127" t="b">
        <f>WEEKDAY(tbl2023Sales[[#This Row],[Date]], 2) &gt;= 5</f>
        <v>1</v>
      </c>
      <c r="L127" s="15">
        <f>EOMONTH(tbl2023Sales[[#This Row],[Date]],0)</f>
        <v>45230</v>
      </c>
    </row>
    <row r="128" spans="1:12" x14ac:dyDescent="0.4">
      <c r="A128">
        <v>125</v>
      </c>
      <c r="B128" s="2">
        <v>45146</v>
      </c>
      <c r="C128" t="s">
        <v>879</v>
      </c>
      <c r="D128" t="s">
        <v>2</v>
      </c>
      <c r="E128">
        <v>48</v>
      </c>
      <c r="F128" t="s">
        <v>9</v>
      </c>
      <c r="G128" s="7">
        <v>954.4</v>
      </c>
      <c r="H128" t="str">
        <f>_xlfn.XLOOKUP(tbl2023Sales[[#This Row],[Age]],tblAgeGrp[Age],tblAgeGrp[AgeGroup],"Error, verify age",0,1)</f>
        <v>45-54</v>
      </c>
      <c r="I128" t="str">
        <f>IF(OR(tbl2023Sales[[#This Row],[Month-Year]]=45260, tbl2023Sales[[#This Row],[Month-Year]]=45291), "Holiday", "Non-Holiday")</f>
        <v>Non-Holiday</v>
      </c>
      <c r="J128" t="str">
        <f>_xlfn.XLOOKUP(WEEKDAY(tbl2023Sales[[#This Row],[Date]],1),tblDayWk[Day'#],tblDayWk[Day],"Error",0,1)</f>
        <v>Tuesday</v>
      </c>
      <c r="K128" t="b">
        <f>WEEKDAY(tbl2023Sales[[#This Row],[Date]], 2) &gt;= 5</f>
        <v>0</v>
      </c>
      <c r="L128" s="15">
        <f>EOMONTH(tbl2023Sales[[#This Row],[Date]],0)</f>
        <v>45169</v>
      </c>
    </row>
    <row r="129" spans="1:12" x14ac:dyDescent="0.4">
      <c r="A129">
        <v>126</v>
      </c>
      <c r="B129" s="2">
        <v>45225</v>
      </c>
      <c r="C129" t="s">
        <v>878</v>
      </c>
      <c r="D129" t="s">
        <v>4</v>
      </c>
      <c r="E129">
        <v>28</v>
      </c>
      <c r="F129" t="s">
        <v>9</v>
      </c>
      <c r="G129" s="7">
        <v>603.84</v>
      </c>
      <c r="H129" t="str">
        <f>_xlfn.XLOOKUP(tbl2023Sales[[#This Row],[Age]],tblAgeGrp[Age],tblAgeGrp[AgeGroup],"Error, verify age",0,1)</f>
        <v>25-34</v>
      </c>
      <c r="I129" t="str">
        <f>IF(OR(tbl2023Sales[[#This Row],[Month-Year]]=45260, tbl2023Sales[[#This Row],[Month-Year]]=45291), "Holiday", "Non-Holiday")</f>
        <v>Non-Holiday</v>
      </c>
      <c r="J129" t="str">
        <f>_xlfn.XLOOKUP(WEEKDAY(tbl2023Sales[[#This Row],[Date]],1),tblDayWk[Day'#],tblDayWk[Day],"Error",0,1)</f>
        <v>Thursday</v>
      </c>
      <c r="K129" t="b">
        <f>WEEKDAY(tbl2023Sales[[#This Row],[Date]], 2) &gt;= 5</f>
        <v>0</v>
      </c>
      <c r="L129" s="15">
        <f>EOMONTH(tbl2023Sales[[#This Row],[Date]],0)</f>
        <v>45230</v>
      </c>
    </row>
    <row r="130" spans="1:12" x14ac:dyDescent="0.4">
      <c r="A130">
        <v>127</v>
      </c>
      <c r="B130" s="2">
        <v>45131</v>
      </c>
      <c r="C130" t="s">
        <v>877</v>
      </c>
      <c r="D130" t="s">
        <v>4</v>
      </c>
      <c r="E130">
        <v>33</v>
      </c>
      <c r="F130" t="s">
        <v>9</v>
      </c>
      <c r="G130" s="7">
        <v>707.7</v>
      </c>
      <c r="H130" t="str">
        <f>_xlfn.XLOOKUP(tbl2023Sales[[#This Row],[Age]],tblAgeGrp[Age],tblAgeGrp[AgeGroup],"Error, verify age",0,1)</f>
        <v>25-34</v>
      </c>
      <c r="I130" t="str">
        <f>IF(OR(tbl2023Sales[[#This Row],[Month-Year]]=45260, tbl2023Sales[[#This Row],[Month-Year]]=45291), "Holiday", "Non-Holiday")</f>
        <v>Non-Holiday</v>
      </c>
      <c r="J130" t="str">
        <f>_xlfn.XLOOKUP(WEEKDAY(tbl2023Sales[[#This Row],[Date]],1),tblDayWk[Day'#],tblDayWk[Day],"Error",0,1)</f>
        <v>Monday</v>
      </c>
      <c r="K130" t="b">
        <f>WEEKDAY(tbl2023Sales[[#This Row],[Date]], 2) &gt;= 5</f>
        <v>0</v>
      </c>
      <c r="L130" s="15">
        <f>EOMONTH(tbl2023Sales[[#This Row],[Date]],0)</f>
        <v>45138</v>
      </c>
    </row>
    <row r="131" spans="1:12" x14ac:dyDescent="0.4">
      <c r="A131">
        <v>128</v>
      </c>
      <c r="B131" s="2">
        <v>45112</v>
      </c>
      <c r="C131" t="s">
        <v>876</v>
      </c>
      <c r="D131" t="s">
        <v>2</v>
      </c>
      <c r="E131">
        <v>25</v>
      </c>
      <c r="F131" t="s">
        <v>6</v>
      </c>
      <c r="G131" s="7">
        <v>239.96</v>
      </c>
      <c r="H131" t="str">
        <f>_xlfn.XLOOKUP(tbl2023Sales[[#This Row],[Age]],tblAgeGrp[Age],tblAgeGrp[AgeGroup],"Error, verify age",0,1)</f>
        <v>25-34</v>
      </c>
      <c r="I131" t="str">
        <f>IF(OR(tbl2023Sales[[#This Row],[Month-Year]]=45260, tbl2023Sales[[#This Row],[Month-Year]]=45291), "Holiday", "Non-Holiday")</f>
        <v>Non-Holiday</v>
      </c>
      <c r="J131" t="str">
        <f>_xlfn.XLOOKUP(WEEKDAY(tbl2023Sales[[#This Row],[Date]],1),tblDayWk[Day'#],tblDayWk[Day],"Error",0,1)</f>
        <v>Wednesday</v>
      </c>
      <c r="K131" t="b">
        <f>WEEKDAY(tbl2023Sales[[#This Row],[Date]], 2) &gt;= 5</f>
        <v>0</v>
      </c>
      <c r="L131" s="15">
        <f>EOMONTH(tbl2023Sales[[#This Row],[Date]],0)</f>
        <v>45138</v>
      </c>
    </row>
    <row r="132" spans="1:12" x14ac:dyDescent="0.4">
      <c r="A132">
        <v>129</v>
      </c>
      <c r="B132" s="2">
        <v>45039</v>
      </c>
      <c r="C132" t="s">
        <v>875</v>
      </c>
      <c r="D132" t="s">
        <v>4</v>
      </c>
      <c r="E132">
        <v>21</v>
      </c>
      <c r="F132" t="s">
        <v>6</v>
      </c>
      <c r="G132" s="7">
        <v>131.19999999999999</v>
      </c>
      <c r="H132" t="str">
        <f>_xlfn.XLOOKUP(tbl2023Sales[[#This Row],[Age]],tblAgeGrp[Age],tblAgeGrp[AgeGroup],"Error, verify age",0,1)</f>
        <v>15-24</v>
      </c>
      <c r="I132" t="str">
        <f>IF(OR(tbl2023Sales[[#This Row],[Month-Year]]=45260, tbl2023Sales[[#This Row],[Month-Year]]=45291), "Holiday", "Non-Holiday")</f>
        <v>Non-Holiday</v>
      </c>
      <c r="J132" t="str">
        <f>_xlfn.XLOOKUP(WEEKDAY(tbl2023Sales[[#This Row],[Date]],1),tblDayWk[Day'#],tblDayWk[Day],"Error",0,1)</f>
        <v>Sunday</v>
      </c>
      <c r="K132" t="b">
        <f>WEEKDAY(tbl2023Sales[[#This Row],[Date]], 2) &gt;= 5</f>
        <v>1</v>
      </c>
      <c r="L132" s="15">
        <f>EOMONTH(tbl2023Sales[[#This Row],[Date]],0)</f>
        <v>45046</v>
      </c>
    </row>
    <row r="133" spans="1:12" x14ac:dyDescent="0.4">
      <c r="A133">
        <v>130</v>
      </c>
      <c r="B133" s="2">
        <v>44997</v>
      </c>
      <c r="C133" t="s">
        <v>874</v>
      </c>
      <c r="D133" t="s">
        <v>4</v>
      </c>
      <c r="E133">
        <v>57</v>
      </c>
      <c r="F133" t="s">
        <v>9</v>
      </c>
      <c r="G133" s="7">
        <v>1270.5</v>
      </c>
      <c r="H133" t="str">
        <f>_xlfn.XLOOKUP(tbl2023Sales[[#This Row],[Age]],tblAgeGrp[Age],tblAgeGrp[AgeGroup],"Error, verify age",0,1)</f>
        <v>55-64</v>
      </c>
      <c r="I133" t="str">
        <f>IF(OR(tbl2023Sales[[#This Row],[Month-Year]]=45260, tbl2023Sales[[#This Row],[Month-Year]]=45291), "Holiday", "Non-Holiday")</f>
        <v>Non-Holiday</v>
      </c>
      <c r="J133" t="str">
        <f>_xlfn.XLOOKUP(WEEKDAY(tbl2023Sales[[#This Row],[Date]],1),tblDayWk[Day'#],tblDayWk[Day],"Error",0,1)</f>
        <v>Sunday</v>
      </c>
      <c r="K133" t="b">
        <f>WEEKDAY(tbl2023Sales[[#This Row],[Date]], 2) &gt;= 5</f>
        <v>1</v>
      </c>
      <c r="L133" s="15">
        <f>EOMONTH(tbl2023Sales[[#This Row],[Date]],0)</f>
        <v>45016</v>
      </c>
    </row>
    <row r="134" spans="1:12" x14ac:dyDescent="0.4">
      <c r="A134">
        <v>131</v>
      </c>
      <c r="B134" s="2">
        <v>45191</v>
      </c>
      <c r="C134" t="s">
        <v>873</v>
      </c>
      <c r="D134" t="s">
        <v>4</v>
      </c>
      <c r="E134">
        <v>21</v>
      </c>
      <c r="F134" t="s">
        <v>6</v>
      </c>
      <c r="G134" s="7">
        <v>158.19999999999999</v>
      </c>
      <c r="H134" t="str">
        <f>_xlfn.XLOOKUP(tbl2023Sales[[#This Row],[Age]],tblAgeGrp[Age],tblAgeGrp[AgeGroup],"Error, verify age",0,1)</f>
        <v>15-24</v>
      </c>
      <c r="I134" t="str">
        <f>IF(OR(tbl2023Sales[[#This Row],[Month-Year]]=45260, tbl2023Sales[[#This Row],[Month-Year]]=45291), "Holiday", "Non-Holiday")</f>
        <v>Non-Holiday</v>
      </c>
      <c r="J134" t="str">
        <f>_xlfn.XLOOKUP(WEEKDAY(tbl2023Sales[[#This Row],[Date]],1),tblDayWk[Day'#],tblDayWk[Day],"Error",0,1)</f>
        <v>Friday</v>
      </c>
      <c r="K134" t="b">
        <f>WEEKDAY(tbl2023Sales[[#This Row],[Date]], 2) &gt;= 5</f>
        <v>1</v>
      </c>
      <c r="L134" s="15">
        <f>EOMONTH(tbl2023Sales[[#This Row],[Date]],0)</f>
        <v>45199</v>
      </c>
    </row>
    <row r="135" spans="1:12" x14ac:dyDescent="0.4">
      <c r="A135">
        <v>132</v>
      </c>
      <c r="B135" s="2">
        <v>45179</v>
      </c>
      <c r="C135" t="s">
        <v>872</v>
      </c>
      <c r="D135" t="s">
        <v>2</v>
      </c>
      <c r="E135">
        <v>42</v>
      </c>
      <c r="F135" t="s">
        <v>1</v>
      </c>
      <c r="G135" s="7">
        <v>1264.3799999999999</v>
      </c>
      <c r="H135" t="str">
        <f>_xlfn.XLOOKUP(tbl2023Sales[[#This Row],[Age]],tblAgeGrp[Age],tblAgeGrp[AgeGroup],"Error, verify age",0,1)</f>
        <v>35-44</v>
      </c>
      <c r="I135" t="str">
        <f>IF(OR(tbl2023Sales[[#This Row],[Month-Year]]=45260, tbl2023Sales[[#This Row],[Month-Year]]=45291), "Holiday", "Non-Holiday")</f>
        <v>Non-Holiday</v>
      </c>
      <c r="J135" t="str">
        <f>_xlfn.XLOOKUP(WEEKDAY(tbl2023Sales[[#This Row],[Date]],1),tblDayWk[Day'#],tblDayWk[Day],"Error",0,1)</f>
        <v>Sunday</v>
      </c>
      <c r="K135" t="b">
        <f>WEEKDAY(tbl2023Sales[[#This Row],[Date]], 2) &gt;= 5</f>
        <v>1</v>
      </c>
      <c r="L135" s="15">
        <f>EOMONTH(tbl2023Sales[[#This Row],[Date]],0)</f>
        <v>45199</v>
      </c>
    </row>
    <row r="136" spans="1:12" x14ac:dyDescent="0.4">
      <c r="A136">
        <v>133</v>
      </c>
      <c r="B136" s="2">
        <v>44973</v>
      </c>
      <c r="C136" t="s">
        <v>871</v>
      </c>
      <c r="D136" t="s">
        <v>2</v>
      </c>
      <c r="E136">
        <v>20</v>
      </c>
      <c r="F136" t="s">
        <v>1</v>
      </c>
      <c r="G136" s="7">
        <v>3265.65</v>
      </c>
      <c r="H136" t="str">
        <f>_xlfn.XLOOKUP(tbl2023Sales[[#This Row],[Age]],tblAgeGrp[Age],tblAgeGrp[AgeGroup],"Error, verify age",0,1)</f>
        <v>15-24</v>
      </c>
      <c r="I136" t="str">
        <f>IF(OR(tbl2023Sales[[#This Row],[Month-Year]]=45260, tbl2023Sales[[#This Row],[Month-Year]]=45291), "Holiday", "Non-Holiday")</f>
        <v>Non-Holiday</v>
      </c>
      <c r="J136" t="str">
        <f>_xlfn.XLOOKUP(WEEKDAY(tbl2023Sales[[#This Row],[Date]],1),tblDayWk[Day'#],tblDayWk[Day],"Error",0,1)</f>
        <v>Thursday</v>
      </c>
      <c r="K136" t="b">
        <f>WEEKDAY(tbl2023Sales[[#This Row],[Date]], 2) &gt;= 5</f>
        <v>0</v>
      </c>
      <c r="L136" s="15">
        <f>EOMONTH(tbl2023Sales[[#This Row],[Date]],0)</f>
        <v>44985</v>
      </c>
    </row>
    <row r="137" spans="1:12" x14ac:dyDescent="0.4">
      <c r="A137">
        <v>134</v>
      </c>
      <c r="B137" s="2">
        <v>44951</v>
      </c>
      <c r="C137" t="s">
        <v>870</v>
      </c>
      <c r="D137" t="s">
        <v>2</v>
      </c>
      <c r="E137">
        <v>49</v>
      </c>
      <c r="F137" t="s">
        <v>1</v>
      </c>
      <c r="G137" s="7">
        <v>1296.8900000000001</v>
      </c>
      <c r="H137" t="str">
        <f>_xlfn.XLOOKUP(tbl2023Sales[[#This Row],[Age]],tblAgeGrp[Age],tblAgeGrp[AgeGroup],"Error, verify age",0,1)</f>
        <v>45-54</v>
      </c>
      <c r="I137" t="str">
        <f>IF(OR(tbl2023Sales[[#This Row],[Month-Year]]=45260, tbl2023Sales[[#This Row],[Month-Year]]=45291), "Holiday", "Non-Holiday")</f>
        <v>Non-Holiday</v>
      </c>
      <c r="J137" t="str">
        <f>_xlfn.XLOOKUP(WEEKDAY(tbl2023Sales[[#This Row],[Date]],1),tblDayWk[Day'#],tblDayWk[Day],"Error",0,1)</f>
        <v>Wednesday</v>
      </c>
      <c r="K137" t="b">
        <f>WEEKDAY(tbl2023Sales[[#This Row],[Date]], 2) &gt;= 5</f>
        <v>0</v>
      </c>
      <c r="L137" s="15">
        <f>EOMONTH(tbl2023Sales[[#This Row],[Date]],0)</f>
        <v>44957</v>
      </c>
    </row>
    <row r="138" spans="1:12" x14ac:dyDescent="0.4">
      <c r="A138">
        <v>135</v>
      </c>
      <c r="B138" s="2">
        <v>44983</v>
      </c>
      <c r="C138" t="s">
        <v>869</v>
      </c>
      <c r="D138" t="s">
        <v>2</v>
      </c>
      <c r="E138">
        <v>20</v>
      </c>
      <c r="F138" t="s">
        <v>9</v>
      </c>
      <c r="G138" s="7">
        <v>1366.8000000000002</v>
      </c>
      <c r="H138" t="str">
        <f>_xlfn.XLOOKUP(tbl2023Sales[[#This Row],[Age]],tblAgeGrp[Age],tblAgeGrp[AgeGroup],"Error, verify age",0,1)</f>
        <v>15-24</v>
      </c>
      <c r="I138" t="str">
        <f>IF(OR(tbl2023Sales[[#This Row],[Month-Year]]=45260, tbl2023Sales[[#This Row],[Month-Year]]=45291), "Holiday", "Non-Holiday")</f>
        <v>Non-Holiday</v>
      </c>
      <c r="J138" t="str">
        <f>_xlfn.XLOOKUP(WEEKDAY(tbl2023Sales[[#This Row],[Date]],1),tblDayWk[Day'#],tblDayWk[Day],"Error",0,1)</f>
        <v>Sunday</v>
      </c>
      <c r="K138" t="b">
        <f>WEEKDAY(tbl2023Sales[[#This Row],[Date]], 2) &gt;= 5</f>
        <v>1</v>
      </c>
      <c r="L138" s="15">
        <f>EOMONTH(tbl2023Sales[[#This Row],[Date]],0)</f>
        <v>44985</v>
      </c>
    </row>
    <row r="139" spans="1:12" x14ac:dyDescent="0.4">
      <c r="A139">
        <v>136</v>
      </c>
      <c r="B139" s="2">
        <v>45005</v>
      </c>
      <c r="C139" t="s">
        <v>868</v>
      </c>
      <c r="D139" t="s">
        <v>2</v>
      </c>
      <c r="E139">
        <v>44</v>
      </c>
      <c r="F139" t="s">
        <v>1</v>
      </c>
      <c r="G139" s="7">
        <v>1208.42</v>
      </c>
      <c r="H139" t="str">
        <f>_xlfn.XLOOKUP(tbl2023Sales[[#This Row],[Age]],tblAgeGrp[Age],tblAgeGrp[AgeGroup],"Error, verify age",0,1)</f>
        <v>35-44</v>
      </c>
      <c r="I139" t="str">
        <f>IF(OR(tbl2023Sales[[#This Row],[Month-Year]]=45260, tbl2023Sales[[#This Row],[Month-Year]]=45291), "Holiday", "Non-Holiday")</f>
        <v>Non-Holiday</v>
      </c>
      <c r="J139" t="str">
        <f>_xlfn.XLOOKUP(WEEKDAY(tbl2023Sales[[#This Row],[Date]],1),tblDayWk[Day'#],tblDayWk[Day],"Error",0,1)</f>
        <v>Monday</v>
      </c>
      <c r="K139" t="b">
        <f>WEEKDAY(tbl2023Sales[[#This Row],[Date]], 2) &gt;= 5</f>
        <v>0</v>
      </c>
      <c r="L139" s="15">
        <f>EOMONTH(tbl2023Sales[[#This Row],[Date]],0)</f>
        <v>45016</v>
      </c>
    </row>
    <row r="140" spans="1:12" x14ac:dyDescent="0.4">
      <c r="A140">
        <v>137</v>
      </c>
      <c r="B140" s="2">
        <v>45248</v>
      </c>
      <c r="C140" t="s">
        <v>867</v>
      </c>
      <c r="D140" t="s">
        <v>2</v>
      </c>
      <c r="E140">
        <v>46</v>
      </c>
      <c r="F140" t="s">
        <v>6</v>
      </c>
      <c r="G140" s="7">
        <v>244.68</v>
      </c>
      <c r="H140" t="str">
        <f>_xlfn.XLOOKUP(tbl2023Sales[[#This Row],[Age]],tblAgeGrp[Age],tblAgeGrp[AgeGroup],"Error, verify age",0,1)</f>
        <v>45-54</v>
      </c>
      <c r="I140" t="str">
        <f>IF(OR(tbl2023Sales[[#This Row],[Month-Year]]=45260, tbl2023Sales[[#This Row],[Month-Year]]=45291), "Holiday", "Non-Holiday")</f>
        <v>Holiday</v>
      </c>
      <c r="J140" t="str">
        <f>_xlfn.XLOOKUP(WEEKDAY(tbl2023Sales[[#This Row],[Date]],1),tblDayWk[Day'#],tblDayWk[Day],"Error",0,1)</f>
        <v>Saturday</v>
      </c>
      <c r="K140" t="b">
        <f>WEEKDAY(tbl2023Sales[[#This Row],[Date]], 2) &gt;= 5</f>
        <v>1</v>
      </c>
      <c r="L140" s="15">
        <f>EOMONTH(tbl2023Sales[[#This Row],[Date]],0)</f>
        <v>45260</v>
      </c>
    </row>
    <row r="141" spans="1:12" x14ac:dyDescent="0.4">
      <c r="A141">
        <v>138</v>
      </c>
      <c r="B141" s="2">
        <v>45008</v>
      </c>
      <c r="C141" t="s">
        <v>866</v>
      </c>
      <c r="D141" t="s">
        <v>2</v>
      </c>
      <c r="E141">
        <v>49</v>
      </c>
      <c r="F141" t="s">
        <v>9</v>
      </c>
      <c r="G141" s="7">
        <v>1364.46</v>
      </c>
      <c r="H141" t="str">
        <f>_xlfn.XLOOKUP(tbl2023Sales[[#This Row],[Age]],tblAgeGrp[Age],tblAgeGrp[AgeGroup],"Error, verify age",0,1)</f>
        <v>45-54</v>
      </c>
      <c r="I141" t="str">
        <f>IF(OR(tbl2023Sales[[#This Row],[Month-Year]]=45260, tbl2023Sales[[#This Row],[Month-Year]]=45291), "Holiday", "Non-Holiday")</f>
        <v>Non-Holiday</v>
      </c>
      <c r="J141" t="str">
        <f>_xlfn.XLOOKUP(WEEKDAY(tbl2023Sales[[#This Row],[Date]],1),tblDayWk[Day'#],tblDayWk[Day],"Error",0,1)</f>
        <v>Thursday</v>
      </c>
      <c r="K141" t="b">
        <f>WEEKDAY(tbl2023Sales[[#This Row],[Date]], 2) &gt;= 5</f>
        <v>0</v>
      </c>
      <c r="L141" s="15">
        <f>EOMONTH(tbl2023Sales[[#This Row],[Date]],0)</f>
        <v>45016</v>
      </c>
    </row>
    <row r="142" spans="1:12" x14ac:dyDescent="0.4">
      <c r="A142">
        <v>139</v>
      </c>
      <c r="B142" s="2">
        <v>45275</v>
      </c>
      <c r="C142" t="s">
        <v>865</v>
      </c>
      <c r="D142" t="s">
        <v>2</v>
      </c>
      <c r="E142">
        <v>36</v>
      </c>
      <c r="F142" t="s">
        <v>6</v>
      </c>
      <c r="G142" s="7">
        <v>47.54</v>
      </c>
      <c r="H142" t="str">
        <f>_xlfn.XLOOKUP(tbl2023Sales[[#This Row],[Age]],tblAgeGrp[Age],tblAgeGrp[AgeGroup],"Error, verify age",0,1)</f>
        <v>35-44</v>
      </c>
      <c r="I142" t="str">
        <f>IF(OR(tbl2023Sales[[#This Row],[Month-Year]]=45260, tbl2023Sales[[#This Row],[Month-Year]]=45291), "Holiday", "Non-Holiday")</f>
        <v>Holiday</v>
      </c>
      <c r="J142" t="str">
        <f>_xlfn.XLOOKUP(WEEKDAY(tbl2023Sales[[#This Row],[Date]],1),tblDayWk[Day'#],tblDayWk[Day],"Error",0,1)</f>
        <v>Friday</v>
      </c>
      <c r="K142" t="b">
        <f>WEEKDAY(tbl2023Sales[[#This Row],[Date]], 2) &gt;= 5</f>
        <v>1</v>
      </c>
      <c r="L142" s="15">
        <f>EOMONTH(tbl2023Sales[[#This Row],[Date]],0)</f>
        <v>45291</v>
      </c>
    </row>
    <row r="143" spans="1:12" x14ac:dyDescent="0.4">
      <c r="A143">
        <v>140</v>
      </c>
      <c r="B143" s="2">
        <v>45143</v>
      </c>
      <c r="C143" t="s">
        <v>864</v>
      </c>
      <c r="D143" t="s">
        <v>2</v>
      </c>
      <c r="E143">
        <v>38</v>
      </c>
      <c r="F143" t="s">
        <v>1</v>
      </c>
      <c r="G143" s="7">
        <v>640.29999999999995</v>
      </c>
      <c r="H143" t="str">
        <f>_xlfn.XLOOKUP(tbl2023Sales[[#This Row],[Age]],tblAgeGrp[Age],tblAgeGrp[AgeGroup],"Error, verify age",0,1)</f>
        <v>35-44</v>
      </c>
      <c r="I143" t="str">
        <f>IF(OR(tbl2023Sales[[#This Row],[Month-Year]]=45260, tbl2023Sales[[#This Row],[Month-Year]]=45291), "Holiday", "Non-Holiday")</f>
        <v>Non-Holiday</v>
      </c>
      <c r="J143" t="str">
        <f>_xlfn.XLOOKUP(WEEKDAY(tbl2023Sales[[#This Row],[Date]],1),tblDayWk[Day'#],tblDayWk[Day],"Error",0,1)</f>
        <v>Saturday</v>
      </c>
      <c r="K143" t="b">
        <f>WEEKDAY(tbl2023Sales[[#This Row],[Date]], 2) &gt;= 5</f>
        <v>1</v>
      </c>
      <c r="L143" s="15">
        <f>EOMONTH(tbl2023Sales[[#This Row],[Date]],0)</f>
        <v>45169</v>
      </c>
    </row>
    <row r="144" spans="1:12" x14ac:dyDescent="0.4">
      <c r="A144">
        <v>141</v>
      </c>
      <c r="B144" s="2">
        <v>45232</v>
      </c>
      <c r="C144" t="s">
        <v>863</v>
      </c>
      <c r="D144" t="s">
        <v>4</v>
      </c>
      <c r="E144">
        <v>22</v>
      </c>
      <c r="F144" t="s">
        <v>1</v>
      </c>
      <c r="G144" s="7">
        <v>1161.6600000000001</v>
      </c>
      <c r="H144" t="str">
        <f>_xlfn.XLOOKUP(tbl2023Sales[[#This Row],[Age]],tblAgeGrp[Age],tblAgeGrp[AgeGroup],"Error, verify age",0,1)</f>
        <v>15-24</v>
      </c>
      <c r="I144" t="str">
        <f>IF(OR(tbl2023Sales[[#This Row],[Month-Year]]=45260, tbl2023Sales[[#This Row],[Month-Year]]=45291), "Holiday", "Non-Holiday")</f>
        <v>Holiday</v>
      </c>
      <c r="J144" t="str">
        <f>_xlfn.XLOOKUP(WEEKDAY(tbl2023Sales[[#This Row],[Date]],1),tblDayWk[Day'#],tblDayWk[Day],"Error",0,1)</f>
        <v>Thursday</v>
      </c>
      <c r="K144" t="b">
        <f>WEEKDAY(tbl2023Sales[[#This Row],[Date]], 2) &gt;= 5</f>
        <v>0</v>
      </c>
      <c r="L144" s="15">
        <f>EOMONTH(tbl2023Sales[[#This Row],[Date]],0)</f>
        <v>45260</v>
      </c>
    </row>
    <row r="145" spans="1:12" x14ac:dyDescent="0.4">
      <c r="A145">
        <v>142</v>
      </c>
      <c r="B145" s="2">
        <v>44959</v>
      </c>
      <c r="C145" t="s">
        <v>862</v>
      </c>
      <c r="D145" t="s">
        <v>2</v>
      </c>
      <c r="E145">
        <v>35</v>
      </c>
      <c r="F145" t="s">
        <v>1</v>
      </c>
      <c r="G145" s="7">
        <v>2118.3000000000002</v>
      </c>
      <c r="H145" t="str">
        <f>_xlfn.XLOOKUP(tbl2023Sales[[#This Row],[Age]],tblAgeGrp[Age],tblAgeGrp[AgeGroup],"Error, verify age",0,1)</f>
        <v>35-44</v>
      </c>
      <c r="I145" t="str">
        <f>IF(OR(tbl2023Sales[[#This Row],[Month-Year]]=45260, tbl2023Sales[[#This Row],[Month-Year]]=45291), "Holiday", "Non-Holiday")</f>
        <v>Non-Holiday</v>
      </c>
      <c r="J145" t="str">
        <f>_xlfn.XLOOKUP(WEEKDAY(tbl2023Sales[[#This Row],[Date]],1),tblDayWk[Day'#],tblDayWk[Day],"Error",0,1)</f>
        <v>Thursday</v>
      </c>
      <c r="K145" t="b">
        <f>WEEKDAY(tbl2023Sales[[#This Row],[Date]], 2) &gt;= 5</f>
        <v>0</v>
      </c>
      <c r="L145" s="15">
        <f>EOMONTH(tbl2023Sales[[#This Row],[Date]],0)</f>
        <v>44985</v>
      </c>
    </row>
    <row r="146" spans="1:12" x14ac:dyDescent="0.4">
      <c r="A146">
        <v>143</v>
      </c>
      <c r="B146" s="2">
        <v>45128</v>
      </c>
      <c r="C146" t="s">
        <v>861</v>
      </c>
      <c r="D146" t="s">
        <v>4</v>
      </c>
      <c r="E146">
        <v>45</v>
      </c>
      <c r="F146" t="s">
        <v>9</v>
      </c>
      <c r="G146" s="7">
        <v>804.16</v>
      </c>
      <c r="H146" t="str">
        <f>_xlfn.XLOOKUP(tbl2023Sales[[#This Row],[Age]],tblAgeGrp[Age],tblAgeGrp[AgeGroup],"Error, verify age",0,1)</f>
        <v>45-54</v>
      </c>
      <c r="I146" t="str">
        <f>IF(OR(tbl2023Sales[[#This Row],[Month-Year]]=45260, tbl2023Sales[[#This Row],[Month-Year]]=45291), "Holiday", "Non-Holiday")</f>
        <v>Non-Holiday</v>
      </c>
      <c r="J146" t="str">
        <f>_xlfn.XLOOKUP(WEEKDAY(tbl2023Sales[[#This Row],[Date]],1),tblDayWk[Day'#],tblDayWk[Day],"Error",0,1)</f>
        <v>Friday</v>
      </c>
      <c r="K146" t="b">
        <f>WEEKDAY(tbl2023Sales[[#This Row],[Date]], 2) &gt;= 5</f>
        <v>1</v>
      </c>
      <c r="L146" s="15">
        <f>EOMONTH(tbl2023Sales[[#This Row],[Date]],0)</f>
        <v>45138</v>
      </c>
    </row>
    <row r="147" spans="1:12" x14ac:dyDescent="0.4">
      <c r="A147">
        <v>144</v>
      </c>
      <c r="B147" s="2">
        <v>45122</v>
      </c>
      <c r="C147" t="s">
        <v>860</v>
      </c>
      <c r="D147" t="s">
        <v>4</v>
      </c>
      <c r="E147">
        <v>59</v>
      </c>
      <c r="F147" t="s">
        <v>6</v>
      </c>
      <c r="G147" s="7">
        <v>174.66</v>
      </c>
      <c r="H147" t="str">
        <f>_xlfn.XLOOKUP(tbl2023Sales[[#This Row],[Age]],tblAgeGrp[Age],tblAgeGrp[AgeGroup],"Error, verify age",0,1)</f>
        <v>55-64</v>
      </c>
      <c r="I147" t="str">
        <f>IF(OR(tbl2023Sales[[#This Row],[Month-Year]]=45260, tbl2023Sales[[#This Row],[Month-Year]]=45291), "Holiday", "Non-Holiday")</f>
        <v>Non-Holiday</v>
      </c>
      <c r="J147" t="str">
        <f>_xlfn.XLOOKUP(WEEKDAY(tbl2023Sales[[#This Row],[Date]],1),tblDayWk[Day'#],tblDayWk[Day],"Error",0,1)</f>
        <v>Saturday</v>
      </c>
      <c r="K147" t="b">
        <f>WEEKDAY(tbl2023Sales[[#This Row],[Date]], 2) &gt;= 5</f>
        <v>1</v>
      </c>
      <c r="L147" s="15">
        <f>EOMONTH(tbl2023Sales[[#This Row],[Date]],0)</f>
        <v>45138</v>
      </c>
    </row>
    <row r="148" spans="1:12" x14ac:dyDescent="0.4">
      <c r="A148">
        <v>145</v>
      </c>
      <c r="B148" s="2">
        <v>45232</v>
      </c>
      <c r="C148" t="s">
        <v>859</v>
      </c>
      <c r="D148" t="s">
        <v>4</v>
      </c>
      <c r="E148">
        <v>39</v>
      </c>
      <c r="F148" t="s">
        <v>9</v>
      </c>
      <c r="G148" s="7">
        <v>76.56</v>
      </c>
      <c r="H148" t="str">
        <f>_xlfn.XLOOKUP(tbl2023Sales[[#This Row],[Age]],tblAgeGrp[Age],tblAgeGrp[AgeGroup],"Error, verify age",0,1)</f>
        <v>35-44</v>
      </c>
      <c r="I148" t="str">
        <f>IF(OR(tbl2023Sales[[#This Row],[Month-Year]]=45260, tbl2023Sales[[#This Row],[Month-Year]]=45291), "Holiday", "Non-Holiday")</f>
        <v>Holiday</v>
      </c>
      <c r="J148" t="str">
        <f>_xlfn.XLOOKUP(WEEKDAY(tbl2023Sales[[#This Row],[Date]],1),tblDayWk[Day'#],tblDayWk[Day],"Error",0,1)</f>
        <v>Thursday</v>
      </c>
      <c r="K148" t="b">
        <f>WEEKDAY(tbl2023Sales[[#This Row],[Date]], 2) &gt;= 5</f>
        <v>0</v>
      </c>
      <c r="L148" s="15">
        <f>EOMONTH(tbl2023Sales[[#This Row],[Date]],0)</f>
        <v>45260</v>
      </c>
    </row>
    <row r="149" spans="1:12" x14ac:dyDescent="0.4">
      <c r="A149">
        <v>146</v>
      </c>
      <c r="B149" s="2">
        <v>45166</v>
      </c>
      <c r="C149" t="s">
        <v>858</v>
      </c>
      <c r="D149" t="s">
        <v>2</v>
      </c>
      <c r="E149">
        <v>38</v>
      </c>
      <c r="F149" t="s">
        <v>9</v>
      </c>
      <c r="G149" s="7">
        <v>509.44</v>
      </c>
      <c r="H149" t="str">
        <f>_xlfn.XLOOKUP(tbl2023Sales[[#This Row],[Age]],tblAgeGrp[Age],tblAgeGrp[AgeGroup],"Error, verify age",0,1)</f>
        <v>35-44</v>
      </c>
      <c r="I149" t="str">
        <f>IF(OR(tbl2023Sales[[#This Row],[Month-Year]]=45260, tbl2023Sales[[#This Row],[Month-Year]]=45291), "Holiday", "Non-Holiday")</f>
        <v>Non-Holiday</v>
      </c>
      <c r="J149" t="str">
        <f>_xlfn.XLOOKUP(WEEKDAY(tbl2023Sales[[#This Row],[Date]],1),tblDayWk[Day'#],tblDayWk[Day],"Error",0,1)</f>
        <v>Monday</v>
      </c>
      <c r="K149" t="b">
        <f>WEEKDAY(tbl2023Sales[[#This Row],[Date]], 2) &gt;= 5</f>
        <v>0</v>
      </c>
      <c r="L149" s="15">
        <f>EOMONTH(tbl2023Sales[[#This Row],[Date]],0)</f>
        <v>45169</v>
      </c>
    </row>
    <row r="150" spans="1:12" x14ac:dyDescent="0.4">
      <c r="A150">
        <v>147</v>
      </c>
      <c r="B150" s="2">
        <v>45197</v>
      </c>
      <c r="C150" t="s">
        <v>857</v>
      </c>
      <c r="D150" t="s">
        <v>2</v>
      </c>
      <c r="E150">
        <v>23</v>
      </c>
      <c r="F150" t="s">
        <v>1</v>
      </c>
      <c r="G150" s="7">
        <v>1989.12</v>
      </c>
      <c r="H150" t="str">
        <f>_xlfn.XLOOKUP(tbl2023Sales[[#This Row],[Age]],tblAgeGrp[Age],tblAgeGrp[AgeGroup],"Error, verify age",0,1)</f>
        <v>15-24</v>
      </c>
      <c r="I150" t="str">
        <f>IF(OR(tbl2023Sales[[#This Row],[Month-Year]]=45260, tbl2023Sales[[#This Row],[Month-Year]]=45291), "Holiday", "Non-Holiday")</f>
        <v>Non-Holiday</v>
      </c>
      <c r="J150" t="str">
        <f>_xlfn.XLOOKUP(WEEKDAY(tbl2023Sales[[#This Row],[Date]],1),tblDayWk[Day'#],tblDayWk[Day],"Error",0,1)</f>
        <v>Thursday</v>
      </c>
      <c r="K150" t="b">
        <f>WEEKDAY(tbl2023Sales[[#This Row],[Date]], 2) &gt;= 5</f>
        <v>0</v>
      </c>
      <c r="L150" s="15">
        <f>EOMONTH(tbl2023Sales[[#This Row],[Date]],0)</f>
        <v>45199</v>
      </c>
    </row>
    <row r="151" spans="1:12" x14ac:dyDescent="0.4">
      <c r="A151">
        <v>148</v>
      </c>
      <c r="B151" s="2">
        <v>45269</v>
      </c>
      <c r="C151" t="s">
        <v>856</v>
      </c>
      <c r="D151" t="s">
        <v>2</v>
      </c>
      <c r="E151">
        <v>18</v>
      </c>
      <c r="F151" t="s">
        <v>9</v>
      </c>
      <c r="G151" s="7">
        <v>477.04</v>
      </c>
      <c r="H151" t="str">
        <f>_xlfn.XLOOKUP(tbl2023Sales[[#This Row],[Age]],tblAgeGrp[Age],tblAgeGrp[AgeGroup],"Error, verify age",0,1)</f>
        <v>15-24</v>
      </c>
      <c r="I151" t="str">
        <f>IF(OR(tbl2023Sales[[#This Row],[Month-Year]]=45260, tbl2023Sales[[#This Row],[Month-Year]]=45291), "Holiday", "Non-Holiday")</f>
        <v>Holiday</v>
      </c>
      <c r="J151" t="str">
        <f>_xlfn.XLOOKUP(WEEKDAY(tbl2023Sales[[#This Row],[Date]],1),tblDayWk[Day'#],tblDayWk[Day],"Error",0,1)</f>
        <v>Saturday</v>
      </c>
      <c r="K151" t="b">
        <f>WEEKDAY(tbl2023Sales[[#This Row],[Date]], 2) &gt;= 5</f>
        <v>1</v>
      </c>
      <c r="L151" s="15">
        <f>EOMONTH(tbl2023Sales[[#This Row],[Date]],0)</f>
        <v>45291</v>
      </c>
    </row>
    <row r="152" spans="1:12" x14ac:dyDescent="0.4">
      <c r="A152">
        <v>149</v>
      </c>
      <c r="B152" s="2">
        <v>45210</v>
      </c>
      <c r="C152" t="s">
        <v>855</v>
      </c>
      <c r="D152" t="s">
        <v>2</v>
      </c>
      <c r="E152">
        <v>22</v>
      </c>
      <c r="F152" t="s">
        <v>9</v>
      </c>
      <c r="G152" s="7">
        <v>1215</v>
      </c>
      <c r="H152" t="str">
        <f>_xlfn.XLOOKUP(tbl2023Sales[[#This Row],[Age]],tblAgeGrp[Age],tblAgeGrp[AgeGroup],"Error, verify age",0,1)</f>
        <v>15-24</v>
      </c>
      <c r="I152" t="str">
        <f>IF(OR(tbl2023Sales[[#This Row],[Month-Year]]=45260, tbl2023Sales[[#This Row],[Month-Year]]=45291), "Holiday", "Non-Holiday")</f>
        <v>Non-Holiday</v>
      </c>
      <c r="J152" t="str">
        <f>_xlfn.XLOOKUP(WEEKDAY(tbl2023Sales[[#This Row],[Date]],1),tblDayWk[Day'#],tblDayWk[Day],"Error",0,1)</f>
        <v>Wednesday</v>
      </c>
      <c r="K152" t="b">
        <f>WEEKDAY(tbl2023Sales[[#This Row],[Date]], 2) &gt;= 5</f>
        <v>0</v>
      </c>
      <c r="L152" s="15">
        <f>EOMONTH(tbl2023Sales[[#This Row],[Date]],0)</f>
        <v>45230</v>
      </c>
    </row>
    <row r="153" spans="1:12" x14ac:dyDescent="0.4">
      <c r="A153">
        <v>150</v>
      </c>
      <c r="B153" s="2">
        <v>44995</v>
      </c>
      <c r="C153" t="s">
        <v>854</v>
      </c>
      <c r="D153" t="s">
        <v>4</v>
      </c>
      <c r="E153">
        <v>58</v>
      </c>
      <c r="F153" t="s">
        <v>1</v>
      </c>
      <c r="G153" s="7">
        <v>246.7</v>
      </c>
      <c r="H153" t="str">
        <f>_xlfn.XLOOKUP(tbl2023Sales[[#This Row],[Age]],tblAgeGrp[Age],tblAgeGrp[AgeGroup],"Error, verify age",0,1)</f>
        <v>55-64</v>
      </c>
      <c r="I153" t="str">
        <f>IF(OR(tbl2023Sales[[#This Row],[Month-Year]]=45260, tbl2023Sales[[#This Row],[Month-Year]]=45291), "Holiday", "Non-Holiday")</f>
        <v>Non-Holiday</v>
      </c>
      <c r="J153" t="str">
        <f>_xlfn.XLOOKUP(WEEKDAY(tbl2023Sales[[#This Row],[Date]],1),tblDayWk[Day'#],tblDayWk[Day],"Error",0,1)</f>
        <v>Friday</v>
      </c>
      <c r="K153" t="b">
        <f>WEEKDAY(tbl2023Sales[[#This Row],[Date]], 2) &gt;= 5</f>
        <v>1</v>
      </c>
      <c r="L153" s="15">
        <f>EOMONTH(tbl2023Sales[[#This Row],[Date]],0)</f>
        <v>45016</v>
      </c>
    </row>
    <row r="154" spans="1:12" x14ac:dyDescent="0.4">
      <c r="A154">
        <v>151</v>
      </c>
      <c r="B154" s="2">
        <v>45275</v>
      </c>
      <c r="C154" t="s">
        <v>853</v>
      </c>
      <c r="D154" t="s">
        <v>2</v>
      </c>
      <c r="E154">
        <v>29</v>
      </c>
      <c r="F154" t="s">
        <v>9</v>
      </c>
      <c r="G154" s="7">
        <v>531.79999999999995</v>
      </c>
      <c r="H154" t="str">
        <f>_xlfn.XLOOKUP(tbl2023Sales[[#This Row],[Age]],tblAgeGrp[Age],tblAgeGrp[AgeGroup],"Error, verify age",0,1)</f>
        <v>25-34</v>
      </c>
      <c r="I154" t="str">
        <f>IF(OR(tbl2023Sales[[#This Row],[Month-Year]]=45260, tbl2023Sales[[#This Row],[Month-Year]]=45291), "Holiday", "Non-Holiday")</f>
        <v>Holiday</v>
      </c>
      <c r="J154" t="str">
        <f>_xlfn.XLOOKUP(WEEKDAY(tbl2023Sales[[#This Row],[Date]],1),tblDayWk[Day'#],tblDayWk[Day],"Error",0,1)</f>
        <v>Friday</v>
      </c>
      <c r="K154" t="b">
        <f>WEEKDAY(tbl2023Sales[[#This Row],[Date]], 2) &gt;= 5</f>
        <v>1</v>
      </c>
      <c r="L154" s="15">
        <f>EOMONTH(tbl2023Sales[[#This Row],[Date]],0)</f>
        <v>45291</v>
      </c>
    </row>
    <row r="155" spans="1:12" x14ac:dyDescent="0.4">
      <c r="A155">
        <v>152</v>
      </c>
      <c r="B155" s="2">
        <v>45013</v>
      </c>
      <c r="C155" t="s">
        <v>852</v>
      </c>
      <c r="D155" t="s">
        <v>2</v>
      </c>
      <c r="E155">
        <v>43</v>
      </c>
      <c r="F155" t="s">
        <v>1</v>
      </c>
      <c r="G155" s="7">
        <v>3836.88</v>
      </c>
      <c r="H155" t="str">
        <f>_xlfn.XLOOKUP(tbl2023Sales[[#This Row],[Age]],tblAgeGrp[Age],tblAgeGrp[AgeGroup],"Error, verify age",0,1)</f>
        <v>35-44</v>
      </c>
      <c r="I155" t="str">
        <f>IF(OR(tbl2023Sales[[#This Row],[Month-Year]]=45260, tbl2023Sales[[#This Row],[Month-Year]]=45291), "Holiday", "Non-Holiday")</f>
        <v>Non-Holiday</v>
      </c>
      <c r="J155" t="str">
        <f>_xlfn.XLOOKUP(WEEKDAY(tbl2023Sales[[#This Row],[Date]],1),tblDayWk[Day'#],tblDayWk[Day],"Error",0,1)</f>
        <v>Tuesday</v>
      </c>
      <c r="K155" t="b">
        <f>WEEKDAY(tbl2023Sales[[#This Row],[Date]], 2) &gt;= 5</f>
        <v>0</v>
      </c>
      <c r="L155" s="15">
        <f>EOMONTH(tbl2023Sales[[#This Row],[Date]],0)</f>
        <v>45016</v>
      </c>
    </row>
    <row r="156" spans="1:12" x14ac:dyDescent="0.4">
      <c r="A156">
        <v>153</v>
      </c>
      <c r="B156" s="2">
        <v>45276</v>
      </c>
      <c r="C156" t="s">
        <v>851</v>
      </c>
      <c r="D156" t="s">
        <v>2</v>
      </c>
      <c r="E156">
        <v>63</v>
      </c>
      <c r="F156" t="s">
        <v>1</v>
      </c>
      <c r="G156" s="7">
        <v>2372.44</v>
      </c>
      <c r="H156" t="str">
        <f>_xlfn.XLOOKUP(tbl2023Sales[[#This Row],[Age]],tblAgeGrp[Age],tblAgeGrp[AgeGroup],"Error, verify age",0,1)</f>
        <v>55-64</v>
      </c>
      <c r="I156" t="str">
        <f>IF(OR(tbl2023Sales[[#This Row],[Month-Year]]=45260, tbl2023Sales[[#This Row],[Month-Year]]=45291), "Holiday", "Non-Holiday")</f>
        <v>Holiday</v>
      </c>
      <c r="J156" t="str">
        <f>_xlfn.XLOOKUP(WEEKDAY(tbl2023Sales[[#This Row],[Date]],1),tblDayWk[Day'#],tblDayWk[Day],"Error",0,1)</f>
        <v>Saturday</v>
      </c>
      <c r="K156" t="b">
        <f>WEEKDAY(tbl2023Sales[[#This Row],[Date]], 2) &gt;= 5</f>
        <v>1</v>
      </c>
      <c r="L156" s="15">
        <f>EOMONTH(tbl2023Sales[[#This Row],[Date]],0)</f>
        <v>45291</v>
      </c>
    </row>
    <row r="157" spans="1:12" x14ac:dyDescent="0.4">
      <c r="A157">
        <v>154</v>
      </c>
      <c r="B157" s="2">
        <v>45205</v>
      </c>
      <c r="C157" t="s">
        <v>850</v>
      </c>
      <c r="D157" t="s">
        <v>2</v>
      </c>
      <c r="E157">
        <v>51</v>
      </c>
      <c r="F157" t="s">
        <v>1</v>
      </c>
      <c r="G157" s="7">
        <v>3127.04</v>
      </c>
      <c r="H157" t="str">
        <f>_xlfn.XLOOKUP(tbl2023Sales[[#This Row],[Age]],tblAgeGrp[Age],tblAgeGrp[AgeGroup],"Error, verify age",0,1)</f>
        <v>45-54</v>
      </c>
      <c r="I157" t="str">
        <f>IF(OR(tbl2023Sales[[#This Row],[Month-Year]]=45260, tbl2023Sales[[#This Row],[Month-Year]]=45291), "Holiday", "Non-Holiday")</f>
        <v>Non-Holiday</v>
      </c>
      <c r="J157" t="str">
        <f>_xlfn.XLOOKUP(WEEKDAY(tbl2023Sales[[#This Row],[Date]],1),tblDayWk[Day'#],tblDayWk[Day],"Error",0,1)</f>
        <v>Friday</v>
      </c>
      <c r="K157" t="b">
        <f>WEEKDAY(tbl2023Sales[[#This Row],[Date]], 2) &gt;= 5</f>
        <v>1</v>
      </c>
      <c r="L157" s="15">
        <f>EOMONTH(tbl2023Sales[[#This Row],[Date]],0)</f>
        <v>45230</v>
      </c>
    </row>
    <row r="158" spans="1:12" x14ac:dyDescent="0.4">
      <c r="A158">
        <v>155</v>
      </c>
      <c r="B158" s="2">
        <v>45063</v>
      </c>
      <c r="C158" t="s">
        <v>849</v>
      </c>
      <c r="D158" t="s">
        <v>2</v>
      </c>
      <c r="E158">
        <v>31</v>
      </c>
      <c r="F158" t="s">
        <v>1</v>
      </c>
      <c r="G158" s="7">
        <v>3833.31</v>
      </c>
      <c r="H158" t="str">
        <f>_xlfn.XLOOKUP(tbl2023Sales[[#This Row],[Age]],tblAgeGrp[Age],tblAgeGrp[AgeGroup],"Error, verify age",0,1)</f>
        <v>25-34</v>
      </c>
      <c r="I158" t="str">
        <f>IF(OR(tbl2023Sales[[#This Row],[Month-Year]]=45260, tbl2023Sales[[#This Row],[Month-Year]]=45291), "Holiday", "Non-Holiday")</f>
        <v>Non-Holiday</v>
      </c>
      <c r="J158" t="str">
        <f>_xlfn.XLOOKUP(WEEKDAY(tbl2023Sales[[#This Row],[Date]],1),tblDayWk[Day'#],tblDayWk[Day],"Error",0,1)</f>
        <v>Wednesday</v>
      </c>
      <c r="K158" t="b">
        <f>WEEKDAY(tbl2023Sales[[#This Row],[Date]], 2) &gt;= 5</f>
        <v>0</v>
      </c>
      <c r="L158" s="15">
        <f>EOMONTH(tbl2023Sales[[#This Row],[Date]],0)</f>
        <v>45077</v>
      </c>
    </row>
    <row r="159" spans="1:12" x14ac:dyDescent="0.4">
      <c r="A159">
        <v>156</v>
      </c>
      <c r="B159" s="2">
        <v>45255</v>
      </c>
      <c r="C159" t="s">
        <v>848</v>
      </c>
      <c r="D159" t="s">
        <v>4</v>
      </c>
      <c r="E159">
        <v>43</v>
      </c>
      <c r="F159" t="s">
        <v>9</v>
      </c>
      <c r="G159" s="7">
        <v>942.19999999999993</v>
      </c>
      <c r="H159" t="str">
        <f>_xlfn.XLOOKUP(tbl2023Sales[[#This Row],[Age]],tblAgeGrp[Age],tblAgeGrp[AgeGroup],"Error, verify age",0,1)</f>
        <v>35-44</v>
      </c>
      <c r="I159" t="str">
        <f>IF(OR(tbl2023Sales[[#This Row],[Month-Year]]=45260, tbl2023Sales[[#This Row],[Month-Year]]=45291), "Holiday", "Non-Holiday")</f>
        <v>Holiday</v>
      </c>
      <c r="J159" t="str">
        <f>_xlfn.XLOOKUP(WEEKDAY(tbl2023Sales[[#This Row],[Date]],1),tblDayWk[Day'#],tblDayWk[Day],"Error",0,1)</f>
        <v>Saturday</v>
      </c>
      <c r="K159" t="b">
        <f>WEEKDAY(tbl2023Sales[[#This Row],[Date]], 2) &gt;= 5</f>
        <v>1</v>
      </c>
      <c r="L159" s="15">
        <f>EOMONTH(tbl2023Sales[[#This Row],[Date]],0)</f>
        <v>45260</v>
      </c>
    </row>
    <row r="160" spans="1:12" x14ac:dyDescent="0.4">
      <c r="A160">
        <v>157</v>
      </c>
      <c r="B160" s="2">
        <v>45101</v>
      </c>
      <c r="C160" t="s">
        <v>847</v>
      </c>
      <c r="D160" t="s">
        <v>2</v>
      </c>
      <c r="E160">
        <v>62</v>
      </c>
      <c r="F160" t="s">
        <v>1</v>
      </c>
      <c r="G160" s="7">
        <v>1021.29</v>
      </c>
      <c r="H160" t="str">
        <f>_xlfn.XLOOKUP(tbl2023Sales[[#This Row],[Age]],tblAgeGrp[Age],tblAgeGrp[AgeGroup],"Error, verify age",0,1)</f>
        <v>55-64</v>
      </c>
      <c r="I160" t="str">
        <f>IF(OR(tbl2023Sales[[#This Row],[Month-Year]]=45260, tbl2023Sales[[#This Row],[Month-Year]]=45291), "Holiday", "Non-Holiday")</f>
        <v>Non-Holiday</v>
      </c>
      <c r="J160" t="str">
        <f>_xlfn.XLOOKUP(WEEKDAY(tbl2023Sales[[#This Row],[Date]],1),tblDayWk[Day'#],tblDayWk[Day],"Error",0,1)</f>
        <v>Saturday</v>
      </c>
      <c r="K160" t="b">
        <f>WEEKDAY(tbl2023Sales[[#This Row],[Date]], 2) &gt;= 5</f>
        <v>1</v>
      </c>
      <c r="L160" s="15">
        <f>EOMONTH(tbl2023Sales[[#This Row],[Date]],0)</f>
        <v>45107</v>
      </c>
    </row>
    <row r="161" spans="1:12" x14ac:dyDescent="0.4">
      <c r="A161">
        <v>158</v>
      </c>
      <c r="B161" s="2">
        <v>44984</v>
      </c>
      <c r="C161" t="s">
        <v>846</v>
      </c>
      <c r="D161" t="s">
        <v>4</v>
      </c>
      <c r="E161">
        <v>44</v>
      </c>
      <c r="F161" t="s">
        <v>1</v>
      </c>
      <c r="G161" s="7">
        <v>1078.1999999999998</v>
      </c>
      <c r="H161" t="str">
        <f>_xlfn.XLOOKUP(tbl2023Sales[[#This Row],[Age]],tblAgeGrp[Age],tblAgeGrp[AgeGroup],"Error, verify age",0,1)</f>
        <v>35-44</v>
      </c>
      <c r="I161" t="str">
        <f>IF(OR(tbl2023Sales[[#This Row],[Month-Year]]=45260, tbl2023Sales[[#This Row],[Month-Year]]=45291), "Holiday", "Non-Holiday")</f>
        <v>Non-Holiday</v>
      </c>
      <c r="J161" t="str">
        <f>_xlfn.XLOOKUP(WEEKDAY(tbl2023Sales[[#This Row],[Date]],1),tblDayWk[Day'#],tblDayWk[Day],"Error",0,1)</f>
        <v>Monday</v>
      </c>
      <c r="K161" t="b">
        <f>WEEKDAY(tbl2023Sales[[#This Row],[Date]], 2) &gt;= 5</f>
        <v>0</v>
      </c>
      <c r="L161" s="15">
        <f>EOMONTH(tbl2023Sales[[#This Row],[Date]],0)</f>
        <v>44985</v>
      </c>
    </row>
    <row r="162" spans="1:12" x14ac:dyDescent="0.4">
      <c r="A162">
        <v>159</v>
      </c>
      <c r="B162" s="2">
        <v>45291</v>
      </c>
      <c r="C162" t="s">
        <v>845</v>
      </c>
      <c r="D162" t="s">
        <v>2</v>
      </c>
      <c r="E162">
        <v>26</v>
      </c>
      <c r="F162" t="s">
        <v>9</v>
      </c>
      <c r="G162" s="7">
        <v>1093.3</v>
      </c>
      <c r="H162" t="str">
        <f>_xlfn.XLOOKUP(tbl2023Sales[[#This Row],[Age]],tblAgeGrp[Age],tblAgeGrp[AgeGroup],"Error, verify age",0,1)</f>
        <v>25-34</v>
      </c>
      <c r="I162" t="str">
        <f>IF(OR(tbl2023Sales[[#This Row],[Month-Year]]=45260, tbl2023Sales[[#This Row],[Month-Year]]=45291), "Holiday", "Non-Holiday")</f>
        <v>Holiday</v>
      </c>
      <c r="J162" t="str">
        <f>_xlfn.XLOOKUP(WEEKDAY(tbl2023Sales[[#This Row],[Date]],1),tblDayWk[Day'#],tblDayWk[Day],"Error",0,1)</f>
        <v>Sunday</v>
      </c>
      <c r="K162" t="b">
        <f>WEEKDAY(tbl2023Sales[[#This Row],[Date]], 2) &gt;= 5</f>
        <v>1</v>
      </c>
      <c r="L162" s="15">
        <f>EOMONTH(tbl2023Sales[[#This Row],[Date]],0)</f>
        <v>45291</v>
      </c>
    </row>
    <row r="163" spans="1:12" x14ac:dyDescent="0.4">
      <c r="A163">
        <v>160</v>
      </c>
      <c r="B163" s="2">
        <v>45149</v>
      </c>
      <c r="C163" t="s">
        <v>844</v>
      </c>
      <c r="D163" t="s">
        <v>4</v>
      </c>
      <c r="E163">
        <v>43</v>
      </c>
      <c r="F163" t="s">
        <v>9</v>
      </c>
      <c r="G163" s="7">
        <v>1357.02</v>
      </c>
      <c r="H163" t="str">
        <f>_xlfn.XLOOKUP(tbl2023Sales[[#This Row],[Age]],tblAgeGrp[Age],tblAgeGrp[AgeGroup],"Error, verify age",0,1)</f>
        <v>35-44</v>
      </c>
      <c r="I163" t="str">
        <f>IF(OR(tbl2023Sales[[#This Row],[Month-Year]]=45260, tbl2023Sales[[#This Row],[Month-Year]]=45291), "Holiday", "Non-Holiday")</f>
        <v>Non-Holiday</v>
      </c>
      <c r="J163" t="str">
        <f>_xlfn.XLOOKUP(WEEKDAY(tbl2023Sales[[#This Row],[Date]],1),tblDayWk[Day'#],tblDayWk[Day],"Error",0,1)</f>
        <v>Friday</v>
      </c>
      <c r="K163" t="b">
        <f>WEEKDAY(tbl2023Sales[[#This Row],[Date]], 2) &gt;= 5</f>
        <v>1</v>
      </c>
      <c r="L163" s="15">
        <f>EOMONTH(tbl2023Sales[[#This Row],[Date]],0)</f>
        <v>45169</v>
      </c>
    </row>
    <row r="164" spans="1:12" x14ac:dyDescent="0.4">
      <c r="A164">
        <v>161</v>
      </c>
      <c r="B164" s="2">
        <v>45007</v>
      </c>
      <c r="C164" t="s">
        <v>843</v>
      </c>
      <c r="D164" t="s">
        <v>2</v>
      </c>
      <c r="E164">
        <v>64</v>
      </c>
      <c r="F164" t="s">
        <v>6</v>
      </c>
      <c r="G164" s="7">
        <v>33.74</v>
      </c>
      <c r="H164" t="str">
        <f>_xlfn.XLOOKUP(tbl2023Sales[[#This Row],[Age]],tblAgeGrp[Age],tblAgeGrp[AgeGroup],"Error, verify age",0,1)</f>
        <v>55-64</v>
      </c>
      <c r="I164" t="str">
        <f>IF(OR(tbl2023Sales[[#This Row],[Month-Year]]=45260, tbl2023Sales[[#This Row],[Month-Year]]=45291), "Holiday", "Non-Holiday")</f>
        <v>Non-Holiday</v>
      </c>
      <c r="J164" t="str">
        <f>_xlfn.XLOOKUP(WEEKDAY(tbl2023Sales[[#This Row],[Date]],1),tblDayWk[Day'#],tblDayWk[Day],"Error",0,1)</f>
        <v>Wednesday</v>
      </c>
      <c r="K164" t="b">
        <f>WEEKDAY(tbl2023Sales[[#This Row],[Date]], 2) &gt;= 5</f>
        <v>0</v>
      </c>
      <c r="L164" s="15">
        <f>EOMONTH(tbl2023Sales[[#This Row],[Date]],0)</f>
        <v>45016</v>
      </c>
    </row>
    <row r="165" spans="1:12" x14ac:dyDescent="0.4">
      <c r="A165">
        <v>162</v>
      </c>
      <c r="B165" s="2">
        <v>45159</v>
      </c>
      <c r="C165" t="s">
        <v>842</v>
      </c>
      <c r="D165" t="s">
        <v>2</v>
      </c>
      <c r="E165">
        <v>39</v>
      </c>
      <c r="F165" t="s">
        <v>9</v>
      </c>
      <c r="G165" s="7">
        <v>1649.13</v>
      </c>
      <c r="H165" t="str">
        <f>_xlfn.XLOOKUP(tbl2023Sales[[#This Row],[Age]],tblAgeGrp[Age],tblAgeGrp[AgeGroup],"Error, verify age",0,1)</f>
        <v>35-44</v>
      </c>
      <c r="I165" t="str">
        <f>IF(OR(tbl2023Sales[[#This Row],[Month-Year]]=45260, tbl2023Sales[[#This Row],[Month-Year]]=45291), "Holiday", "Non-Holiday")</f>
        <v>Non-Holiday</v>
      </c>
      <c r="J165" t="str">
        <f>_xlfn.XLOOKUP(WEEKDAY(tbl2023Sales[[#This Row],[Date]],1),tblDayWk[Day'#],tblDayWk[Day],"Error",0,1)</f>
        <v>Monday</v>
      </c>
      <c r="K165" t="b">
        <f>WEEKDAY(tbl2023Sales[[#This Row],[Date]], 2) &gt;= 5</f>
        <v>0</v>
      </c>
      <c r="L165" s="15">
        <f>EOMONTH(tbl2023Sales[[#This Row],[Date]],0)</f>
        <v>45169</v>
      </c>
    </row>
    <row r="166" spans="1:12" x14ac:dyDescent="0.4">
      <c r="A166">
        <v>163</v>
      </c>
      <c r="B166" s="2">
        <v>44987</v>
      </c>
      <c r="C166" t="s">
        <v>841</v>
      </c>
      <c r="D166" t="s">
        <v>4</v>
      </c>
      <c r="E166">
        <v>64</v>
      </c>
      <c r="F166" t="s">
        <v>9</v>
      </c>
      <c r="G166" s="7">
        <v>793.08</v>
      </c>
      <c r="H166" t="str">
        <f>_xlfn.XLOOKUP(tbl2023Sales[[#This Row],[Age]],tblAgeGrp[Age],tblAgeGrp[AgeGroup],"Error, verify age",0,1)</f>
        <v>55-64</v>
      </c>
      <c r="I166" t="str">
        <f>IF(OR(tbl2023Sales[[#This Row],[Month-Year]]=45260, tbl2023Sales[[#This Row],[Month-Year]]=45291), "Holiday", "Non-Holiday")</f>
        <v>Non-Holiday</v>
      </c>
      <c r="J166" t="str">
        <f>_xlfn.XLOOKUP(WEEKDAY(tbl2023Sales[[#This Row],[Date]],1),tblDayWk[Day'#],tblDayWk[Day],"Error",0,1)</f>
        <v>Thursday</v>
      </c>
      <c r="K166" t="b">
        <f>WEEKDAY(tbl2023Sales[[#This Row],[Date]], 2) &gt;= 5</f>
        <v>0</v>
      </c>
      <c r="L166" s="15">
        <f>EOMONTH(tbl2023Sales[[#This Row],[Date]],0)</f>
        <v>45016</v>
      </c>
    </row>
    <row r="167" spans="1:12" x14ac:dyDescent="0.4">
      <c r="A167">
        <v>164</v>
      </c>
      <c r="B167" s="2">
        <v>45065</v>
      </c>
      <c r="C167" t="s">
        <v>840</v>
      </c>
      <c r="D167" t="s">
        <v>4</v>
      </c>
      <c r="E167">
        <v>47</v>
      </c>
      <c r="F167" t="s">
        <v>6</v>
      </c>
      <c r="G167" s="7">
        <v>188.16</v>
      </c>
      <c r="H167" t="str">
        <f>_xlfn.XLOOKUP(tbl2023Sales[[#This Row],[Age]],tblAgeGrp[Age],tblAgeGrp[AgeGroup],"Error, verify age",0,1)</f>
        <v>45-54</v>
      </c>
      <c r="I167" t="str">
        <f>IF(OR(tbl2023Sales[[#This Row],[Month-Year]]=45260, tbl2023Sales[[#This Row],[Month-Year]]=45291), "Holiday", "Non-Holiday")</f>
        <v>Non-Holiday</v>
      </c>
      <c r="J167" t="str">
        <f>_xlfn.XLOOKUP(WEEKDAY(tbl2023Sales[[#This Row],[Date]],1),tblDayWk[Day'#],tblDayWk[Day],"Error",0,1)</f>
        <v>Friday</v>
      </c>
      <c r="K167" t="b">
        <f>WEEKDAY(tbl2023Sales[[#This Row],[Date]], 2) &gt;= 5</f>
        <v>1</v>
      </c>
      <c r="L167" s="15">
        <f>EOMONTH(tbl2023Sales[[#This Row],[Date]],0)</f>
        <v>45077</v>
      </c>
    </row>
    <row r="168" spans="1:12" x14ac:dyDescent="0.4">
      <c r="A168">
        <v>165</v>
      </c>
      <c r="B168" s="2">
        <v>45183</v>
      </c>
      <c r="C168" t="s">
        <v>839</v>
      </c>
      <c r="D168" t="s">
        <v>4</v>
      </c>
      <c r="E168">
        <v>60</v>
      </c>
      <c r="F168" t="s">
        <v>9</v>
      </c>
      <c r="G168" s="7">
        <v>211.32</v>
      </c>
      <c r="H168" t="str">
        <f>_xlfn.XLOOKUP(tbl2023Sales[[#This Row],[Age]],tblAgeGrp[Age],tblAgeGrp[AgeGroup],"Error, verify age",0,1)</f>
        <v>55-64</v>
      </c>
      <c r="I168" t="str">
        <f>IF(OR(tbl2023Sales[[#This Row],[Month-Year]]=45260, tbl2023Sales[[#This Row],[Month-Year]]=45291), "Holiday", "Non-Holiday")</f>
        <v>Non-Holiday</v>
      </c>
      <c r="J168" t="str">
        <f>_xlfn.XLOOKUP(WEEKDAY(tbl2023Sales[[#This Row],[Date]],1),tblDayWk[Day'#],tblDayWk[Day],"Error",0,1)</f>
        <v>Thursday</v>
      </c>
      <c r="K168" t="b">
        <f>WEEKDAY(tbl2023Sales[[#This Row],[Date]], 2) &gt;= 5</f>
        <v>0</v>
      </c>
      <c r="L168" s="15">
        <f>EOMONTH(tbl2023Sales[[#This Row],[Date]],0)</f>
        <v>45199</v>
      </c>
    </row>
    <row r="169" spans="1:12" x14ac:dyDescent="0.4">
      <c r="A169">
        <v>166</v>
      </c>
      <c r="B169" s="2">
        <v>45018</v>
      </c>
      <c r="C169" t="s">
        <v>838</v>
      </c>
      <c r="D169" t="s">
        <v>2</v>
      </c>
      <c r="E169">
        <v>34</v>
      </c>
      <c r="F169" t="s">
        <v>9</v>
      </c>
      <c r="G169" s="7">
        <v>401.36</v>
      </c>
      <c r="H169" t="str">
        <f>_xlfn.XLOOKUP(tbl2023Sales[[#This Row],[Age]],tblAgeGrp[Age],tblAgeGrp[AgeGroup],"Error, verify age",0,1)</f>
        <v>25-34</v>
      </c>
      <c r="I169" t="str">
        <f>IF(OR(tbl2023Sales[[#This Row],[Month-Year]]=45260, tbl2023Sales[[#This Row],[Month-Year]]=45291), "Holiday", "Non-Holiday")</f>
        <v>Non-Holiday</v>
      </c>
      <c r="J169" t="str">
        <f>_xlfn.XLOOKUP(WEEKDAY(tbl2023Sales[[#This Row],[Date]],1),tblDayWk[Day'#],tblDayWk[Day],"Error",0,1)</f>
        <v>Sunday</v>
      </c>
      <c r="K169" t="b">
        <f>WEEKDAY(tbl2023Sales[[#This Row],[Date]], 2) &gt;= 5</f>
        <v>1</v>
      </c>
      <c r="L169" s="15">
        <f>EOMONTH(tbl2023Sales[[#This Row],[Date]],0)</f>
        <v>45046</v>
      </c>
    </row>
    <row r="170" spans="1:12" x14ac:dyDescent="0.4">
      <c r="A170">
        <v>167</v>
      </c>
      <c r="B170" s="2">
        <v>45186</v>
      </c>
      <c r="C170" t="s">
        <v>837</v>
      </c>
      <c r="D170" t="s">
        <v>4</v>
      </c>
      <c r="E170">
        <v>43</v>
      </c>
      <c r="F170" t="s">
        <v>9</v>
      </c>
      <c r="G170" s="7">
        <v>2601.17</v>
      </c>
      <c r="H170" t="str">
        <f>_xlfn.XLOOKUP(tbl2023Sales[[#This Row],[Age]],tblAgeGrp[Age],tblAgeGrp[AgeGroup],"Error, verify age",0,1)</f>
        <v>35-44</v>
      </c>
      <c r="I170" t="str">
        <f>IF(OR(tbl2023Sales[[#This Row],[Month-Year]]=45260, tbl2023Sales[[#This Row],[Month-Year]]=45291), "Holiday", "Non-Holiday")</f>
        <v>Non-Holiday</v>
      </c>
      <c r="J170" t="str">
        <f>_xlfn.XLOOKUP(WEEKDAY(tbl2023Sales[[#This Row],[Date]],1),tblDayWk[Day'#],tblDayWk[Day],"Error",0,1)</f>
        <v>Sunday</v>
      </c>
      <c r="K170" t="b">
        <f>WEEKDAY(tbl2023Sales[[#This Row],[Date]], 2) &gt;= 5</f>
        <v>1</v>
      </c>
      <c r="L170" s="15">
        <f>EOMONTH(tbl2023Sales[[#This Row],[Date]],0)</f>
        <v>45199</v>
      </c>
    </row>
    <row r="171" spans="1:12" x14ac:dyDescent="0.4">
      <c r="A171">
        <v>168</v>
      </c>
      <c r="B171" s="2">
        <v>45009</v>
      </c>
      <c r="C171" t="s">
        <v>836</v>
      </c>
      <c r="D171" t="s">
        <v>2</v>
      </c>
      <c r="E171">
        <v>53</v>
      </c>
      <c r="F171" t="s">
        <v>9</v>
      </c>
      <c r="G171" s="7">
        <v>597.62</v>
      </c>
      <c r="H171" t="str">
        <f>_xlfn.XLOOKUP(tbl2023Sales[[#This Row],[Age]],tblAgeGrp[Age],tblAgeGrp[AgeGroup],"Error, verify age",0,1)</f>
        <v>45-54</v>
      </c>
      <c r="I171" t="str">
        <f>IF(OR(tbl2023Sales[[#This Row],[Month-Year]]=45260, tbl2023Sales[[#This Row],[Month-Year]]=45291), "Holiday", "Non-Holiday")</f>
        <v>Non-Holiday</v>
      </c>
      <c r="J171" t="str">
        <f>_xlfn.XLOOKUP(WEEKDAY(tbl2023Sales[[#This Row],[Date]],1),tblDayWk[Day'#],tblDayWk[Day],"Error",0,1)</f>
        <v>Friday</v>
      </c>
      <c r="K171" t="b">
        <f>WEEKDAY(tbl2023Sales[[#This Row],[Date]], 2) &gt;= 5</f>
        <v>1</v>
      </c>
      <c r="L171" s="15">
        <f>EOMONTH(tbl2023Sales[[#This Row],[Date]],0)</f>
        <v>45016</v>
      </c>
    </row>
    <row r="172" spans="1:12" x14ac:dyDescent="0.4">
      <c r="A172">
        <v>169</v>
      </c>
      <c r="B172" s="2">
        <v>45247</v>
      </c>
      <c r="C172" t="s">
        <v>835</v>
      </c>
      <c r="D172" t="s">
        <v>2</v>
      </c>
      <c r="E172">
        <v>18</v>
      </c>
      <c r="F172" t="s">
        <v>6</v>
      </c>
      <c r="G172" s="7">
        <v>85.32</v>
      </c>
      <c r="H172" t="str">
        <f>_xlfn.XLOOKUP(tbl2023Sales[[#This Row],[Age]],tblAgeGrp[Age],tblAgeGrp[AgeGroup],"Error, verify age",0,1)</f>
        <v>15-24</v>
      </c>
      <c r="I172" t="str">
        <f>IF(OR(tbl2023Sales[[#This Row],[Month-Year]]=45260, tbl2023Sales[[#This Row],[Month-Year]]=45291), "Holiday", "Non-Holiday")</f>
        <v>Holiday</v>
      </c>
      <c r="J172" t="str">
        <f>_xlfn.XLOOKUP(WEEKDAY(tbl2023Sales[[#This Row],[Date]],1),tblDayWk[Day'#],tblDayWk[Day],"Error",0,1)</f>
        <v>Friday</v>
      </c>
      <c r="K172" t="b">
        <f>WEEKDAY(tbl2023Sales[[#This Row],[Date]], 2) &gt;= 5</f>
        <v>1</v>
      </c>
      <c r="L172" s="15">
        <f>EOMONTH(tbl2023Sales[[#This Row],[Date]],0)</f>
        <v>45260</v>
      </c>
    </row>
    <row r="173" spans="1:12" x14ac:dyDescent="0.4">
      <c r="A173">
        <v>170</v>
      </c>
      <c r="B173" s="2">
        <v>45079</v>
      </c>
      <c r="C173" t="s">
        <v>834</v>
      </c>
      <c r="D173" t="s">
        <v>4</v>
      </c>
      <c r="E173">
        <v>25</v>
      </c>
      <c r="F173" t="s">
        <v>9</v>
      </c>
      <c r="G173" s="7">
        <v>297.77</v>
      </c>
      <c r="H173" t="str">
        <f>_xlfn.XLOOKUP(tbl2023Sales[[#This Row],[Age]],tblAgeGrp[Age],tblAgeGrp[AgeGroup],"Error, verify age",0,1)</f>
        <v>25-34</v>
      </c>
      <c r="I173" t="str">
        <f>IF(OR(tbl2023Sales[[#This Row],[Month-Year]]=45260, tbl2023Sales[[#This Row],[Month-Year]]=45291), "Holiday", "Non-Holiday")</f>
        <v>Non-Holiday</v>
      </c>
      <c r="J173" t="str">
        <f>_xlfn.XLOOKUP(WEEKDAY(tbl2023Sales[[#This Row],[Date]],1),tblDayWk[Day'#],tblDayWk[Day],"Error",0,1)</f>
        <v>Friday</v>
      </c>
      <c r="K173" t="b">
        <f>WEEKDAY(tbl2023Sales[[#This Row],[Date]], 2) &gt;= 5</f>
        <v>1</v>
      </c>
      <c r="L173" s="15">
        <f>EOMONTH(tbl2023Sales[[#This Row],[Date]],0)</f>
        <v>45107</v>
      </c>
    </row>
    <row r="174" spans="1:12" x14ac:dyDescent="0.4">
      <c r="A174">
        <v>171</v>
      </c>
      <c r="B174" s="2">
        <v>45254</v>
      </c>
      <c r="C174" t="s">
        <v>833</v>
      </c>
      <c r="D174" t="s">
        <v>4</v>
      </c>
      <c r="E174">
        <v>52</v>
      </c>
      <c r="F174" t="s">
        <v>9</v>
      </c>
      <c r="G174" s="7">
        <v>250.72</v>
      </c>
      <c r="H174" t="str">
        <f>_xlfn.XLOOKUP(tbl2023Sales[[#This Row],[Age]],tblAgeGrp[Age],tblAgeGrp[AgeGroup],"Error, verify age",0,1)</f>
        <v>45-54</v>
      </c>
      <c r="I174" t="str">
        <f>IF(OR(tbl2023Sales[[#This Row],[Month-Year]]=45260, tbl2023Sales[[#This Row],[Month-Year]]=45291), "Holiday", "Non-Holiday")</f>
        <v>Holiday</v>
      </c>
      <c r="J174" t="str">
        <f>_xlfn.XLOOKUP(WEEKDAY(tbl2023Sales[[#This Row],[Date]],1),tblDayWk[Day'#],tblDayWk[Day],"Error",0,1)</f>
        <v>Friday</v>
      </c>
      <c r="K174" t="b">
        <f>WEEKDAY(tbl2023Sales[[#This Row],[Date]], 2) &gt;= 5</f>
        <v>1</v>
      </c>
      <c r="L174" s="15">
        <f>EOMONTH(tbl2023Sales[[#This Row],[Date]],0)</f>
        <v>45260</v>
      </c>
    </row>
    <row r="175" spans="1:12" x14ac:dyDescent="0.4">
      <c r="A175">
        <v>172</v>
      </c>
      <c r="B175" s="2">
        <v>45186</v>
      </c>
      <c r="C175" t="s">
        <v>832</v>
      </c>
      <c r="D175" t="s">
        <v>2</v>
      </c>
      <c r="E175">
        <v>32</v>
      </c>
      <c r="F175" t="s">
        <v>6</v>
      </c>
      <c r="G175" s="7">
        <v>209.2</v>
      </c>
      <c r="H175" t="str">
        <f>_xlfn.XLOOKUP(tbl2023Sales[[#This Row],[Age]],tblAgeGrp[Age],tblAgeGrp[AgeGroup],"Error, verify age",0,1)</f>
        <v>25-34</v>
      </c>
      <c r="I175" t="str">
        <f>IF(OR(tbl2023Sales[[#This Row],[Month-Year]]=45260, tbl2023Sales[[#This Row],[Month-Year]]=45291), "Holiday", "Non-Holiday")</f>
        <v>Non-Holiday</v>
      </c>
      <c r="J175" t="str">
        <f>_xlfn.XLOOKUP(WEEKDAY(tbl2023Sales[[#This Row],[Date]],1),tblDayWk[Day'#],tblDayWk[Day],"Error",0,1)</f>
        <v>Sunday</v>
      </c>
      <c r="K175" t="b">
        <f>WEEKDAY(tbl2023Sales[[#This Row],[Date]], 2) &gt;= 5</f>
        <v>1</v>
      </c>
      <c r="L175" s="15">
        <f>EOMONTH(tbl2023Sales[[#This Row],[Date]],0)</f>
        <v>45199</v>
      </c>
    </row>
    <row r="176" spans="1:12" x14ac:dyDescent="0.4">
      <c r="A176">
        <v>173</v>
      </c>
      <c r="B176" s="2">
        <v>45238</v>
      </c>
      <c r="C176" t="s">
        <v>831</v>
      </c>
      <c r="D176" t="s">
        <v>2</v>
      </c>
      <c r="E176">
        <v>64</v>
      </c>
      <c r="F176" t="s">
        <v>1</v>
      </c>
      <c r="G176" s="7">
        <v>2082.2600000000002</v>
      </c>
      <c r="H176" t="str">
        <f>_xlfn.XLOOKUP(tbl2023Sales[[#This Row],[Age]],tblAgeGrp[Age],tblAgeGrp[AgeGroup],"Error, verify age",0,1)</f>
        <v>55-64</v>
      </c>
      <c r="I176" t="str">
        <f>IF(OR(tbl2023Sales[[#This Row],[Month-Year]]=45260, tbl2023Sales[[#This Row],[Month-Year]]=45291), "Holiday", "Non-Holiday")</f>
        <v>Holiday</v>
      </c>
      <c r="J176" t="str">
        <f>_xlfn.XLOOKUP(WEEKDAY(tbl2023Sales[[#This Row],[Date]],1),tblDayWk[Day'#],tblDayWk[Day],"Error",0,1)</f>
        <v>Wednesday</v>
      </c>
      <c r="K176" t="b">
        <f>WEEKDAY(tbl2023Sales[[#This Row],[Date]], 2) &gt;= 5</f>
        <v>0</v>
      </c>
      <c r="L176" s="15">
        <f>EOMONTH(tbl2023Sales[[#This Row],[Date]],0)</f>
        <v>45260</v>
      </c>
    </row>
    <row r="177" spans="1:12" x14ac:dyDescent="0.4">
      <c r="A177">
        <v>174</v>
      </c>
      <c r="B177" s="2">
        <v>45028</v>
      </c>
      <c r="C177" t="s">
        <v>830</v>
      </c>
      <c r="D177" t="s">
        <v>4</v>
      </c>
      <c r="E177">
        <v>39</v>
      </c>
      <c r="F177" t="s">
        <v>6</v>
      </c>
      <c r="G177" s="7">
        <v>669</v>
      </c>
      <c r="H177" t="str">
        <f>_xlfn.XLOOKUP(tbl2023Sales[[#This Row],[Age]],tblAgeGrp[Age],tblAgeGrp[AgeGroup],"Error, verify age",0,1)</f>
        <v>35-44</v>
      </c>
      <c r="I177" t="str">
        <f>IF(OR(tbl2023Sales[[#This Row],[Month-Year]]=45260, tbl2023Sales[[#This Row],[Month-Year]]=45291), "Holiday", "Non-Holiday")</f>
        <v>Non-Holiday</v>
      </c>
      <c r="J177" t="str">
        <f>_xlfn.XLOOKUP(WEEKDAY(tbl2023Sales[[#This Row],[Date]],1),tblDayWk[Day'#],tblDayWk[Day],"Error",0,1)</f>
        <v>Wednesday</v>
      </c>
      <c r="K177" t="b">
        <f>WEEKDAY(tbl2023Sales[[#This Row],[Date]], 2) &gt;= 5</f>
        <v>0</v>
      </c>
      <c r="L177" s="15">
        <f>EOMONTH(tbl2023Sales[[#This Row],[Date]],0)</f>
        <v>45046</v>
      </c>
    </row>
    <row r="178" spans="1:12" x14ac:dyDescent="0.4">
      <c r="A178">
        <v>175</v>
      </c>
      <c r="B178" s="2">
        <v>45005</v>
      </c>
      <c r="C178" t="s">
        <v>829</v>
      </c>
      <c r="D178" t="s">
        <v>4</v>
      </c>
      <c r="E178">
        <v>31</v>
      </c>
      <c r="F178" t="s">
        <v>1</v>
      </c>
      <c r="G178" s="7">
        <v>705.74</v>
      </c>
      <c r="H178" t="str">
        <f>_xlfn.XLOOKUP(tbl2023Sales[[#This Row],[Age]],tblAgeGrp[Age],tblAgeGrp[AgeGroup],"Error, verify age",0,1)</f>
        <v>25-34</v>
      </c>
      <c r="I178" t="str">
        <f>IF(OR(tbl2023Sales[[#This Row],[Month-Year]]=45260, tbl2023Sales[[#This Row],[Month-Year]]=45291), "Holiday", "Non-Holiday")</f>
        <v>Non-Holiday</v>
      </c>
      <c r="J178" t="str">
        <f>_xlfn.XLOOKUP(WEEKDAY(tbl2023Sales[[#This Row],[Date]],1),tblDayWk[Day'#],tblDayWk[Day],"Error",0,1)</f>
        <v>Monday</v>
      </c>
      <c r="K178" t="b">
        <f>WEEKDAY(tbl2023Sales[[#This Row],[Date]], 2) &gt;= 5</f>
        <v>0</v>
      </c>
      <c r="L178" s="15">
        <f>EOMONTH(tbl2023Sales[[#This Row],[Date]],0)</f>
        <v>45016</v>
      </c>
    </row>
    <row r="179" spans="1:12" x14ac:dyDescent="0.4">
      <c r="A179">
        <v>176</v>
      </c>
      <c r="B179" s="2">
        <v>45118</v>
      </c>
      <c r="C179" t="s">
        <v>828</v>
      </c>
      <c r="D179" t="s">
        <v>4</v>
      </c>
      <c r="E179">
        <v>43</v>
      </c>
      <c r="F179" t="s">
        <v>6</v>
      </c>
      <c r="G179" s="7">
        <v>642.84</v>
      </c>
      <c r="H179" t="str">
        <f>_xlfn.XLOOKUP(tbl2023Sales[[#This Row],[Age]],tblAgeGrp[Age],tblAgeGrp[AgeGroup],"Error, verify age",0,1)</f>
        <v>35-44</v>
      </c>
      <c r="I179" t="str">
        <f>IF(OR(tbl2023Sales[[#This Row],[Month-Year]]=45260, tbl2023Sales[[#This Row],[Month-Year]]=45291), "Holiday", "Non-Holiday")</f>
        <v>Non-Holiday</v>
      </c>
      <c r="J179" t="str">
        <f>_xlfn.XLOOKUP(WEEKDAY(tbl2023Sales[[#This Row],[Date]],1),tblDayWk[Day'#],tblDayWk[Day],"Error",0,1)</f>
        <v>Tuesday</v>
      </c>
      <c r="K179" t="b">
        <f>WEEKDAY(tbl2023Sales[[#This Row],[Date]], 2) &gt;= 5</f>
        <v>0</v>
      </c>
      <c r="L179" s="15">
        <f>EOMONTH(tbl2023Sales[[#This Row],[Date]],0)</f>
        <v>45138</v>
      </c>
    </row>
    <row r="180" spans="1:12" x14ac:dyDescent="0.4">
      <c r="A180">
        <v>177</v>
      </c>
      <c r="B180" s="2">
        <v>45009</v>
      </c>
      <c r="C180" t="s">
        <v>827</v>
      </c>
      <c r="D180" t="s">
        <v>2</v>
      </c>
      <c r="E180">
        <v>45</v>
      </c>
      <c r="F180" t="s">
        <v>6</v>
      </c>
      <c r="G180" s="7">
        <v>91.16</v>
      </c>
      <c r="H180" t="str">
        <f>_xlfn.XLOOKUP(tbl2023Sales[[#This Row],[Age]],tblAgeGrp[Age],tblAgeGrp[AgeGroup],"Error, verify age",0,1)</f>
        <v>45-54</v>
      </c>
      <c r="I180" t="str">
        <f>IF(OR(tbl2023Sales[[#This Row],[Month-Year]]=45260, tbl2023Sales[[#This Row],[Month-Year]]=45291), "Holiday", "Non-Holiday")</f>
        <v>Non-Holiday</v>
      </c>
      <c r="J180" t="str">
        <f>_xlfn.XLOOKUP(WEEKDAY(tbl2023Sales[[#This Row],[Date]],1),tblDayWk[Day'#],tblDayWk[Day],"Error",0,1)</f>
        <v>Friday</v>
      </c>
      <c r="K180" t="b">
        <f>WEEKDAY(tbl2023Sales[[#This Row],[Date]], 2) &gt;= 5</f>
        <v>1</v>
      </c>
      <c r="L180" s="15">
        <f>EOMONTH(tbl2023Sales[[#This Row],[Date]],0)</f>
        <v>45016</v>
      </c>
    </row>
    <row r="181" spans="1:12" x14ac:dyDescent="0.4">
      <c r="A181">
        <v>178</v>
      </c>
      <c r="B181" s="2">
        <v>45203</v>
      </c>
      <c r="C181" t="s">
        <v>826</v>
      </c>
      <c r="D181" t="s">
        <v>2</v>
      </c>
      <c r="E181">
        <v>40</v>
      </c>
      <c r="F181" t="s">
        <v>9</v>
      </c>
      <c r="G181" s="7">
        <v>1115.28</v>
      </c>
      <c r="H181" t="str">
        <f>_xlfn.XLOOKUP(tbl2023Sales[[#This Row],[Age]],tblAgeGrp[Age],tblAgeGrp[AgeGroup],"Error, verify age",0,1)</f>
        <v>35-44</v>
      </c>
      <c r="I181" t="str">
        <f>IF(OR(tbl2023Sales[[#This Row],[Month-Year]]=45260, tbl2023Sales[[#This Row],[Month-Year]]=45291), "Holiday", "Non-Holiday")</f>
        <v>Non-Holiday</v>
      </c>
      <c r="J181" t="str">
        <f>_xlfn.XLOOKUP(WEEKDAY(tbl2023Sales[[#This Row],[Date]],1),tblDayWk[Day'#],tblDayWk[Day],"Error",0,1)</f>
        <v>Wednesday</v>
      </c>
      <c r="K181" t="b">
        <f>WEEKDAY(tbl2023Sales[[#This Row],[Date]], 2) &gt;= 5</f>
        <v>0</v>
      </c>
      <c r="L181" s="15">
        <f>EOMONTH(tbl2023Sales[[#This Row],[Date]],0)</f>
        <v>45230</v>
      </c>
    </row>
    <row r="182" spans="1:12" x14ac:dyDescent="0.4">
      <c r="A182">
        <v>179</v>
      </c>
      <c r="B182" s="2">
        <v>45198</v>
      </c>
      <c r="C182" t="s">
        <v>825</v>
      </c>
      <c r="D182" t="s">
        <v>2</v>
      </c>
      <c r="E182">
        <v>31</v>
      </c>
      <c r="F182" t="s">
        <v>1</v>
      </c>
      <c r="G182" s="7">
        <v>783.2</v>
      </c>
      <c r="H182" t="str">
        <f>_xlfn.XLOOKUP(tbl2023Sales[[#This Row],[Age]],tblAgeGrp[Age],tblAgeGrp[AgeGroup],"Error, verify age",0,1)</f>
        <v>25-34</v>
      </c>
      <c r="I182" t="str">
        <f>IF(OR(tbl2023Sales[[#This Row],[Month-Year]]=45260, tbl2023Sales[[#This Row],[Month-Year]]=45291), "Holiday", "Non-Holiday")</f>
        <v>Non-Holiday</v>
      </c>
      <c r="J182" t="str">
        <f>_xlfn.XLOOKUP(WEEKDAY(tbl2023Sales[[#This Row],[Date]],1),tblDayWk[Day'#],tblDayWk[Day],"Error",0,1)</f>
        <v>Friday</v>
      </c>
      <c r="K182" t="b">
        <f>WEEKDAY(tbl2023Sales[[#This Row],[Date]], 2) &gt;= 5</f>
        <v>1</v>
      </c>
      <c r="L182" s="15">
        <f>EOMONTH(tbl2023Sales[[#This Row],[Date]],0)</f>
        <v>45199</v>
      </c>
    </row>
    <row r="183" spans="1:12" x14ac:dyDescent="0.4">
      <c r="A183">
        <v>180</v>
      </c>
      <c r="B183" s="2">
        <v>44927</v>
      </c>
      <c r="C183" t="s">
        <v>824</v>
      </c>
      <c r="D183" t="s">
        <v>2</v>
      </c>
      <c r="E183">
        <v>41</v>
      </c>
      <c r="F183" t="s">
        <v>9</v>
      </c>
      <c r="G183" s="7">
        <v>972</v>
      </c>
      <c r="H183" t="str">
        <f>_xlfn.XLOOKUP(tbl2023Sales[[#This Row],[Age]],tblAgeGrp[Age],tblAgeGrp[AgeGroup],"Error, verify age",0,1)</f>
        <v>35-44</v>
      </c>
      <c r="I183" t="str">
        <f>IF(OR(tbl2023Sales[[#This Row],[Month-Year]]=45260, tbl2023Sales[[#This Row],[Month-Year]]=45291), "Holiday", "Non-Holiday")</f>
        <v>Non-Holiday</v>
      </c>
      <c r="J183" t="str">
        <f>_xlfn.XLOOKUP(WEEKDAY(tbl2023Sales[[#This Row],[Date]],1),tblDayWk[Day'#],tblDayWk[Day],"Error",0,1)</f>
        <v>Sunday</v>
      </c>
      <c r="K183" t="b">
        <f>WEEKDAY(tbl2023Sales[[#This Row],[Date]], 2) &gt;= 5</f>
        <v>1</v>
      </c>
      <c r="L183" s="15">
        <f>EOMONTH(tbl2023Sales[[#This Row],[Date]],0)</f>
        <v>44957</v>
      </c>
    </row>
    <row r="184" spans="1:12" x14ac:dyDescent="0.4">
      <c r="A184">
        <v>181</v>
      </c>
      <c r="B184" s="2">
        <v>45233</v>
      </c>
      <c r="C184" t="s">
        <v>823</v>
      </c>
      <c r="D184" t="s">
        <v>2</v>
      </c>
      <c r="E184">
        <v>19</v>
      </c>
      <c r="F184" t="s">
        <v>1</v>
      </c>
      <c r="G184" s="7">
        <v>312.95999999999998</v>
      </c>
      <c r="H184" t="str">
        <f>_xlfn.XLOOKUP(tbl2023Sales[[#This Row],[Age]],tblAgeGrp[Age],tblAgeGrp[AgeGroup],"Error, verify age",0,1)</f>
        <v>15-24</v>
      </c>
      <c r="I184" t="str">
        <f>IF(OR(tbl2023Sales[[#This Row],[Month-Year]]=45260, tbl2023Sales[[#This Row],[Month-Year]]=45291), "Holiday", "Non-Holiday")</f>
        <v>Holiday</v>
      </c>
      <c r="J184" t="str">
        <f>_xlfn.XLOOKUP(WEEKDAY(tbl2023Sales[[#This Row],[Date]],1),tblDayWk[Day'#],tblDayWk[Day],"Error",0,1)</f>
        <v>Friday</v>
      </c>
      <c r="K184" t="b">
        <f>WEEKDAY(tbl2023Sales[[#This Row],[Date]], 2) &gt;= 5</f>
        <v>1</v>
      </c>
      <c r="L184" s="15">
        <f>EOMONTH(tbl2023Sales[[#This Row],[Date]],0)</f>
        <v>45260</v>
      </c>
    </row>
    <row r="185" spans="1:12" x14ac:dyDescent="0.4">
      <c r="A185">
        <v>182</v>
      </c>
      <c r="B185" s="2">
        <v>45092</v>
      </c>
      <c r="C185" t="s">
        <v>822</v>
      </c>
      <c r="D185" t="s">
        <v>2</v>
      </c>
      <c r="E185">
        <v>62</v>
      </c>
      <c r="F185" t="s">
        <v>6</v>
      </c>
      <c r="G185" s="7">
        <v>86.54</v>
      </c>
      <c r="H185" t="str">
        <f>_xlfn.XLOOKUP(tbl2023Sales[[#This Row],[Age]],tblAgeGrp[Age],tblAgeGrp[AgeGroup],"Error, verify age",0,1)</f>
        <v>55-64</v>
      </c>
      <c r="I185" t="str">
        <f>IF(OR(tbl2023Sales[[#This Row],[Month-Year]]=45260, tbl2023Sales[[#This Row],[Month-Year]]=45291), "Holiday", "Non-Holiday")</f>
        <v>Non-Holiday</v>
      </c>
      <c r="J185" t="str">
        <f>_xlfn.XLOOKUP(WEEKDAY(tbl2023Sales[[#This Row],[Date]],1),tblDayWk[Day'#],tblDayWk[Day],"Error",0,1)</f>
        <v>Thursday</v>
      </c>
      <c r="K185" t="b">
        <f>WEEKDAY(tbl2023Sales[[#This Row],[Date]], 2) &gt;= 5</f>
        <v>0</v>
      </c>
      <c r="L185" s="15">
        <f>EOMONTH(tbl2023Sales[[#This Row],[Date]],0)</f>
        <v>45107</v>
      </c>
    </row>
    <row r="186" spans="1:12" x14ac:dyDescent="0.4">
      <c r="A186">
        <v>183</v>
      </c>
      <c r="B186" s="2">
        <v>45177</v>
      </c>
      <c r="C186" t="s">
        <v>821</v>
      </c>
      <c r="D186" t="s">
        <v>4</v>
      </c>
      <c r="E186">
        <v>43</v>
      </c>
      <c r="F186" t="s">
        <v>6</v>
      </c>
      <c r="G186" s="7">
        <v>280.8</v>
      </c>
      <c r="H186" t="str">
        <f>_xlfn.XLOOKUP(tbl2023Sales[[#This Row],[Age]],tblAgeGrp[Age],tblAgeGrp[AgeGroup],"Error, verify age",0,1)</f>
        <v>35-44</v>
      </c>
      <c r="I186" t="str">
        <f>IF(OR(tbl2023Sales[[#This Row],[Month-Year]]=45260, tbl2023Sales[[#This Row],[Month-Year]]=45291), "Holiday", "Non-Holiday")</f>
        <v>Non-Holiday</v>
      </c>
      <c r="J186" t="str">
        <f>_xlfn.XLOOKUP(WEEKDAY(tbl2023Sales[[#This Row],[Date]],1),tblDayWk[Day'#],tblDayWk[Day],"Error",0,1)</f>
        <v>Friday</v>
      </c>
      <c r="K186" t="b">
        <f>WEEKDAY(tbl2023Sales[[#This Row],[Date]], 2) &gt;= 5</f>
        <v>1</v>
      </c>
      <c r="L186" s="15">
        <f>EOMONTH(tbl2023Sales[[#This Row],[Date]],0)</f>
        <v>45199</v>
      </c>
    </row>
    <row r="187" spans="1:12" x14ac:dyDescent="0.4">
      <c r="A187">
        <v>184</v>
      </c>
      <c r="B187" s="2">
        <v>44936</v>
      </c>
      <c r="C187" t="s">
        <v>820</v>
      </c>
      <c r="D187" t="s">
        <v>2</v>
      </c>
      <c r="E187">
        <v>31</v>
      </c>
      <c r="F187" t="s">
        <v>1</v>
      </c>
      <c r="G187" s="7">
        <v>2233.4</v>
      </c>
      <c r="H187" t="str">
        <f>_xlfn.XLOOKUP(tbl2023Sales[[#This Row],[Age]],tblAgeGrp[Age],tblAgeGrp[AgeGroup],"Error, verify age",0,1)</f>
        <v>25-34</v>
      </c>
      <c r="I187" t="str">
        <f>IF(OR(tbl2023Sales[[#This Row],[Month-Year]]=45260, tbl2023Sales[[#This Row],[Month-Year]]=45291), "Holiday", "Non-Holiday")</f>
        <v>Non-Holiday</v>
      </c>
      <c r="J187" t="str">
        <f>_xlfn.XLOOKUP(WEEKDAY(tbl2023Sales[[#This Row],[Date]],1),tblDayWk[Day'#],tblDayWk[Day],"Error",0,1)</f>
        <v>Tuesday</v>
      </c>
      <c r="K187" t="b">
        <f>WEEKDAY(tbl2023Sales[[#This Row],[Date]], 2) &gt;= 5</f>
        <v>0</v>
      </c>
      <c r="L187" s="15">
        <f>EOMONTH(tbl2023Sales[[#This Row],[Date]],0)</f>
        <v>44957</v>
      </c>
    </row>
    <row r="188" spans="1:12" x14ac:dyDescent="0.4">
      <c r="A188">
        <v>185</v>
      </c>
      <c r="B188" s="2">
        <v>44984</v>
      </c>
      <c r="C188" t="s">
        <v>819</v>
      </c>
      <c r="D188" t="s">
        <v>2</v>
      </c>
      <c r="E188">
        <v>24</v>
      </c>
      <c r="F188" t="s">
        <v>9</v>
      </c>
      <c r="G188" s="7">
        <v>1103.76</v>
      </c>
      <c r="H188" t="str">
        <f>_xlfn.XLOOKUP(tbl2023Sales[[#This Row],[Age]],tblAgeGrp[Age],tblAgeGrp[AgeGroup],"Error, verify age",0,1)</f>
        <v>15-24</v>
      </c>
      <c r="I188" t="str">
        <f>IF(OR(tbl2023Sales[[#This Row],[Month-Year]]=45260, tbl2023Sales[[#This Row],[Month-Year]]=45291), "Holiday", "Non-Holiday")</f>
        <v>Non-Holiday</v>
      </c>
      <c r="J188" t="str">
        <f>_xlfn.XLOOKUP(WEEKDAY(tbl2023Sales[[#This Row],[Date]],1),tblDayWk[Day'#],tblDayWk[Day],"Error",0,1)</f>
        <v>Monday</v>
      </c>
      <c r="K188" t="b">
        <f>WEEKDAY(tbl2023Sales[[#This Row],[Date]], 2) &gt;= 5</f>
        <v>0</v>
      </c>
      <c r="L188" s="15">
        <f>EOMONTH(tbl2023Sales[[#This Row],[Date]],0)</f>
        <v>44985</v>
      </c>
    </row>
    <row r="189" spans="1:12" x14ac:dyDescent="0.4">
      <c r="A189">
        <v>186</v>
      </c>
      <c r="B189" s="2">
        <v>45112</v>
      </c>
      <c r="C189" t="s">
        <v>818</v>
      </c>
      <c r="D189" t="s">
        <v>2</v>
      </c>
      <c r="E189">
        <v>20</v>
      </c>
      <c r="F189" t="s">
        <v>9</v>
      </c>
      <c r="G189" s="7">
        <v>1331.4</v>
      </c>
      <c r="H189" t="str">
        <f>_xlfn.XLOOKUP(tbl2023Sales[[#This Row],[Age]],tblAgeGrp[Age],tblAgeGrp[AgeGroup],"Error, verify age",0,1)</f>
        <v>15-24</v>
      </c>
      <c r="I189" t="str">
        <f>IF(OR(tbl2023Sales[[#This Row],[Month-Year]]=45260, tbl2023Sales[[#This Row],[Month-Year]]=45291), "Holiday", "Non-Holiday")</f>
        <v>Non-Holiday</v>
      </c>
      <c r="J189" t="str">
        <f>_xlfn.XLOOKUP(WEEKDAY(tbl2023Sales[[#This Row],[Date]],1),tblDayWk[Day'#],tblDayWk[Day],"Error",0,1)</f>
        <v>Wednesday</v>
      </c>
      <c r="K189" t="b">
        <f>WEEKDAY(tbl2023Sales[[#This Row],[Date]], 2) &gt;= 5</f>
        <v>0</v>
      </c>
      <c r="L189" s="15">
        <f>EOMONTH(tbl2023Sales[[#This Row],[Date]],0)</f>
        <v>45138</v>
      </c>
    </row>
    <row r="190" spans="1:12" x14ac:dyDescent="0.4">
      <c r="A190">
        <v>187</v>
      </c>
      <c r="B190" s="2">
        <v>45084</v>
      </c>
      <c r="C190" t="s">
        <v>817</v>
      </c>
      <c r="D190" t="s">
        <v>4</v>
      </c>
      <c r="E190">
        <v>64</v>
      </c>
      <c r="F190" t="s">
        <v>9</v>
      </c>
      <c r="G190" s="7">
        <v>1473.99</v>
      </c>
      <c r="H190" t="str">
        <f>_xlfn.XLOOKUP(tbl2023Sales[[#This Row],[Age]],tblAgeGrp[Age],tblAgeGrp[AgeGroup],"Error, verify age",0,1)</f>
        <v>55-64</v>
      </c>
      <c r="I190" t="str">
        <f>IF(OR(tbl2023Sales[[#This Row],[Month-Year]]=45260, tbl2023Sales[[#This Row],[Month-Year]]=45291), "Holiday", "Non-Holiday")</f>
        <v>Non-Holiday</v>
      </c>
      <c r="J190" t="str">
        <f>_xlfn.XLOOKUP(WEEKDAY(tbl2023Sales[[#This Row],[Date]],1),tblDayWk[Day'#],tblDayWk[Day],"Error",0,1)</f>
        <v>Wednesday</v>
      </c>
      <c r="K190" t="b">
        <f>WEEKDAY(tbl2023Sales[[#This Row],[Date]], 2) &gt;= 5</f>
        <v>0</v>
      </c>
      <c r="L190" s="15">
        <f>EOMONTH(tbl2023Sales[[#This Row],[Date]],0)</f>
        <v>45107</v>
      </c>
    </row>
    <row r="191" spans="1:12" x14ac:dyDescent="0.4">
      <c r="A191">
        <v>188</v>
      </c>
      <c r="B191" s="2">
        <v>45233</v>
      </c>
      <c r="C191" t="s">
        <v>816</v>
      </c>
      <c r="D191" t="s">
        <v>2</v>
      </c>
      <c r="E191">
        <v>40</v>
      </c>
      <c r="F191" t="s">
        <v>9</v>
      </c>
      <c r="G191" s="7">
        <v>479.93999999999994</v>
      </c>
      <c r="H191" t="str">
        <f>_xlfn.XLOOKUP(tbl2023Sales[[#This Row],[Age]],tblAgeGrp[Age],tblAgeGrp[AgeGroup],"Error, verify age",0,1)</f>
        <v>35-44</v>
      </c>
      <c r="I191" t="str">
        <f>IF(OR(tbl2023Sales[[#This Row],[Month-Year]]=45260, tbl2023Sales[[#This Row],[Month-Year]]=45291), "Holiday", "Non-Holiday")</f>
        <v>Holiday</v>
      </c>
      <c r="J191" t="str">
        <f>_xlfn.XLOOKUP(WEEKDAY(tbl2023Sales[[#This Row],[Date]],1),tblDayWk[Day'#],tblDayWk[Day],"Error",0,1)</f>
        <v>Friday</v>
      </c>
      <c r="K191" t="b">
        <f>WEEKDAY(tbl2023Sales[[#This Row],[Date]], 2) &gt;= 5</f>
        <v>1</v>
      </c>
      <c r="L191" s="15">
        <f>EOMONTH(tbl2023Sales[[#This Row],[Date]],0)</f>
        <v>45260</v>
      </c>
    </row>
    <row r="192" spans="1:12" x14ac:dyDescent="0.4">
      <c r="A192">
        <v>189</v>
      </c>
      <c r="B192" s="2">
        <v>44956</v>
      </c>
      <c r="C192" t="s">
        <v>815</v>
      </c>
      <c r="D192" t="s">
        <v>2</v>
      </c>
      <c r="E192">
        <v>63</v>
      </c>
      <c r="F192" t="s">
        <v>6</v>
      </c>
      <c r="G192" s="7">
        <v>201</v>
      </c>
      <c r="H192" t="str">
        <f>_xlfn.XLOOKUP(tbl2023Sales[[#This Row],[Age]],tblAgeGrp[Age],tblAgeGrp[AgeGroup],"Error, verify age",0,1)</f>
        <v>55-64</v>
      </c>
      <c r="I192" t="str">
        <f>IF(OR(tbl2023Sales[[#This Row],[Month-Year]]=45260, tbl2023Sales[[#This Row],[Month-Year]]=45291), "Holiday", "Non-Holiday")</f>
        <v>Non-Holiday</v>
      </c>
      <c r="J192" t="str">
        <f>_xlfn.XLOOKUP(WEEKDAY(tbl2023Sales[[#This Row],[Date]],1),tblDayWk[Day'#],tblDayWk[Day],"Error",0,1)</f>
        <v>Monday</v>
      </c>
      <c r="K192" t="b">
        <f>WEEKDAY(tbl2023Sales[[#This Row],[Date]], 2) &gt;= 5</f>
        <v>0</v>
      </c>
      <c r="L192" s="15">
        <f>EOMONTH(tbl2023Sales[[#This Row],[Date]],0)</f>
        <v>44957</v>
      </c>
    </row>
    <row r="193" spans="1:12" x14ac:dyDescent="0.4">
      <c r="A193">
        <v>190</v>
      </c>
      <c r="B193" s="2">
        <v>45050</v>
      </c>
      <c r="C193" t="s">
        <v>814</v>
      </c>
      <c r="D193" t="s">
        <v>4</v>
      </c>
      <c r="E193">
        <v>60</v>
      </c>
      <c r="F193" t="s">
        <v>6</v>
      </c>
      <c r="G193" s="7">
        <v>259.08</v>
      </c>
      <c r="H193" t="str">
        <f>_xlfn.XLOOKUP(tbl2023Sales[[#This Row],[Age]],tblAgeGrp[Age],tblAgeGrp[AgeGroup],"Error, verify age",0,1)</f>
        <v>55-64</v>
      </c>
      <c r="I193" t="str">
        <f>IF(OR(tbl2023Sales[[#This Row],[Month-Year]]=45260, tbl2023Sales[[#This Row],[Month-Year]]=45291), "Holiday", "Non-Holiday")</f>
        <v>Non-Holiday</v>
      </c>
      <c r="J193" t="str">
        <f>_xlfn.XLOOKUP(WEEKDAY(tbl2023Sales[[#This Row],[Date]],1),tblDayWk[Day'#],tblDayWk[Day],"Error",0,1)</f>
        <v>Thursday</v>
      </c>
      <c r="K193" t="b">
        <f>WEEKDAY(tbl2023Sales[[#This Row],[Date]], 2) &gt;= 5</f>
        <v>0</v>
      </c>
      <c r="L193" s="15">
        <f>EOMONTH(tbl2023Sales[[#This Row],[Date]],0)</f>
        <v>45077</v>
      </c>
    </row>
    <row r="194" spans="1:12" x14ac:dyDescent="0.4">
      <c r="A194">
        <v>191</v>
      </c>
      <c r="B194" s="2">
        <v>45217</v>
      </c>
      <c r="C194" t="s">
        <v>813</v>
      </c>
      <c r="D194" t="s">
        <v>2</v>
      </c>
      <c r="E194">
        <v>64</v>
      </c>
      <c r="F194" t="s">
        <v>6</v>
      </c>
      <c r="G194" s="7">
        <v>47.46</v>
      </c>
      <c r="H194" t="str">
        <f>_xlfn.XLOOKUP(tbl2023Sales[[#This Row],[Age]],tblAgeGrp[Age],tblAgeGrp[AgeGroup],"Error, verify age",0,1)</f>
        <v>55-64</v>
      </c>
      <c r="I194" t="str">
        <f>IF(OR(tbl2023Sales[[#This Row],[Month-Year]]=45260, tbl2023Sales[[#This Row],[Month-Year]]=45291), "Holiday", "Non-Holiday")</f>
        <v>Non-Holiday</v>
      </c>
      <c r="J194" t="str">
        <f>_xlfn.XLOOKUP(WEEKDAY(tbl2023Sales[[#This Row],[Date]],1),tblDayWk[Day'#],tblDayWk[Day],"Error",0,1)</f>
        <v>Wednesday</v>
      </c>
      <c r="K194" t="b">
        <f>WEEKDAY(tbl2023Sales[[#This Row],[Date]], 2) &gt;= 5</f>
        <v>0</v>
      </c>
      <c r="L194" s="15">
        <f>EOMONTH(tbl2023Sales[[#This Row],[Date]],0)</f>
        <v>45230</v>
      </c>
    </row>
    <row r="195" spans="1:12" x14ac:dyDescent="0.4">
      <c r="A195">
        <v>192</v>
      </c>
      <c r="B195" s="2">
        <v>44967</v>
      </c>
      <c r="C195" t="s">
        <v>812</v>
      </c>
      <c r="D195" t="s">
        <v>2</v>
      </c>
      <c r="E195">
        <v>62</v>
      </c>
      <c r="F195" t="s">
        <v>6</v>
      </c>
      <c r="G195" s="7">
        <v>115.94</v>
      </c>
      <c r="H195" t="str">
        <f>_xlfn.XLOOKUP(tbl2023Sales[[#This Row],[Age]],tblAgeGrp[Age],tblAgeGrp[AgeGroup],"Error, verify age",0,1)</f>
        <v>55-64</v>
      </c>
      <c r="I195" t="str">
        <f>IF(OR(tbl2023Sales[[#This Row],[Month-Year]]=45260, tbl2023Sales[[#This Row],[Month-Year]]=45291), "Holiday", "Non-Holiday")</f>
        <v>Non-Holiday</v>
      </c>
      <c r="J195" t="str">
        <f>_xlfn.XLOOKUP(WEEKDAY(tbl2023Sales[[#This Row],[Date]],1),tblDayWk[Day'#],tblDayWk[Day],"Error",0,1)</f>
        <v>Friday</v>
      </c>
      <c r="K195" t="b">
        <f>WEEKDAY(tbl2023Sales[[#This Row],[Date]], 2) &gt;= 5</f>
        <v>1</v>
      </c>
      <c r="L195" s="15">
        <f>EOMONTH(tbl2023Sales[[#This Row],[Date]],0)</f>
        <v>44985</v>
      </c>
    </row>
    <row r="196" spans="1:12" x14ac:dyDescent="0.4">
      <c r="A196">
        <v>193</v>
      </c>
      <c r="B196" s="2">
        <v>44970</v>
      </c>
      <c r="C196" t="s">
        <v>811</v>
      </c>
      <c r="D196" t="s">
        <v>2</v>
      </c>
      <c r="E196">
        <v>35</v>
      </c>
      <c r="F196" t="s">
        <v>6</v>
      </c>
      <c r="G196" s="7">
        <v>137.47999999999999</v>
      </c>
      <c r="H196" t="str">
        <f>_xlfn.XLOOKUP(tbl2023Sales[[#This Row],[Age]],tblAgeGrp[Age],tblAgeGrp[AgeGroup],"Error, verify age",0,1)</f>
        <v>35-44</v>
      </c>
      <c r="I196" t="str">
        <f>IF(OR(tbl2023Sales[[#This Row],[Month-Year]]=45260, tbl2023Sales[[#This Row],[Month-Year]]=45291), "Holiday", "Non-Holiday")</f>
        <v>Non-Holiday</v>
      </c>
      <c r="J196" t="str">
        <f>_xlfn.XLOOKUP(WEEKDAY(tbl2023Sales[[#This Row],[Date]],1),tblDayWk[Day'#],tblDayWk[Day],"Error",0,1)</f>
        <v>Monday</v>
      </c>
      <c r="K196" t="b">
        <f>WEEKDAY(tbl2023Sales[[#This Row],[Date]], 2) &gt;= 5</f>
        <v>0</v>
      </c>
      <c r="L196" s="15">
        <f>EOMONTH(tbl2023Sales[[#This Row],[Date]],0)</f>
        <v>44985</v>
      </c>
    </row>
    <row r="197" spans="1:12" x14ac:dyDescent="0.4">
      <c r="A197">
        <v>194</v>
      </c>
      <c r="B197" s="2">
        <v>45175</v>
      </c>
      <c r="C197" t="s">
        <v>810</v>
      </c>
      <c r="D197" t="s">
        <v>2</v>
      </c>
      <c r="E197">
        <v>55</v>
      </c>
      <c r="F197" t="s">
        <v>9</v>
      </c>
      <c r="G197" s="7">
        <v>319.83</v>
      </c>
      <c r="H197" t="str">
        <f>_xlfn.XLOOKUP(tbl2023Sales[[#This Row],[Age]],tblAgeGrp[Age],tblAgeGrp[AgeGroup],"Error, verify age",0,1)</f>
        <v>55-64</v>
      </c>
      <c r="I197" t="str">
        <f>IF(OR(tbl2023Sales[[#This Row],[Month-Year]]=45260, tbl2023Sales[[#This Row],[Month-Year]]=45291), "Holiday", "Non-Holiday")</f>
        <v>Non-Holiday</v>
      </c>
      <c r="J197" t="str">
        <f>_xlfn.XLOOKUP(WEEKDAY(tbl2023Sales[[#This Row],[Date]],1),tblDayWk[Day'#],tblDayWk[Day],"Error",0,1)</f>
        <v>Wednesday</v>
      </c>
      <c r="K197" t="b">
        <f>WEEKDAY(tbl2023Sales[[#This Row],[Date]], 2) &gt;= 5</f>
        <v>0</v>
      </c>
      <c r="L197" s="15">
        <f>EOMONTH(tbl2023Sales[[#This Row],[Date]],0)</f>
        <v>45199</v>
      </c>
    </row>
    <row r="198" spans="1:12" x14ac:dyDescent="0.4">
      <c r="A198">
        <v>195</v>
      </c>
      <c r="B198" s="2">
        <v>44961</v>
      </c>
      <c r="C198" t="s">
        <v>809</v>
      </c>
      <c r="D198" t="s">
        <v>2</v>
      </c>
      <c r="E198">
        <v>52</v>
      </c>
      <c r="F198" t="s">
        <v>9</v>
      </c>
      <c r="G198" s="7">
        <v>527.46</v>
      </c>
      <c r="H198" t="str">
        <f>_xlfn.XLOOKUP(tbl2023Sales[[#This Row],[Age]],tblAgeGrp[Age],tblAgeGrp[AgeGroup],"Error, verify age",0,1)</f>
        <v>45-54</v>
      </c>
      <c r="I198" t="str">
        <f>IF(OR(tbl2023Sales[[#This Row],[Month-Year]]=45260, tbl2023Sales[[#This Row],[Month-Year]]=45291), "Holiday", "Non-Holiday")</f>
        <v>Non-Holiday</v>
      </c>
      <c r="J198" t="str">
        <f>_xlfn.XLOOKUP(WEEKDAY(tbl2023Sales[[#This Row],[Date]],1),tblDayWk[Day'#],tblDayWk[Day],"Error",0,1)</f>
        <v>Saturday</v>
      </c>
      <c r="K198" t="b">
        <f>WEEKDAY(tbl2023Sales[[#This Row],[Date]], 2) &gt;= 5</f>
        <v>1</v>
      </c>
      <c r="L198" s="15">
        <f>EOMONTH(tbl2023Sales[[#This Row],[Date]],0)</f>
        <v>44985</v>
      </c>
    </row>
    <row r="199" spans="1:12" x14ac:dyDescent="0.4">
      <c r="A199">
        <v>196</v>
      </c>
      <c r="B199" s="2">
        <v>45199</v>
      </c>
      <c r="C199" t="s">
        <v>808</v>
      </c>
      <c r="D199" t="s">
        <v>4</v>
      </c>
      <c r="E199">
        <v>32</v>
      </c>
      <c r="F199" t="s">
        <v>9</v>
      </c>
      <c r="G199" s="7">
        <v>2031.68</v>
      </c>
      <c r="H199" t="str">
        <f>_xlfn.XLOOKUP(tbl2023Sales[[#This Row],[Age]],tblAgeGrp[Age],tblAgeGrp[AgeGroup],"Error, verify age",0,1)</f>
        <v>25-34</v>
      </c>
      <c r="I199" t="str">
        <f>IF(OR(tbl2023Sales[[#This Row],[Month-Year]]=45260, tbl2023Sales[[#This Row],[Month-Year]]=45291), "Holiday", "Non-Holiday")</f>
        <v>Non-Holiday</v>
      </c>
      <c r="J199" t="str">
        <f>_xlfn.XLOOKUP(WEEKDAY(tbl2023Sales[[#This Row],[Date]],1),tblDayWk[Day'#],tblDayWk[Day],"Error",0,1)</f>
        <v>Saturday</v>
      </c>
      <c r="K199" t="b">
        <f>WEEKDAY(tbl2023Sales[[#This Row],[Date]], 2) &gt;= 5</f>
        <v>1</v>
      </c>
      <c r="L199" s="15">
        <f>EOMONTH(tbl2023Sales[[#This Row],[Date]],0)</f>
        <v>45199</v>
      </c>
    </row>
    <row r="200" spans="1:12" x14ac:dyDescent="0.4">
      <c r="A200">
        <v>197</v>
      </c>
      <c r="B200" s="2">
        <v>44995</v>
      </c>
      <c r="C200" t="s">
        <v>807</v>
      </c>
      <c r="D200" t="s">
        <v>4</v>
      </c>
      <c r="E200">
        <v>42</v>
      </c>
      <c r="F200" t="s">
        <v>9</v>
      </c>
      <c r="G200" s="7">
        <v>661.05</v>
      </c>
      <c r="H200" t="str">
        <f>_xlfn.XLOOKUP(tbl2023Sales[[#This Row],[Age]],tblAgeGrp[Age],tblAgeGrp[AgeGroup],"Error, verify age",0,1)</f>
        <v>35-44</v>
      </c>
      <c r="I200" t="str">
        <f>IF(OR(tbl2023Sales[[#This Row],[Month-Year]]=45260, tbl2023Sales[[#This Row],[Month-Year]]=45291), "Holiday", "Non-Holiday")</f>
        <v>Non-Holiday</v>
      </c>
      <c r="J200" t="str">
        <f>_xlfn.XLOOKUP(WEEKDAY(tbl2023Sales[[#This Row],[Date]],1),tblDayWk[Day'#],tblDayWk[Day],"Error",0,1)</f>
        <v>Friday</v>
      </c>
      <c r="K200" t="b">
        <f>WEEKDAY(tbl2023Sales[[#This Row],[Date]], 2) &gt;= 5</f>
        <v>1</v>
      </c>
      <c r="L200" s="15">
        <f>EOMONTH(tbl2023Sales[[#This Row],[Date]],0)</f>
        <v>45016</v>
      </c>
    </row>
    <row r="201" spans="1:12" x14ac:dyDescent="0.4">
      <c r="A201">
        <v>198</v>
      </c>
      <c r="B201" s="2">
        <v>44992</v>
      </c>
      <c r="C201" t="s">
        <v>806</v>
      </c>
      <c r="D201" t="s">
        <v>4</v>
      </c>
      <c r="E201">
        <v>54</v>
      </c>
      <c r="F201" t="s">
        <v>6</v>
      </c>
      <c r="G201" s="7">
        <v>65.78</v>
      </c>
      <c r="H201" t="str">
        <f>_xlfn.XLOOKUP(tbl2023Sales[[#This Row],[Age]],tblAgeGrp[Age],tblAgeGrp[AgeGroup],"Error, verify age",0,1)</f>
        <v>45-54</v>
      </c>
      <c r="I201" t="str">
        <f>IF(OR(tbl2023Sales[[#This Row],[Month-Year]]=45260, tbl2023Sales[[#This Row],[Month-Year]]=45291), "Holiday", "Non-Holiday")</f>
        <v>Non-Holiday</v>
      </c>
      <c r="J201" t="str">
        <f>_xlfn.XLOOKUP(WEEKDAY(tbl2023Sales[[#This Row],[Date]],1),tblDayWk[Day'#],tblDayWk[Day],"Error",0,1)</f>
        <v>Tuesday</v>
      </c>
      <c r="K201" t="b">
        <f>WEEKDAY(tbl2023Sales[[#This Row],[Date]], 2) &gt;= 5</f>
        <v>0</v>
      </c>
      <c r="L201" s="15">
        <f>EOMONTH(tbl2023Sales[[#This Row],[Date]],0)</f>
        <v>45016</v>
      </c>
    </row>
    <row r="202" spans="1:12" x14ac:dyDescent="0.4">
      <c r="A202">
        <v>199</v>
      </c>
      <c r="B202" s="2">
        <v>45268</v>
      </c>
      <c r="C202" t="s">
        <v>805</v>
      </c>
      <c r="D202" t="s">
        <v>2</v>
      </c>
      <c r="E202">
        <v>45</v>
      </c>
      <c r="F202" t="s">
        <v>6</v>
      </c>
      <c r="G202" s="7">
        <v>163.72</v>
      </c>
      <c r="H202" t="str">
        <f>_xlfn.XLOOKUP(tbl2023Sales[[#This Row],[Age]],tblAgeGrp[Age],tblAgeGrp[AgeGroup],"Error, verify age",0,1)</f>
        <v>45-54</v>
      </c>
      <c r="I202" t="str">
        <f>IF(OR(tbl2023Sales[[#This Row],[Month-Year]]=45260, tbl2023Sales[[#This Row],[Month-Year]]=45291), "Holiday", "Non-Holiday")</f>
        <v>Holiday</v>
      </c>
      <c r="J202" t="str">
        <f>_xlfn.XLOOKUP(WEEKDAY(tbl2023Sales[[#This Row],[Date]],1),tblDayWk[Day'#],tblDayWk[Day],"Error",0,1)</f>
        <v>Friday</v>
      </c>
      <c r="K202" t="b">
        <f>WEEKDAY(tbl2023Sales[[#This Row],[Date]], 2) &gt;= 5</f>
        <v>1</v>
      </c>
      <c r="L202" s="15">
        <f>EOMONTH(tbl2023Sales[[#This Row],[Date]],0)</f>
        <v>45291</v>
      </c>
    </row>
    <row r="203" spans="1:12" x14ac:dyDescent="0.4">
      <c r="A203">
        <v>200</v>
      </c>
      <c r="B203" s="2">
        <v>45170</v>
      </c>
      <c r="C203" t="s">
        <v>804</v>
      </c>
      <c r="D203" t="s">
        <v>2</v>
      </c>
      <c r="E203">
        <v>27</v>
      </c>
      <c r="F203" t="s">
        <v>6</v>
      </c>
      <c r="G203" s="7">
        <v>379.48</v>
      </c>
      <c r="H203" t="str">
        <f>_xlfn.XLOOKUP(tbl2023Sales[[#This Row],[Age]],tblAgeGrp[Age],tblAgeGrp[AgeGroup],"Error, verify age",0,1)</f>
        <v>25-34</v>
      </c>
      <c r="I203" t="str">
        <f>IF(OR(tbl2023Sales[[#This Row],[Month-Year]]=45260, tbl2023Sales[[#This Row],[Month-Year]]=45291), "Holiday", "Non-Holiday")</f>
        <v>Non-Holiday</v>
      </c>
      <c r="J203" t="str">
        <f>_xlfn.XLOOKUP(WEEKDAY(tbl2023Sales[[#This Row],[Date]],1),tblDayWk[Day'#],tblDayWk[Day],"Error",0,1)</f>
        <v>Friday</v>
      </c>
      <c r="K203" t="b">
        <f>WEEKDAY(tbl2023Sales[[#This Row],[Date]], 2) &gt;= 5</f>
        <v>1</v>
      </c>
      <c r="L203" s="15">
        <f>EOMONTH(tbl2023Sales[[#This Row],[Date]],0)</f>
        <v>45199</v>
      </c>
    </row>
    <row r="204" spans="1:12" x14ac:dyDescent="0.4">
      <c r="A204">
        <v>201</v>
      </c>
      <c r="B204" s="2">
        <v>45208</v>
      </c>
      <c r="C204" t="s">
        <v>803</v>
      </c>
      <c r="D204" t="s">
        <v>2</v>
      </c>
      <c r="E204">
        <v>56</v>
      </c>
      <c r="F204" t="s">
        <v>1</v>
      </c>
      <c r="G204" s="7">
        <v>1111.76</v>
      </c>
      <c r="H204" t="str">
        <f>_xlfn.XLOOKUP(tbl2023Sales[[#This Row],[Age]],tblAgeGrp[Age],tblAgeGrp[AgeGroup],"Error, verify age",0,1)</f>
        <v>55-64</v>
      </c>
      <c r="I204" t="str">
        <f>IF(OR(tbl2023Sales[[#This Row],[Month-Year]]=45260, tbl2023Sales[[#This Row],[Month-Year]]=45291), "Holiday", "Non-Holiday")</f>
        <v>Non-Holiday</v>
      </c>
      <c r="J204" t="str">
        <f>_xlfn.XLOOKUP(WEEKDAY(tbl2023Sales[[#This Row],[Date]],1),tblDayWk[Day'#],tblDayWk[Day],"Error",0,1)</f>
        <v>Monday</v>
      </c>
      <c r="K204" t="b">
        <f>WEEKDAY(tbl2023Sales[[#This Row],[Date]], 2) &gt;= 5</f>
        <v>0</v>
      </c>
      <c r="L204" s="15">
        <f>EOMONTH(tbl2023Sales[[#This Row],[Date]],0)</f>
        <v>45230</v>
      </c>
    </row>
    <row r="205" spans="1:12" x14ac:dyDescent="0.4">
      <c r="A205">
        <v>202</v>
      </c>
      <c r="B205" s="2">
        <v>45011</v>
      </c>
      <c r="C205" t="s">
        <v>802</v>
      </c>
      <c r="D205" t="s">
        <v>4</v>
      </c>
      <c r="E205">
        <v>34</v>
      </c>
      <c r="F205" t="s">
        <v>9</v>
      </c>
      <c r="G205" s="7">
        <v>1550.5</v>
      </c>
      <c r="H205" t="str">
        <f>_xlfn.XLOOKUP(tbl2023Sales[[#This Row],[Age]],tblAgeGrp[Age],tblAgeGrp[AgeGroup],"Error, verify age",0,1)</f>
        <v>25-34</v>
      </c>
      <c r="I205" t="str">
        <f>IF(OR(tbl2023Sales[[#This Row],[Month-Year]]=45260, tbl2023Sales[[#This Row],[Month-Year]]=45291), "Holiday", "Non-Holiday")</f>
        <v>Non-Holiday</v>
      </c>
      <c r="J205" t="str">
        <f>_xlfn.XLOOKUP(WEEKDAY(tbl2023Sales[[#This Row],[Date]],1),tblDayWk[Day'#],tblDayWk[Day],"Error",0,1)</f>
        <v>Sunday</v>
      </c>
      <c r="K205" t="b">
        <f>WEEKDAY(tbl2023Sales[[#This Row],[Date]], 2) &gt;= 5</f>
        <v>1</v>
      </c>
      <c r="L205" s="15">
        <f>EOMONTH(tbl2023Sales[[#This Row],[Date]],0)</f>
        <v>45016</v>
      </c>
    </row>
    <row r="206" spans="1:12" x14ac:dyDescent="0.4">
      <c r="A206">
        <v>203</v>
      </c>
      <c r="B206" s="2">
        <v>45276</v>
      </c>
      <c r="C206" t="s">
        <v>801</v>
      </c>
      <c r="D206" t="s">
        <v>2</v>
      </c>
      <c r="E206">
        <v>56</v>
      </c>
      <c r="F206" t="s">
        <v>9</v>
      </c>
      <c r="G206" s="7">
        <v>755.28</v>
      </c>
      <c r="H206" t="str">
        <f>_xlfn.XLOOKUP(tbl2023Sales[[#This Row],[Age]],tblAgeGrp[Age],tblAgeGrp[AgeGroup],"Error, verify age",0,1)</f>
        <v>55-64</v>
      </c>
      <c r="I206" t="str">
        <f>IF(OR(tbl2023Sales[[#This Row],[Month-Year]]=45260, tbl2023Sales[[#This Row],[Month-Year]]=45291), "Holiday", "Non-Holiday")</f>
        <v>Holiday</v>
      </c>
      <c r="J206" t="str">
        <f>_xlfn.XLOOKUP(WEEKDAY(tbl2023Sales[[#This Row],[Date]],1),tblDayWk[Day'#],tblDayWk[Day],"Error",0,1)</f>
        <v>Saturday</v>
      </c>
      <c r="K206" t="b">
        <f>WEEKDAY(tbl2023Sales[[#This Row],[Date]], 2) &gt;= 5</f>
        <v>1</v>
      </c>
      <c r="L206" s="15">
        <f>EOMONTH(tbl2023Sales[[#This Row],[Date]],0)</f>
        <v>45291</v>
      </c>
    </row>
    <row r="207" spans="1:12" x14ac:dyDescent="0.4">
      <c r="A207">
        <v>204</v>
      </c>
      <c r="B207" s="2">
        <v>45197</v>
      </c>
      <c r="C207" t="s">
        <v>800</v>
      </c>
      <c r="D207" t="s">
        <v>2</v>
      </c>
      <c r="E207">
        <v>39</v>
      </c>
      <c r="F207" t="s">
        <v>6</v>
      </c>
      <c r="G207" s="7">
        <v>275.15999999999997</v>
      </c>
      <c r="H207" t="str">
        <f>_xlfn.XLOOKUP(tbl2023Sales[[#This Row],[Age]],tblAgeGrp[Age],tblAgeGrp[AgeGroup],"Error, verify age",0,1)</f>
        <v>35-44</v>
      </c>
      <c r="I207" t="str">
        <f>IF(OR(tbl2023Sales[[#This Row],[Month-Year]]=45260, tbl2023Sales[[#This Row],[Month-Year]]=45291), "Holiday", "Non-Holiday")</f>
        <v>Non-Holiday</v>
      </c>
      <c r="J207" t="str">
        <f>_xlfn.XLOOKUP(WEEKDAY(tbl2023Sales[[#This Row],[Date]],1),tblDayWk[Day'#],tblDayWk[Day],"Error",0,1)</f>
        <v>Thursday</v>
      </c>
      <c r="K207" t="b">
        <f>WEEKDAY(tbl2023Sales[[#This Row],[Date]], 2) &gt;= 5</f>
        <v>0</v>
      </c>
      <c r="L207" s="15">
        <f>EOMONTH(tbl2023Sales[[#This Row],[Date]],0)</f>
        <v>45199</v>
      </c>
    </row>
    <row r="208" spans="1:12" x14ac:dyDescent="0.4">
      <c r="A208">
        <v>205</v>
      </c>
      <c r="B208" s="2">
        <v>45237</v>
      </c>
      <c r="C208" t="s">
        <v>799</v>
      </c>
      <c r="D208" t="s">
        <v>4</v>
      </c>
      <c r="E208">
        <v>43</v>
      </c>
      <c r="F208" t="s">
        <v>9</v>
      </c>
      <c r="G208" s="7">
        <v>608.52</v>
      </c>
      <c r="H208" t="str">
        <f>_xlfn.XLOOKUP(tbl2023Sales[[#This Row],[Age]],tblAgeGrp[Age],tblAgeGrp[AgeGroup],"Error, verify age",0,1)</f>
        <v>35-44</v>
      </c>
      <c r="I208" t="str">
        <f>IF(OR(tbl2023Sales[[#This Row],[Month-Year]]=45260, tbl2023Sales[[#This Row],[Month-Year]]=45291), "Holiday", "Non-Holiday")</f>
        <v>Holiday</v>
      </c>
      <c r="J208" t="str">
        <f>_xlfn.XLOOKUP(WEEKDAY(tbl2023Sales[[#This Row],[Date]],1),tblDayWk[Day'#],tblDayWk[Day],"Error",0,1)</f>
        <v>Tuesday</v>
      </c>
      <c r="K208" t="b">
        <f>WEEKDAY(tbl2023Sales[[#This Row],[Date]], 2) &gt;= 5</f>
        <v>0</v>
      </c>
      <c r="L208" s="15">
        <f>EOMONTH(tbl2023Sales[[#This Row],[Date]],0)</f>
        <v>45260</v>
      </c>
    </row>
    <row r="209" spans="1:12" x14ac:dyDescent="0.4">
      <c r="A209">
        <v>206</v>
      </c>
      <c r="B209" s="2">
        <v>45143</v>
      </c>
      <c r="C209" t="s">
        <v>798</v>
      </c>
      <c r="D209" t="s">
        <v>2</v>
      </c>
      <c r="E209">
        <v>61</v>
      </c>
      <c r="F209" t="s">
        <v>9</v>
      </c>
      <c r="G209" s="7">
        <v>1528.1999999999998</v>
      </c>
      <c r="H209" t="str">
        <f>_xlfn.XLOOKUP(tbl2023Sales[[#This Row],[Age]],tblAgeGrp[Age],tblAgeGrp[AgeGroup],"Error, verify age",0,1)</f>
        <v>55-64</v>
      </c>
      <c r="I209" t="str">
        <f>IF(OR(tbl2023Sales[[#This Row],[Month-Year]]=45260, tbl2023Sales[[#This Row],[Month-Year]]=45291), "Holiday", "Non-Holiday")</f>
        <v>Non-Holiday</v>
      </c>
      <c r="J209" t="str">
        <f>_xlfn.XLOOKUP(WEEKDAY(tbl2023Sales[[#This Row],[Date]],1),tblDayWk[Day'#],tblDayWk[Day],"Error",0,1)</f>
        <v>Saturday</v>
      </c>
      <c r="K209" t="b">
        <f>WEEKDAY(tbl2023Sales[[#This Row],[Date]], 2) &gt;= 5</f>
        <v>1</v>
      </c>
      <c r="L209" s="15">
        <f>EOMONTH(tbl2023Sales[[#This Row],[Date]],0)</f>
        <v>45169</v>
      </c>
    </row>
    <row r="210" spans="1:12" x14ac:dyDescent="0.4">
      <c r="A210">
        <v>207</v>
      </c>
      <c r="B210" s="2">
        <v>45035</v>
      </c>
      <c r="C210" t="s">
        <v>797</v>
      </c>
      <c r="D210" t="s">
        <v>4</v>
      </c>
      <c r="E210">
        <v>42</v>
      </c>
      <c r="F210" t="s">
        <v>6</v>
      </c>
      <c r="G210" s="7">
        <v>356.70000000000005</v>
      </c>
      <c r="H210" t="str">
        <f>_xlfn.XLOOKUP(tbl2023Sales[[#This Row],[Age]],tblAgeGrp[Age],tblAgeGrp[AgeGroup],"Error, verify age",0,1)</f>
        <v>35-44</v>
      </c>
      <c r="I210" t="str">
        <f>IF(OR(tbl2023Sales[[#This Row],[Month-Year]]=45260, tbl2023Sales[[#This Row],[Month-Year]]=45291), "Holiday", "Non-Holiday")</f>
        <v>Non-Holiday</v>
      </c>
      <c r="J210" t="str">
        <f>_xlfn.XLOOKUP(WEEKDAY(tbl2023Sales[[#This Row],[Date]],1),tblDayWk[Day'#],tblDayWk[Day],"Error",0,1)</f>
        <v>Wednesday</v>
      </c>
      <c r="K210" t="b">
        <f>WEEKDAY(tbl2023Sales[[#This Row],[Date]], 2) &gt;= 5</f>
        <v>0</v>
      </c>
      <c r="L210" s="15">
        <f>EOMONTH(tbl2023Sales[[#This Row],[Date]],0)</f>
        <v>45046</v>
      </c>
    </row>
    <row r="211" spans="1:12" x14ac:dyDescent="0.4">
      <c r="A211">
        <v>208</v>
      </c>
      <c r="B211" s="2">
        <v>45203</v>
      </c>
      <c r="C211" t="s">
        <v>796</v>
      </c>
      <c r="D211" t="s">
        <v>4</v>
      </c>
      <c r="E211">
        <v>34</v>
      </c>
      <c r="F211" t="s">
        <v>1</v>
      </c>
      <c r="G211" s="7">
        <v>780.11</v>
      </c>
      <c r="H211" t="str">
        <f>_xlfn.XLOOKUP(tbl2023Sales[[#This Row],[Age]],tblAgeGrp[Age],tblAgeGrp[AgeGroup],"Error, verify age",0,1)</f>
        <v>25-34</v>
      </c>
      <c r="I211" t="str">
        <f>IF(OR(tbl2023Sales[[#This Row],[Month-Year]]=45260, tbl2023Sales[[#This Row],[Month-Year]]=45291), "Holiday", "Non-Holiday")</f>
        <v>Non-Holiday</v>
      </c>
      <c r="J211" t="str">
        <f>_xlfn.XLOOKUP(WEEKDAY(tbl2023Sales[[#This Row],[Date]],1),tblDayWk[Day'#],tblDayWk[Day],"Error",0,1)</f>
        <v>Wednesday</v>
      </c>
      <c r="K211" t="b">
        <f>WEEKDAY(tbl2023Sales[[#This Row],[Date]], 2) &gt;= 5</f>
        <v>0</v>
      </c>
      <c r="L211" s="15">
        <f>EOMONTH(tbl2023Sales[[#This Row],[Date]],0)</f>
        <v>45230</v>
      </c>
    </row>
    <row r="212" spans="1:12" x14ac:dyDescent="0.4">
      <c r="A212">
        <v>209</v>
      </c>
      <c r="B212" s="2">
        <v>45280</v>
      </c>
      <c r="C212" t="s">
        <v>795</v>
      </c>
      <c r="D212" t="s">
        <v>4</v>
      </c>
      <c r="E212">
        <v>30</v>
      </c>
      <c r="F212" t="s">
        <v>1</v>
      </c>
      <c r="G212" s="7">
        <v>363.32</v>
      </c>
      <c r="H212" t="str">
        <f>_xlfn.XLOOKUP(tbl2023Sales[[#This Row],[Age]],tblAgeGrp[Age],tblAgeGrp[AgeGroup],"Error, verify age",0,1)</f>
        <v>25-34</v>
      </c>
      <c r="I212" t="str">
        <f>IF(OR(tbl2023Sales[[#This Row],[Month-Year]]=45260, tbl2023Sales[[#This Row],[Month-Year]]=45291), "Holiday", "Non-Holiday")</f>
        <v>Holiday</v>
      </c>
      <c r="J212" t="str">
        <f>_xlfn.XLOOKUP(WEEKDAY(tbl2023Sales[[#This Row],[Date]],1),tblDayWk[Day'#],tblDayWk[Day],"Error",0,1)</f>
        <v>Wednesday</v>
      </c>
      <c r="K212" t="b">
        <f>WEEKDAY(tbl2023Sales[[#This Row],[Date]], 2) &gt;= 5</f>
        <v>0</v>
      </c>
      <c r="L212" s="15">
        <f>EOMONTH(tbl2023Sales[[#This Row],[Date]],0)</f>
        <v>45291</v>
      </c>
    </row>
    <row r="213" spans="1:12" x14ac:dyDescent="0.4">
      <c r="A213">
        <v>210</v>
      </c>
      <c r="B213" s="2">
        <v>45029</v>
      </c>
      <c r="C213" t="s">
        <v>794</v>
      </c>
      <c r="D213" t="s">
        <v>2</v>
      </c>
      <c r="E213">
        <v>37</v>
      </c>
      <c r="F213" t="s">
        <v>1</v>
      </c>
      <c r="G213" s="7">
        <v>440.68</v>
      </c>
      <c r="H213" t="str">
        <f>_xlfn.XLOOKUP(tbl2023Sales[[#This Row],[Age]],tblAgeGrp[Age],tblAgeGrp[AgeGroup],"Error, verify age",0,1)</f>
        <v>35-44</v>
      </c>
      <c r="I213" t="str">
        <f>IF(OR(tbl2023Sales[[#This Row],[Month-Year]]=45260, tbl2023Sales[[#This Row],[Month-Year]]=45291), "Holiday", "Non-Holiday")</f>
        <v>Non-Holiday</v>
      </c>
      <c r="J213" t="str">
        <f>_xlfn.XLOOKUP(WEEKDAY(tbl2023Sales[[#This Row],[Date]],1),tblDayWk[Day'#],tblDayWk[Day],"Error",0,1)</f>
        <v>Thursday</v>
      </c>
      <c r="K213" t="b">
        <f>WEEKDAY(tbl2023Sales[[#This Row],[Date]], 2) &gt;= 5</f>
        <v>0</v>
      </c>
      <c r="L213" s="15">
        <f>EOMONTH(tbl2023Sales[[#This Row],[Date]],0)</f>
        <v>45046</v>
      </c>
    </row>
    <row r="214" spans="1:12" x14ac:dyDescent="0.4">
      <c r="A214">
        <v>212</v>
      </c>
      <c r="B214" s="2">
        <v>45086</v>
      </c>
      <c r="C214" t="s">
        <v>793</v>
      </c>
      <c r="D214" t="s">
        <v>2</v>
      </c>
      <c r="E214">
        <v>21</v>
      </c>
      <c r="F214" t="s">
        <v>9</v>
      </c>
      <c r="G214" s="7">
        <v>840.55000000000007</v>
      </c>
      <c r="H214" t="str">
        <f>_xlfn.XLOOKUP(tbl2023Sales[[#This Row],[Age]],tblAgeGrp[Age],tblAgeGrp[AgeGroup],"Error, verify age",0,1)</f>
        <v>15-24</v>
      </c>
      <c r="I214" t="str">
        <f>IF(OR(tbl2023Sales[[#This Row],[Month-Year]]=45260, tbl2023Sales[[#This Row],[Month-Year]]=45291), "Holiday", "Non-Holiday")</f>
        <v>Non-Holiday</v>
      </c>
      <c r="J214" t="str">
        <f>_xlfn.XLOOKUP(WEEKDAY(tbl2023Sales[[#This Row],[Date]],1),tblDayWk[Day'#],tblDayWk[Day],"Error",0,1)</f>
        <v>Friday</v>
      </c>
      <c r="K214" t="b">
        <f>WEEKDAY(tbl2023Sales[[#This Row],[Date]], 2) &gt;= 5</f>
        <v>1</v>
      </c>
      <c r="L214" s="15">
        <f>EOMONTH(tbl2023Sales[[#This Row],[Date]],0)</f>
        <v>45107</v>
      </c>
    </row>
    <row r="215" spans="1:12" x14ac:dyDescent="0.4">
      <c r="A215">
        <v>213</v>
      </c>
      <c r="B215" s="2">
        <v>45131</v>
      </c>
      <c r="C215" t="s">
        <v>792</v>
      </c>
      <c r="D215" t="s">
        <v>2</v>
      </c>
      <c r="E215">
        <v>27</v>
      </c>
      <c r="F215" t="s">
        <v>6</v>
      </c>
      <c r="G215" s="7">
        <v>237.38</v>
      </c>
      <c r="H215" t="str">
        <f>_xlfn.XLOOKUP(tbl2023Sales[[#This Row],[Age]],tblAgeGrp[Age],tblAgeGrp[AgeGroup],"Error, verify age",0,1)</f>
        <v>25-34</v>
      </c>
      <c r="I215" t="str">
        <f>IF(OR(tbl2023Sales[[#This Row],[Month-Year]]=45260, tbl2023Sales[[#This Row],[Month-Year]]=45291), "Holiday", "Non-Holiday")</f>
        <v>Non-Holiday</v>
      </c>
      <c r="J215" t="str">
        <f>_xlfn.XLOOKUP(WEEKDAY(tbl2023Sales[[#This Row],[Date]],1),tblDayWk[Day'#],tblDayWk[Day],"Error",0,1)</f>
        <v>Monday</v>
      </c>
      <c r="K215" t="b">
        <f>WEEKDAY(tbl2023Sales[[#This Row],[Date]], 2) &gt;= 5</f>
        <v>0</v>
      </c>
      <c r="L215" s="15">
        <f>EOMONTH(tbl2023Sales[[#This Row],[Date]],0)</f>
        <v>45138</v>
      </c>
    </row>
    <row r="216" spans="1:12" x14ac:dyDescent="0.4">
      <c r="A216">
        <v>214</v>
      </c>
      <c r="B216" s="2">
        <v>45270</v>
      </c>
      <c r="C216" t="s">
        <v>791</v>
      </c>
      <c r="D216" t="s">
        <v>2</v>
      </c>
      <c r="E216">
        <v>20</v>
      </c>
      <c r="F216" t="s">
        <v>6</v>
      </c>
      <c r="G216" s="7">
        <v>46.66</v>
      </c>
      <c r="H216" t="str">
        <f>_xlfn.XLOOKUP(tbl2023Sales[[#This Row],[Age]],tblAgeGrp[Age],tblAgeGrp[AgeGroup],"Error, verify age",0,1)</f>
        <v>15-24</v>
      </c>
      <c r="I216" t="str">
        <f>IF(OR(tbl2023Sales[[#This Row],[Month-Year]]=45260, tbl2023Sales[[#This Row],[Month-Year]]=45291), "Holiday", "Non-Holiday")</f>
        <v>Holiday</v>
      </c>
      <c r="J216" t="str">
        <f>_xlfn.XLOOKUP(WEEKDAY(tbl2023Sales[[#This Row],[Date]],1),tblDayWk[Day'#],tblDayWk[Day],"Error",0,1)</f>
        <v>Sunday</v>
      </c>
      <c r="K216" t="b">
        <f>WEEKDAY(tbl2023Sales[[#This Row],[Date]], 2) &gt;= 5</f>
        <v>1</v>
      </c>
      <c r="L216" s="15">
        <f>EOMONTH(tbl2023Sales[[#This Row],[Date]],0)</f>
        <v>45291</v>
      </c>
    </row>
    <row r="217" spans="1:12" x14ac:dyDescent="0.4">
      <c r="A217">
        <v>215</v>
      </c>
      <c r="B217" s="2">
        <v>45259</v>
      </c>
      <c r="C217" t="s">
        <v>790</v>
      </c>
      <c r="D217" t="s">
        <v>2</v>
      </c>
      <c r="E217">
        <v>58</v>
      </c>
      <c r="F217" t="s">
        <v>9</v>
      </c>
      <c r="G217" s="7">
        <v>1066.73</v>
      </c>
      <c r="H217" t="str">
        <f>_xlfn.XLOOKUP(tbl2023Sales[[#This Row],[Age]],tblAgeGrp[Age],tblAgeGrp[AgeGroup],"Error, verify age",0,1)</f>
        <v>55-64</v>
      </c>
      <c r="I217" t="str">
        <f>IF(OR(tbl2023Sales[[#This Row],[Month-Year]]=45260, tbl2023Sales[[#This Row],[Month-Year]]=45291), "Holiday", "Non-Holiday")</f>
        <v>Holiday</v>
      </c>
      <c r="J217" t="str">
        <f>_xlfn.XLOOKUP(WEEKDAY(tbl2023Sales[[#This Row],[Date]],1),tblDayWk[Day'#],tblDayWk[Day],"Error",0,1)</f>
        <v>Wednesday</v>
      </c>
      <c r="K217" t="b">
        <f>WEEKDAY(tbl2023Sales[[#This Row],[Date]], 2) &gt;= 5</f>
        <v>0</v>
      </c>
      <c r="L217" s="15">
        <f>EOMONTH(tbl2023Sales[[#This Row],[Date]],0)</f>
        <v>45260</v>
      </c>
    </row>
    <row r="218" spans="1:12" x14ac:dyDescent="0.4">
      <c r="A218">
        <v>216</v>
      </c>
      <c r="B218" s="2">
        <v>45118</v>
      </c>
      <c r="C218" t="s">
        <v>789</v>
      </c>
      <c r="D218" t="s">
        <v>2</v>
      </c>
      <c r="E218">
        <v>62</v>
      </c>
      <c r="F218" t="s">
        <v>1</v>
      </c>
      <c r="G218" s="7">
        <v>1794.7</v>
      </c>
      <c r="H218" t="str">
        <f>_xlfn.XLOOKUP(tbl2023Sales[[#This Row],[Age]],tblAgeGrp[Age],tblAgeGrp[AgeGroup],"Error, verify age",0,1)</f>
        <v>55-64</v>
      </c>
      <c r="I218" t="str">
        <f>IF(OR(tbl2023Sales[[#This Row],[Month-Year]]=45260, tbl2023Sales[[#This Row],[Month-Year]]=45291), "Holiday", "Non-Holiday")</f>
        <v>Non-Holiday</v>
      </c>
      <c r="J218" t="str">
        <f>_xlfn.XLOOKUP(WEEKDAY(tbl2023Sales[[#This Row],[Date]],1),tblDayWk[Day'#],tblDayWk[Day],"Error",0,1)</f>
        <v>Tuesday</v>
      </c>
      <c r="K218" t="b">
        <f>WEEKDAY(tbl2023Sales[[#This Row],[Date]], 2) &gt;= 5</f>
        <v>0</v>
      </c>
      <c r="L218" s="15">
        <f>EOMONTH(tbl2023Sales[[#This Row],[Date]],0)</f>
        <v>45138</v>
      </c>
    </row>
    <row r="219" spans="1:12" x14ac:dyDescent="0.4">
      <c r="A219">
        <v>217</v>
      </c>
      <c r="B219" s="2">
        <v>45151</v>
      </c>
      <c r="C219" t="s">
        <v>788</v>
      </c>
      <c r="D219" t="s">
        <v>4</v>
      </c>
      <c r="E219">
        <v>35</v>
      </c>
      <c r="F219" t="s">
        <v>1</v>
      </c>
      <c r="G219" s="7">
        <v>564.75</v>
      </c>
      <c r="H219" t="str">
        <f>_xlfn.XLOOKUP(tbl2023Sales[[#This Row],[Age]],tblAgeGrp[Age],tblAgeGrp[AgeGroup],"Error, verify age",0,1)</f>
        <v>35-44</v>
      </c>
      <c r="I219" t="str">
        <f>IF(OR(tbl2023Sales[[#This Row],[Month-Year]]=45260, tbl2023Sales[[#This Row],[Month-Year]]=45291), "Holiday", "Non-Holiday")</f>
        <v>Non-Holiday</v>
      </c>
      <c r="J219" t="str">
        <f>_xlfn.XLOOKUP(WEEKDAY(tbl2023Sales[[#This Row],[Date]],1),tblDayWk[Day'#],tblDayWk[Day],"Error",0,1)</f>
        <v>Sunday</v>
      </c>
      <c r="K219" t="b">
        <f>WEEKDAY(tbl2023Sales[[#This Row],[Date]], 2) &gt;= 5</f>
        <v>1</v>
      </c>
      <c r="L219" s="15">
        <f>EOMONTH(tbl2023Sales[[#This Row],[Date]],0)</f>
        <v>45169</v>
      </c>
    </row>
    <row r="220" spans="1:12" x14ac:dyDescent="0.4">
      <c r="A220">
        <v>218</v>
      </c>
      <c r="B220" s="2">
        <v>45191</v>
      </c>
      <c r="C220" t="s">
        <v>787</v>
      </c>
      <c r="D220" t="s">
        <v>2</v>
      </c>
      <c r="E220">
        <v>64</v>
      </c>
      <c r="F220" t="s">
        <v>6</v>
      </c>
      <c r="G220" s="7">
        <v>38.14</v>
      </c>
      <c r="H220" t="str">
        <f>_xlfn.XLOOKUP(tbl2023Sales[[#This Row],[Age]],tblAgeGrp[Age],tblAgeGrp[AgeGroup],"Error, verify age",0,1)</f>
        <v>55-64</v>
      </c>
      <c r="I220" t="str">
        <f>IF(OR(tbl2023Sales[[#This Row],[Month-Year]]=45260, tbl2023Sales[[#This Row],[Month-Year]]=45291), "Holiday", "Non-Holiday")</f>
        <v>Non-Holiday</v>
      </c>
      <c r="J220" t="str">
        <f>_xlfn.XLOOKUP(WEEKDAY(tbl2023Sales[[#This Row],[Date]],1),tblDayWk[Day'#],tblDayWk[Day],"Error",0,1)</f>
        <v>Friday</v>
      </c>
      <c r="K220" t="b">
        <f>WEEKDAY(tbl2023Sales[[#This Row],[Date]], 2) &gt;= 5</f>
        <v>1</v>
      </c>
      <c r="L220" s="15">
        <f>EOMONTH(tbl2023Sales[[#This Row],[Date]],0)</f>
        <v>45199</v>
      </c>
    </row>
    <row r="221" spans="1:12" x14ac:dyDescent="0.4">
      <c r="A221">
        <v>219</v>
      </c>
      <c r="B221" s="2">
        <v>45158</v>
      </c>
      <c r="C221" t="s">
        <v>786</v>
      </c>
      <c r="D221" t="s">
        <v>4</v>
      </c>
      <c r="E221">
        <v>53</v>
      </c>
      <c r="F221" t="s">
        <v>1</v>
      </c>
      <c r="G221" s="7">
        <v>542.4</v>
      </c>
      <c r="H221" t="str">
        <f>_xlfn.XLOOKUP(tbl2023Sales[[#This Row],[Age]],tblAgeGrp[Age],tblAgeGrp[AgeGroup],"Error, verify age",0,1)</f>
        <v>45-54</v>
      </c>
      <c r="I221" t="str">
        <f>IF(OR(tbl2023Sales[[#This Row],[Month-Year]]=45260, tbl2023Sales[[#This Row],[Month-Year]]=45291), "Holiday", "Non-Holiday")</f>
        <v>Non-Holiday</v>
      </c>
      <c r="J221" t="str">
        <f>_xlfn.XLOOKUP(WEEKDAY(tbl2023Sales[[#This Row],[Date]],1),tblDayWk[Day'#],tblDayWk[Day],"Error",0,1)</f>
        <v>Sunday</v>
      </c>
      <c r="K221" t="b">
        <f>WEEKDAY(tbl2023Sales[[#This Row],[Date]], 2) &gt;= 5</f>
        <v>1</v>
      </c>
      <c r="L221" s="15">
        <f>EOMONTH(tbl2023Sales[[#This Row],[Date]],0)</f>
        <v>45169</v>
      </c>
    </row>
    <row r="222" spans="1:12" x14ac:dyDescent="0.4">
      <c r="A222">
        <v>220</v>
      </c>
      <c r="B222" s="2">
        <v>44988</v>
      </c>
      <c r="C222" t="s">
        <v>785</v>
      </c>
      <c r="D222" t="s">
        <v>2</v>
      </c>
      <c r="E222">
        <v>64</v>
      </c>
      <c r="F222" t="s">
        <v>6</v>
      </c>
      <c r="G222" s="7">
        <v>226.58</v>
      </c>
      <c r="H222" t="str">
        <f>_xlfn.XLOOKUP(tbl2023Sales[[#This Row],[Age]],tblAgeGrp[Age],tblAgeGrp[AgeGroup],"Error, verify age",0,1)</f>
        <v>55-64</v>
      </c>
      <c r="I222" t="str">
        <f>IF(OR(tbl2023Sales[[#This Row],[Month-Year]]=45260, tbl2023Sales[[#This Row],[Month-Year]]=45291), "Holiday", "Non-Holiday")</f>
        <v>Non-Holiday</v>
      </c>
      <c r="J222" t="str">
        <f>_xlfn.XLOOKUP(WEEKDAY(tbl2023Sales[[#This Row],[Date]],1),tblDayWk[Day'#],tblDayWk[Day],"Error",0,1)</f>
        <v>Friday</v>
      </c>
      <c r="K222" t="b">
        <f>WEEKDAY(tbl2023Sales[[#This Row],[Date]], 2) &gt;= 5</f>
        <v>1</v>
      </c>
      <c r="L222" s="15">
        <f>EOMONTH(tbl2023Sales[[#This Row],[Date]],0)</f>
        <v>45016</v>
      </c>
    </row>
    <row r="223" spans="1:12" x14ac:dyDescent="0.4">
      <c r="A223">
        <v>221</v>
      </c>
      <c r="B223" s="2">
        <v>45053</v>
      </c>
      <c r="C223" t="s">
        <v>784</v>
      </c>
      <c r="D223" t="s">
        <v>2</v>
      </c>
      <c r="E223">
        <v>39</v>
      </c>
      <c r="F223" t="s">
        <v>6</v>
      </c>
      <c r="G223" s="7">
        <v>272.76</v>
      </c>
      <c r="H223" t="str">
        <f>_xlfn.XLOOKUP(tbl2023Sales[[#This Row],[Age]],tblAgeGrp[Age],tblAgeGrp[AgeGroup],"Error, verify age",0,1)</f>
        <v>35-44</v>
      </c>
      <c r="I223" t="str">
        <f>IF(OR(tbl2023Sales[[#This Row],[Month-Year]]=45260, tbl2023Sales[[#This Row],[Month-Year]]=45291), "Holiday", "Non-Holiday")</f>
        <v>Non-Holiday</v>
      </c>
      <c r="J223" t="str">
        <f>_xlfn.XLOOKUP(WEEKDAY(tbl2023Sales[[#This Row],[Date]],1),tblDayWk[Day'#],tblDayWk[Day],"Error",0,1)</f>
        <v>Sunday</v>
      </c>
      <c r="K223" t="b">
        <f>WEEKDAY(tbl2023Sales[[#This Row],[Date]], 2) &gt;= 5</f>
        <v>1</v>
      </c>
      <c r="L223" s="15">
        <f>EOMONTH(tbl2023Sales[[#This Row],[Date]],0)</f>
        <v>45077</v>
      </c>
    </row>
    <row r="224" spans="1:12" x14ac:dyDescent="0.4">
      <c r="A224">
        <v>222</v>
      </c>
      <c r="B224" s="2">
        <v>45042</v>
      </c>
      <c r="C224" t="s">
        <v>783</v>
      </c>
      <c r="D224" t="s">
        <v>2</v>
      </c>
      <c r="E224">
        <v>51</v>
      </c>
      <c r="F224" t="s">
        <v>9</v>
      </c>
      <c r="G224" s="7">
        <v>185.52</v>
      </c>
      <c r="H224" t="str">
        <f>_xlfn.XLOOKUP(tbl2023Sales[[#This Row],[Age]],tblAgeGrp[Age],tblAgeGrp[AgeGroup],"Error, verify age",0,1)</f>
        <v>45-54</v>
      </c>
      <c r="I224" t="str">
        <f>IF(OR(tbl2023Sales[[#This Row],[Month-Year]]=45260, tbl2023Sales[[#This Row],[Month-Year]]=45291), "Holiday", "Non-Holiday")</f>
        <v>Non-Holiday</v>
      </c>
      <c r="J224" t="str">
        <f>_xlfn.XLOOKUP(WEEKDAY(tbl2023Sales[[#This Row],[Date]],1),tblDayWk[Day'#],tblDayWk[Day],"Error",0,1)</f>
        <v>Wednesday</v>
      </c>
      <c r="K224" t="b">
        <f>WEEKDAY(tbl2023Sales[[#This Row],[Date]], 2) &gt;= 5</f>
        <v>0</v>
      </c>
      <c r="L224" s="15">
        <f>EOMONTH(tbl2023Sales[[#This Row],[Date]],0)</f>
        <v>45046</v>
      </c>
    </row>
    <row r="225" spans="1:12" x14ac:dyDescent="0.4">
      <c r="A225">
        <v>223</v>
      </c>
      <c r="B225" s="2">
        <v>44959</v>
      </c>
      <c r="C225" t="s">
        <v>782</v>
      </c>
      <c r="D225" t="s">
        <v>4</v>
      </c>
      <c r="E225">
        <v>64</v>
      </c>
      <c r="F225" t="s">
        <v>9</v>
      </c>
      <c r="G225" s="7">
        <v>923.04</v>
      </c>
      <c r="H225" t="str">
        <f>_xlfn.XLOOKUP(tbl2023Sales[[#This Row],[Age]],tblAgeGrp[Age],tblAgeGrp[AgeGroup],"Error, verify age",0,1)</f>
        <v>55-64</v>
      </c>
      <c r="I225" t="str">
        <f>IF(OR(tbl2023Sales[[#This Row],[Month-Year]]=45260, tbl2023Sales[[#This Row],[Month-Year]]=45291), "Holiday", "Non-Holiday")</f>
        <v>Non-Holiday</v>
      </c>
      <c r="J225" t="str">
        <f>_xlfn.XLOOKUP(WEEKDAY(tbl2023Sales[[#This Row],[Date]],1),tblDayWk[Day'#],tblDayWk[Day],"Error",0,1)</f>
        <v>Thursday</v>
      </c>
      <c r="K225" t="b">
        <f>WEEKDAY(tbl2023Sales[[#This Row],[Date]], 2) &gt;= 5</f>
        <v>0</v>
      </c>
      <c r="L225" s="15">
        <f>EOMONTH(tbl2023Sales[[#This Row],[Date]],0)</f>
        <v>44985</v>
      </c>
    </row>
    <row r="226" spans="1:12" x14ac:dyDescent="0.4">
      <c r="A226">
        <v>224</v>
      </c>
      <c r="B226" s="2">
        <v>45100</v>
      </c>
      <c r="C226" t="s">
        <v>781</v>
      </c>
      <c r="D226" t="s">
        <v>4</v>
      </c>
      <c r="E226">
        <v>25</v>
      </c>
      <c r="F226" t="s">
        <v>9</v>
      </c>
      <c r="G226" s="7">
        <v>794.09999999999991</v>
      </c>
      <c r="H226" t="str">
        <f>_xlfn.XLOOKUP(tbl2023Sales[[#This Row],[Age]],tblAgeGrp[Age],tblAgeGrp[AgeGroup],"Error, verify age",0,1)</f>
        <v>25-34</v>
      </c>
      <c r="I226" t="str">
        <f>IF(OR(tbl2023Sales[[#This Row],[Month-Year]]=45260, tbl2023Sales[[#This Row],[Month-Year]]=45291), "Holiday", "Non-Holiday")</f>
        <v>Non-Holiday</v>
      </c>
      <c r="J226" t="str">
        <f>_xlfn.XLOOKUP(WEEKDAY(tbl2023Sales[[#This Row],[Date]],1),tblDayWk[Day'#],tblDayWk[Day],"Error",0,1)</f>
        <v>Friday</v>
      </c>
      <c r="K226" t="b">
        <f>WEEKDAY(tbl2023Sales[[#This Row],[Date]], 2) &gt;= 5</f>
        <v>1</v>
      </c>
      <c r="L226" s="15">
        <f>EOMONTH(tbl2023Sales[[#This Row],[Date]],0)</f>
        <v>45107</v>
      </c>
    </row>
    <row r="227" spans="1:12" x14ac:dyDescent="0.4">
      <c r="A227">
        <v>225</v>
      </c>
      <c r="B227" s="2">
        <v>44996</v>
      </c>
      <c r="C227" t="s">
        <v>780</v>
      </c>
      <c r="D227" t="s">
        <v>4</v>
      </c>
      <c r="E227">
        <v>57</v>
      </c>
      <c r="F227" t="s">
        <v>6</v>
      </c>
      <c r="G227" s="7">
        <v>75.86</v>
      </c>
      <c r="H227" t="str">
        <f>_xlfn.XLOOKUP(tbl2023Sales[[#This Row],[Age]],tblAgeGrp[Age],tblAgeGrp[AgeGroup],"Error, verify age",0,1)</f>
        <v>55-64</v>
      </c>
      <c r="I227" t="str">
        <f>IF(OR(tbl2023Sales[[#This Row],[Month-Year]]=45260, tbl2023Sales[[#This Row],[Month-Year]]=45291), "Holiday", "Non-Holiday")</f>
        <v>Non-Holiday</v>
      </c>
      <c r="J227" t="str">
        <f>_xlfn.XLOOKUP(WEEKDAY(tbl2023Sales[[#This Row],[Date]],1),tblDayWk[Day'#],tblDayWk[Day],"Error",0,1)</f>
        <v>Saturday</v>
      </c>
      <c r="K227" t="b">
        <f>WEEKDAY(tbl2023Sales[[#This Row],[Date]], 2) &gt;= 5</f>
        <v>1</v>
      </c>
      <c r="L227" s="15">
        <f>EOMONTH(tbl2023Sales[[#This Row],[Date]],0)</f>
        <v>45016</v>
      </c>
    </row>
    <row r="228" spans="1:12" x14ac:dyDescent="0.4">
      <c r="A228">
        <v>226</v>
      </c>
      <c r="B228" s="2">
        <v>45228</v>
      </c>
      <c r="C228" t="s">
        <v>779</v>
      </c>
      <c r="D228" t="s">
        <v>4</v>
      </c>
      <c r="E228">
        <v>61</v>
      </c>
      <c r="F228" t="s">
        <v>9</v>
      </c>
      <c r="G228" s="7">
        <v>180.55</v>
      </c>
      <c r="H228" t="str">
        <f>_xlfn.XLOOKUP(tbl2023Sales[[#This Row],[Age]],tblAgeGrp[Age],tblAgeGrp[AgeGroup],"Error, verify age",0,1)</f>
        <v>55-64</v>
      </c>
      <c r="I228" t="str">
        <f>IF(OR(tbl2023Sales[[#This Row],[Month-Year]]=45260, tbl2023Sales[[#This Row],[Month-Year]]=45291), "Holiday", "Non-Holiday")</f>
        <v>Non-Holiday</v>
      </c>
      <c r="J228" t="str">
        <f>_xlfn.XLOOKUP(WEEKDAY(tbl2023Sales[[#This Row],[Date]],1),tblDayWk[Day'#],tblDayWk[Day],"Error",0,1)</f>
        <v>Sunday</v>
      </c>
      <c r="K228" t="b">
        <f>WEEKDAY(tbl2023Sales[[#This Row],[Date]], 2) &gt;= 5</f>
        <v>1</v>
      </c>
      <c r="L228" s="15">
        <f>EOMONTH(tbl2023Sales[[#This Row],[Date]],0)</f>
        <v>45230</v>
      </c>
    </row>
    <row r="229" spans="1:12" x14ac:dyDescent="0.4">
      <c r="A229">
        <v>227</v>
      </c>
      <c r="B229" s="2">
        <v>45210</v>
      </c>
      <c r="C229" t="s">
        <v>778</v>
      </c>
      <c r="D229" t="s">
        <v>2</v>
      </c>
      <c r="E229">
        <v>36</v>
      </c>
      <c r="F229" t="s">
        <v>1</v>
      </c>
      <c r="G229" s="7">
        <v>1771.58</v>
      </c>
      <c r="H229" t="str">
        <f>_xlfn.XLOOKUP(tbl2023Sales[[#This Row],[Age]],tblAgeGrp[Age],tblAgeGrp[AgeGroup],"Error, verify age",0,1)</f>
        <v>35-44</v>
      </c>
      <c r="I229" t="str">
        <f>IF(OR(tbl2023Sales[[#This Row],[Month-Year]]=45260, tbl2023Sales[[#This Row],[Month-Year]]=45291), "Holiday", "Non-Holiday")</f>
        <v>Non-Holiday</v>
      </c>
      <c r="J229" t="str">
        <f>_xlfn.XLOOKUP(WEEKDAY(tbl2023Sales[[#This Row],[Date]],1),tblDayWk[Day'#],tblDayWk[Day],"Error",0,1)</f>
        <v>Wednesday</v>
      </c>
      <c r="K229" t="b">
        <f>WEEKDAY(tbl2023Sales[[#This Row],[Date]], 2) &gt;= 5</f>
        <v>0</v>
      </c>
      <c r="L229" s="15">
        <f>EOMONTH(tbl2023Sales[[#This Row],[Date]],0)</f>
        <v>45230</v>
      </c>
    </row>
    <row r="230" spans="1:12" x14ac:dyDescent="0.4">
      <c r="A230">
        <v>228</v>
      </c>
      <c r="B230" s="2">
        <v>45044</v>
      </c>
      <c r="C230" t="s">
        <v>777</v>
      </c>
      <c r="D230" t="s">
        <v>4</v>
      </c>
      <c r="E230">
        <v>59</v>
      </c>
      <c r="F230" t="s">
        <v>1</v>
      </c>
      <c r="G230" s="7">
        <v>211.9</v>
      </c>
      <c r="H230" t="str">
        <f>_xlfn.XLOOKUP(tbl2023Sales[[#This Row],[Age]],tblAgeGrp[Age],tblAgeGrp[AgeGroup],"Error, verify age",0,1)</f>
        <v>55-64</v>
      </c>
      <c r="I230" t="str">
        <f>IF(OR(tbl2023Sales[[#This Row],[Month-Year]]=45260, tbl2023Sales[[#This Row],[Month-Year]]=45291), "Holiday", "Non-Holiday")</f>
        <v>Non-Holiday</v>
      </c>
      <c r="J230" t="str">
        <f>_xlfn.XLOOKUP(WEEKDAY(tbl2023Sales[[#This Row],[Date]],1),tblDayWk[Day'#],tblDayWk[Day],"Error",0,1)</f>
        <v>Friday</v>
      </c>
      <c r="K230" t="b">
        <f>WEEKDAY(tbl2023Sales[[#This Row],[Date]], 2) &gt;= 5</f>
        <v>1</v>
      </c>
      <c r="L230" s="15">
        <f>EOMONTH(tbl2023Sales[[#This Row],[Date]],0)</f>
        <v>45046</v>
      </c>
    </row>
    <row r="231" spans="1:12" x14ac:dyDescent="0.4">
      <c r="A231">
        <v>229</v>
      </c>
      <c r="B231" s="2">
        <v>45228</v>
      </c>
      <c r="C231" t="s">
        <v>776</v>
      </c>
      <c r="D231" t="s">
        <v>2</v>
      </c>
      <c r="E231">
        <v>58</v>
      </c>
      <c r="F231" t="s">
        <v>6</v>
      </c>
      <c r="G231" s="7">
        <v>234.5</v>
      </c>
      <c r="H231" t="str">
        <f>_xlfn.XLOOKUP(tbl2023Sales[[#This Row],[Age]],tblAgeGrp[Age],tblAgeGrp[AgeGroup],"Error, verify age",0,1)</f>
        <v>55-64</v>
      </c>
      <c r="I231" t="str">
        <f>IF(OR(tbl2023Sales[[#This Row],[Month-Year]]=45260, tbl2023Sales[[#This Row],[Month-Year]]=45291), "Holiday", "Non-Holiday")</f>
        <v>Non-Holiday</v>
      </c>
      <c r="J231" t="str">
        <f>_xlfn.XLOOKUP(WEEKDAY(tbl2023Sales[[#This Row],[Date]],1),tblDayWk[Day'#],tblDayWk[Day],"Error",0,1)</f>
        <v>Sunday</v>
      </c>
      <c r="K231" t="b">
        <f>WEEKDAY(tbl2023Sales[[#This Row],[Date]], 2) &gt;= 5</f>
        <v>1</v>
      </c>
      <c r="L231" s="15">
        <f>EOMONTH(tbl2023Sales[[#This Row],[Date]],0)</f>
        <v>45230</v>
      </c>
    </row>
    <row r="232" spans="1:12" x14ac:dyDescent="0.4">
      <c r="A232">
        <v>230</v>
      </c>
      <c r="B232" s="2">
        <v>45039</v>
      </c>
      <c r="C232" t="s">
        <v>775</v>
      </c>
      <c r="D232" t="s">
        <v>2</v>
      </c>
      <c r="E232">
        <v>54</v>
      </c>
      <c r="F232" t="s">
        <v>6</v>
      </c>
      <c r="G232" s="7">
        <v>207.74</v>
      </c>
      <c r="H232" t="str">
        <f>_xlfn.XLOOKUP(tbl2023Sales[[#This Row],[Age]],tblAgeGrp[Age],tblAgeGrp[AgeGroup],"Error, verify age",0,1)</f>
        <v>45-54</v>
      </c>
      <c r="I232" t="str">
        <f>IF(OR(tbl2023Sales[[#This Row],[Month-Year]]=45260, tbl2023Sales[[#This Row],[Month-Year]]=45291), "Holiday", "Non-Holiday")</f>
        <v>Non-Holiday</v>
      </c>
      <c r="J232" t="str">
        <f>_xlfn.XLOOKUP(WEEKDAY(tbl2023Sales[[#This Row],[Date]],1),tblDayWk[Day'#],tblDayWk[Day],"Error",0,1)</f>
        <v>Sunday</v>
      </c>
      <c r="K232" t="b">
        <f>WEEKDAY(tbl2023Sales[[#This Row],[Date]], 2) &gt;= 5</f>
        <v>1</v>
      </c>
      <c r="L232" s="15">
        <f>EOMONTH(tbl2023Sales[[#This Row],[Date]],0)</f>
        <v>45046</v>
      </c>
    </row>
    <row r="233" spans="1:12" x14ac:dyDescent="0.4">
      <c r="A233">
        <v>231</v>
      </c>
      <c r="B233" s="2">
        <v>44989</v>
      </c>
      <c r="C233" t="s">
        <v>774</v>
      </c>
      <c r="D233" t="s">
        <v>4</v>
      </c>
      <c r="E233">
        <v>23</v>
      </c>
      <c r="F233" t="s">
        <v>9</v>
      </c>
      <c r="G233" s="7">
        <v>1419.18</v>
      </c>
      <c r="H233" t="str">
        <f>_xlfn.XLOOKUP(tbl2023Sales[[#This Row],[Age]],tblAgeGrp[Age],tblAgeGrp[AgeGroup],"Error, verify age",0,1)</f>
        <v>15-24</v>
      </c>
      <c r="I233" t="str">
        <f>IF(OR(tbl2023Sales[[#This Row],[Month-Year]]=45260, tbl2023Sales[[#This Row],[Month-Year]]=45291), "Holiday", "Non-Holiday")</f>
        <v>Non-Holiday</v>
      </c>
      <c r="J233" t="str">
        <f>_xlfn.XLOOKUP(WEEKDAY(tbl2023Sales[[#This Row],[Date]],1),tblDayWk[Day'#],tblDayWk[Day],"Error",0,1)</f>
        <v>Saturday</v>
      </c>
      <c r="K233" t="b">
        <f>WEEKDAY(tbl2023Sales[[#This Row],[Date]], 2) &gt;= 5</f>
        <v>1</v>
      </c>
      <c r="L233" s="15">
        <f>EOMONTH(tbl2023Sales[[#This Row],[Date]],0)</f>
        <v>45016</v>
      </c>
    </row>
    <row r="234" spans="1:12" x14ac:dyDescent="0.4">
      <c r="A234">
        <v>232</v>
      </c>
      <c r="B234" s="2">
        <v>44995</v>
      </c>
      <c r="C234" t="s">
        <v>773</v>
      </c>
      <c r="D234" t="s">
        <v>4</v>
      </c>
      <c r="E234">
        <v>43</v>
      </c>
      <c r="F234" t="s">
        <v>6</v>
      </c>
      <c r="G234" s="7">
        <v>384</v>
      </c>
      <c r="H234" t="str">
        <f>_xlfn.XLOOKUP(tbl2023Sales[[#This Row],[Age]],tblAgeGrp[Age],tblAgeGrp[AgeGroup],"Error, verify age",0,1)</f>
        <v>35-44</v>
      </c>
      <c r="I234" t="str">
        <f>IF(OR(tbl2023Sales[[#This Row],[Month-Year]]=45260, tbl2023Sales[[#This Row],[Month-Year]]=45291), "Holiday", "Non-Holiday")</f>
        <v>Non-Holiday</v>
      </c>
      <c r="J234" t="str">
        <f>_xlfn.XLOOKUP(WEEKDAY(tbl2023Sales[[#This Row],[Date]],1),tblDayWk[Day'#],tblDayWk[Day],"Error",0,1)</f>
        <v>Friday</v>
      </c>
      <c r="K234" t="b">
        <f>WEEKDAY(tbl2023Sales[[#This Row],[Date]], 2) &gt;= 5</f>
        <v>1</v>
      </c>
      <c r="L234" s="15">
        <f>EOMONTH(tbl2023Sales[[#This Row],[Date]],0)</f>
        <v>45016</v>
      </c>
    </row>
    <row r="235" spans="1:12" x14ac:dyDescent="0.4">
      <c r="A235">
        <v>233</v>
      </c>
      <c r="B235" s="2">
        <v>45289</v>
      </c>
      <c r="C235" t="s">
        <v>772</v>
      </c>
      <c r="D235" t="s">
        <v>4</v>
      </c>
      <c r="E235">
        <v>51</v>
      </c>
      <c r="F235" t="s">
        <v>6</v>
      </c>
      <c r="G235" s="7">
        <v>395.2</v>
      </c>
      <c r="H235" t="str">
        <f>_xlfn.XLOOKUP(tbl2023Sales[[#This Row],[Age]],tblAgeGrp[Age],tblAgeGrp[AgeGroup],"Error, verify age",0,1)</f>
        <v>45-54</v>
      </c>
      <c r="I235" t="str">
        <f>IF(OR(tbl2023Sales[[#This Row],[Month-Year]]=45260, tbl2023Sales[[#This Row],[Month-Year]]=45291), "Holiday", "Non-Holiday")</f>
        <v>Holiday</v>
      </c>
      <c r="J235" t="str">
        <f>_xlfn.XLOOKUP(WEEKDAY(tbl2023Sales[[#This Row],[Date]],1),tblDayWk[Day'#],tblDayWk[Day],"Error",0,1)</f>
        <v>Friday</v>
      </c>
      <c r="K235" t="b">
        <f>WEEKDAY(tbl2023Sales[[#This Row],[Date]], 2) &gt;= 5</f>
        <v>1</v>
      </c>
      <c r="L235" s="15">
        <f>EOMONTH(tbl2023Sales[[#This Row],[Date]],0)</f>
        <v>45291</v>
      </c>
    </row>
    <row r="236" spans="1:12" x14ac:dyDescent="0.4">
      <c r="A236">
        <v>234</v>
      </c>
      <c r="B236" s="2">
        <v>45250</v>
      </c>
      <c r="C236" t="s">
        <v>771</v>
      </c>
      <c r="D236" t="s">
        <v>4</v>
      </c>
      <c r="E236">
        <v>62</v>
      </c>
      <c r="F236" t="s">
        <v>1</v>
      </c>
      <c r="G236" s="7">
        <v>377.9</v>
      </c>
      <c r="H236" t="str">
        <f>_xlfn.XLOOKUP(tbl2023Sales[[#This Row],[Age]],tblAgeGrp[Age],tblAgeGrp[AgeGroup],"Error, verify age",0,1)</f>
        <v>55-64</v>
      </c>
      <c r="I236" t="str">
        <f>IF(OR(tbl2023Sales[[#This Row],[Month-Year]]=45260, tbl2023Sales[[#This Row],[Month-Year]]=45291), "Holiday", "Non-Holiday")</f>
        <v>Holiday</v>
      </c>
      <c r="J236" t="str">
        <f>_xlfn.XLOOKUP(WEEKDAY(tbl2023Sales[[#This Row],[Date]],1),tblDayWk[Day'#],tblDayWk[Day],"Error",0,1)</f>
        <v>Monday</v>
      </c>
      <c r="K236" t="b">
        <f>WEEKDAY(tbl2023Sales[[#This Row],[Date]], 2) &gt;= 5</f>
        <v>0</v>
      </c>
      <c r="L236" s="15">
        <f>EOMONTH(tbl2023Sales[[#This Row],[Date]],0)</f>
        <v>45260</v>
      </c>
    </row>
    <row r="237" spans="1:12" x14ac:dyDescent="0.4">
      <c r="A237">
        <v>235</v>
      </c>
      <c r="B237" s="2">
        <v>44957</v>
      </c>
      <c r="C237" t="s">
        <v>770</v>
      </c>
      <c r="D237" t="s">
        <v>4</v>
      </c>
      <c r="E237">
        <v>23</v>
      </c>
      <c r="F237" t="s">
        <v>1</v>
      </c>
      <c r="G237" s="7">
        <v>539.91</v>
      </c>
      <c r="H237" t="str">
        <f>_xlfn.XLOOKUP(tbl2023Sales[[#This Row],[Age]],tblAgeGrp[Age],tblAgeGrp[AgeGroup],"Error, verify age",0,1)</f>
        <v>15-24</v>
      </c>
      <c r="I237" t="str">
        <f>IF(OR(tbl2023Sales[[#This Row],[Month-Year]]=45260, tbl2023Sales[[#This Row],[Month-Year]]=45291), "Holiday", "Non-Holiday")</f>
        <v>Non-Holiday</v>
      </c>
      <c r="J237" t="str">
        <f>_xlfn.XLOOKUP(WEEKDAY(tbl2023Sales[[#This Row],[Date]],1),tblDayWk[Day'#],tblDayWk[Day],"Error",0,1)</f>
        <v>Tuesday</v>
      </c>
      <c r="K237" t="b">
        <f>WEEKDAY(tbl2023Sales[[#This Row],[Date]], 2) &gt;= 5</f>
        <v>0</v>
      </c>
      <c r="L237" s="15">
        <f>EOMONTH(tbl2023Sales[[#This Row],[Date]],0)</f>
        <v>44957</v>
      </c>
    </row>
    <row r="238" spans="1:12" x14ac:dyDescent="0.4">
      <c r="A238">
        <v>236</v>
      </c>
      <c r="B238" s="2">
        <v>45044</v>
      </c>
      <c r="C238" t="s">
        <v>769</v>
      </c>
      <c r="D238" t="s">
        <v>4</v>
      </c>
      <c r="E238">
        <v>54</v>
      </c>
      <c r="F238" t="s">
        <v>9</v>
      </c>
      <c r="G238" s="7">
        <v>706.17</v>
      </c>
      <c r="H238" t="str">
        <f>_xlfn.XLOOKUP(tbl2023Sales[[#This Row],[Age]],tblAgeGrp[Age],tblAgeGrp[AgeGroup],"Error, verify age",0,1)</f>
        <v>45-54</v>
      </c>
      <c r="I238" t="str">
        <f>IF(OR(tbl2023Sales[[#This Row],[Month-Year]]=45260, tbl2023Sales[[#This Row],[Month-Year]]=45291), "Holiday", "Non-Holiday")</f>
        <v>Non-Holiday</v>
      </c>
      <c r="J238" t="str">
        <f>_xlfn.XLOOKUP(WEEKDAY(tbl2023Sales[[#This Row],[Date]],1),tblDayWk[Day'#],tblDayWk[Day],"Error",0,1)</f>
        <v>Friday</v>
      </c>
      <c r="K238" t="b">
        <f>WEEKDAY(tbl2023Sales[[#This Row],[Date]], 2) &gt;= 5</f>
        <v>1</v>
      </c>
      <c r="L238" s="15">
        <f>EOMONTH(tbl2023Sales[[#This Row],[Date]],0)</f>
        <v>45046</v>
      </c>
    </row>
    <row r="239" spans="1:12" x14ac:dyDescent="0.4">
      <c r="A239">
        <v>237</v>
      </c>
      <c r="B239" s="2">
        <v>44961</v>
      </c>
      <c r="C239" t="s">
        <v>768</v>
      </c>
      <c r="D239" t="s">
        <v>4</v>
      </c>
      <c r="E239">
        <v>50</v>
      </c>
      <c r="F239" t="s">
        <v>6</v>
      </c>
      <c r="G239" s="7">
        <v>146.29999999999998</v>
      </c>
      <c r="H239" t="str">
        <f>_xlfn.XLOOKUP(tbl2023Sales[[#This Row],[Age]],tblAgeGrp[Age],tblAgeGrp[AgeGroup],"Error, verify age",0,1)</f>
        <v>45-54</v>
      </c>
      <c r="I239" t="str">
        <f>IF(OR(tbl2023Sales[[#This Row],[Month-Year]]=45260, tbl2023Sales[[#This Row],[Month-Year]]=45291), "Holiday", "Non-Holiday")</f>
        <v>Non-Holiday</v>
      </c>
      <c r="J239" t="str">
        <f>_xlfn.XLOOKUP(WEEKDAY(tbl2023Sales[[#This Row],[Date]],1),tblDayWk[Day'#],tblDayWk[Day],"Error",0,1)</f>
        <v>Saturday</v>
      </c>
      <c r="K239" t="b">
        <f>WEEKDAY(tbl2023Sales[[#This Row],[Date]], 2) &gt;= 5</f>
        <v>1</v>
      </c>
      <c r="L239" s="15">
        <f>EOMONTH(tbl2023Sales[[#This Row],[Date]],0)</f>
        <v>44985</v>
      </c>
    </row>
    <row r="240" spans="1:12" x14ac:dyDescent="0.4">
      <c r="A240">
        <v>238</v>
      </c>
      <c r="B240" s="2">
        <v>44943</v>
      </c>
      <c r="C240" t="s">
        <v>767</v>
      </c>
      <c r="D240" t="s">
        <v>4</v>
      </c>
      <c r="E240">
        <v>39</v>
      </c>
      <c r="F240" t="s">
        <v>6</v>
      </c>
      <c r="G240" s="7">
        <v>900.68999999999994</v>
      </c>
      <c r="H240" t="str">
        <f>_xlfn.XLOOKUP(tbl2023Sales[[#This Row],[Age]],tblAgeGrp[Age],tblAgeGrp[AgeGroup],"Error, verify age",0,1)</f>
        <v>35-44</v>
      </c>
      <c r="I240" t="str">
        <f>IF(OR(tbl2023Sales[[#This Row],[Month-Year]]=45260, tbl2023Sales[[#This Row],[Month-Year]]=45291), "Holiday", "Non-Holiday")</f>
        <v>Non-Holiday</v>
      </c>
      <c r="J240" t="str">
        <f>_xlfn.XLOOKUP(WEEKDAY(tbl2023Sales[[#This Row],[Date]],1),tblDayWk[Day'#],tblDayWk[Day],"Error",0,1)</f>
        <v>Tuesday</v>
      </c>
      <c r="K240" t="b">
        <f>WEEKDAY(tbl2023Sales[[#This Row],[Date]], 2) &gt;= 5</f>
        <v>0</v>
      </c>
      <c r="L240" s="15">
        <f>EOMONTH(tbl2023Sales[[#This Row],[Date]],0)</f>
        <v>44957</v>
      </c>
    </row>
    <row r="241" spans="1:12" x14ac:dyDescent="0.4">
      <c r="A241">
        <v>239</v>
      </c>
      <c r="B241" s="2">
        <v>45096</v>
      </c>
      <c r="C241" t="s">
        <v>766</v>
      </c>
      <c r="D241" t="s">
        <v>2</v>
      </c>
      <c r="E241">
        <v>38</v>
      </c>
      <c r="F241" t="s">
        <v>1</v>
      </c>
      <c r="G241" s="7">
        <v>2180.58</v>
      </c>
      <c r="H241" t="str">
        <f>_xlfn.XLOOKUP(tbl2023Sales[[#This Row],[Age]],tblAgeGrp[Age],tblAgeGrp[AgeGroup],"Error, verify age",0,1)</f>
        <v>35-44</v>
      </c>
      <c r="I241" t="str">
        <f>IF(OR(tbl2023Sales[[#This Row],[Month-Year]]=45260, tbl2023Sales[[#This Row],[Month-Year]]=45291), "Holiday", "Non-Holiday")</f>
        <v>Non-Holiday</v>
      </c>
      <c r="J241" t="str">
        <f>_xlfn.XLOOKUP(WEEKDAY(tbl2023Sales[[#This Row],[Date]],1),tblDayWk[Day'#],tblDayWk[Day],"Error",0,1)</f>
        <v>Monday</v>
      </c>
      <c r="K241" t="b">
        <f>WEEKDAY(tbl2023Sales[[#This Row],[Date]], 2) &gt;= 5</f>
        <v>0</v>
      </c>
      <c r="L241" s="15">
        <f>EOMONTH(tbl2023Sales[[#This Row],[Date]],0)</f>
        <v>45107</v>
      </c>
    </row>
    <row r="242" spans="1:12" x14ac:dyDescent="0.4">
      <c r="A242">
        <v>240</v>
      </c>
      <c r="B242" s="2">
        <v>44967</v>
      </c>
      <c r="C242" t="s">
        <v>765</v>
      </c>
      <c r="D242" t="s">
        <v>4</v>
      </c>
      <c r="E242">
        <v>23</v>
      </c>
      <c r="F242" t="s">
        <v>6</v>
      </c>
      <c r="G242" s="7">
        <v>99.78</v>
      </c>
      <c r="H242" t="str">
        <f>_xlfn.XLOOKUP(tbl2023Sales[[#This Row],[Age]],tblAgeGrp[Age],tblAgeGrp[AgeGroup],"Error, verify age",0,1)</f>
        <v>15-24</v>
      </c>
      <c r="I242" t="str">
        <f>IF(OR(tbl2023Sales[[#This Row],[Month-Year]]=45260, tbl2023Sales[[#This Row],[Month-Year]]=45291), "Holiday", "Non-Holiday")</f>
        <v>Non-Holiday</v>
      </c>
      <c r="J242" t="str">
        <f>_xlfn.XLOOKUP(WEEKDAY(tbl2023Sales[[#This Row],[Date]],1),tblDayWk[Day'#],tblDayWk[Day],"Error",0,1)</f>
        <v>Friday</v>
      </c>
      <c r="K242" t="b">
        <f>WEEKDAY(tbl2023Sales[[#This Row],[Date]], 2) &gt;= 5</f>
        <v>1</v>
      </c>
      <c r="L242" s="15">
        <f>EOMONTH(tbl2023Sales[[#This Row],[Date]],0)</f>
        <v>44985</v>
      </c>
    </row>
    <row r="243" spans="1:12" x14ac:dyDescent="0.4">
      <c r="A243">
        <v>241</v>
      </c>
      <c r="B243" s="2">
        <v>45190</v>
      </c>
      <c r="C243" t="s">
        <v>764</v>
      </c>
      <c r="D243" t="s">
        <v>4</v>
      </c>
      <c r="E243">
        <v>23</v>
      </c>
      <c r="F243" t="s">
        <v>1</v>
      </c>
      <c r="G243" s="7">
        <v>36.65</v>
      </c>
      <c r="H243" t="str">
        <f>_xlfn.XLOOKUP(tbl2023Sales[[#This Row],[Age]],tblAgeGrp[Age],tblAgeGrp[AgeGroup],"Error, verify age",0,1)</f>
        <v>15-24</v>
      </c>
      <c r="I243" t="str">
        <f>IF(OR(tbl2023Sales[[#This Row],[Month-Year]]=45260, tbl2023Sales[[#This Row],[Month-Year]]=45291), "Holiday", "Non-Holiday")</f>
        <v>Non-Holiday</v>
      </c>
      <c r="J243" t="str">
        <f>_xlfn.XLOOKUP(WEEKDAY(tbl2023Sales[[#This Row],[Date]],1),tblDayWk[Day'#],tblDayWk[Day],"Error",0,1)</f>
        <v>Thursday</v>
      </c>
      <c r="K243" t="b">
        <f>WEEKDAY(tbl2023Sales[[#This Row],[Date]], 2) &gt;= 5</f>
        <v>0</v>
      </c>
      <c r="L243" s="15">
        <f>EOMONTH(tbl2023Sales[[#This Row],[Date]],0)</f>
        <v>45199</v>
      </c>
    </row>
    <row r="244" spans="1:12" x14ac:dyDescent="0.4">
      <c r="A244">
        <v>242</v>
      </c>
      <c r="B244" s="2">
        <v>45232</v>
      </c>
      <c r="C244" t="s">
        <v>763</v>
      </c>
      <c r="D244" t="s">
        <v>2</v>
      </c>
      <c r="E244">
        <v>21</v>
      </c>
      <c r="F244" t="s">
        <v>9</v>
      </c>
      <c r="G244" s="7">
        <v>284.82</v>
      </c>
      <c r="H244" t="str">
        <f>_xlfn.XLOOKUP(tbl2023Sales[[#This Row],[Age]],tblAgeGrp[Age],tblAgeGrp[AgeGroup],"Error, verify age",0,1)</f>
        <v>15-24</v>
      </c>
      <c r="I244" t="str">
        <f>IF(OR(tbl2023Sales[[#This Row],[Month-Year]]=45260, tbl2023Sales[[#This Row],[Month-Year]]=45291), "Holiday", "Non-Holiday")</f>
        <v>Holiday</v>
      </c>
      <c r="J244" t="str">
        <f>_xlfn.XLOOKUP(WEEKDAY(tbl2023Sales[[#This Row],[Date]],1),tblDayWk[Day'#],tblDayWk[Day],"Error",0,1)</f>
        <v>Thursday</v>
      </c>
      <c r="K244" t="b">
        <f>WEEKDAY(tbl2023Sales[[#This Row],[Date]], 2) &gt;= 5</f>
        <v>0</v>
      </c>
      <c r="L244" s="15">
        <f>EOMONTH(tbl2023Sales[[#This Row],[Date]],0)</f>
        <v>45260</v>
      </c>
    </row>
    <row r="245" spans="1:12" x14ac:dyDescent="0.4">
      <c r="A245">
        <v>243</v>
      </c>
      <c r="B245" s="2">
        <v>45283</v>
      </c>
      <c r="C245" t="s">
        <v>762</v>
      </c>
      <c r="D245" t="s">
        <v>4</v>
      </c>
      <c r="E245">
        <v>47</v>
      </c>
      <c r="F245" t="s">
        <v>1</v>
      </c>
      <c r="G245" s="7">
        <v>1297.54</v>
      </c>
      <c r="H245" t="str">
        <f>_xlfn.XLOOKUP(tbl2023Sales[[#This Row],[Age]],tblAgeGrp[Age],tblAgeGrp[AgeGroup],"Error, verify age",0,1)</f>
        <v>45-54</v>
      </c>
      <c r="I245" t="str">
        <f>IF(OR(tbl2023Sales[[#This Row],[Month-Year]]=45260, tbl2023Sales[[#This Row],[Month-Year]]=45291), "Holiday", "Non-Holiday")</f>
        <v>Holiday</v>
      </c>
      <c r="J245" t="str">
        <f>_xlfn.XLOOKUP(WEEKDAY(tbl2023Sales[[#This Row],[Date]],1),tblDayWk[Day'#],tblDayWk[Day],"Error",0,1)</f>
        <v>Saturday</v>
      </c>
      <c r="K245" t="b">
        <f>WEEKDAY(tbl2023Sales[[#This Row],[Date]], 2) &gt;= 5</f>
        <v>1</v>
      </c>
      <c r="L245" s="15">
        <f>EOMONTH(tbl2023Sales[[#This Row],[Date]],0)</f>
        <v>45291</v>
      </c>
    </row>
    <row r="246" spans="1:12" x14ac:dyDescent="0.4">
      <c r="A246">
        <v>244</v>
      </c>
      <c r="B246" s="2">
        <v>45269</v>
      </c>
      <c r="C246" t="s">
        <v>761</v>
      </c>
      <c r="D246" t="s">
        <v>2</v>
      </c>
      <c r="E246">
        <v>28</v>
      </c>
      <c r="F246" t="s">
        <v>6</v>
      </c>
      <c r="G246" s="7">
        <v>335.84</v>
      </c>
      <c r="H246" t="str">
        <f>_xlfn.XLOOKUP(tbl2023Sales[[#This Row],[Age]],tblAgeGrp[Age],tblAgeGrp[AgeGroup],"Error, verify age",0,1)</f>
        <v>25-34</v>
      </c>
      <c r="I246" t="str">
        <f>IF(OR(tbl2023Sales[[#This Row],[Month-Year]]=45260, tbl2023Sales[[#This Row],[Month-Year]]=45291), "Holiday", "Non-Holiday")</f>
        <v>Holiday</v>
      </c>
      <c r="J246" t="str">
        <f>_xlfn.XLOOKUP(WEEKDAY(tbl2023Sales[[#This Row],[Date]],1),tblDayWk[Day'#],tblDayWk[Day],"Error",0,1)</f>
        <v>Saturday</v>
      </c>
      <c r="K246" t="b">
        <f>WEEKDAY(tbl2023Sales[[#This Row],[Date]], 2) &gt;= 5</f>
        <v>1</v>
      </c>
      <c r="L246" s="15">
        <f>EOMONTH(tbl2023Sales[[#This Row],[Date]],0)</f>
        <v>45291</v>
      </c>
    </row>
    <row r="247" spans="1:12" x14ac:dyDescent="0.4">
      <c r="A247">
        <v>245</v>
      </c>
      <c r="B247" s="2">
        <v>45175</v>
      </c>
      <c r="C247" t="s">
        <v>760</v>
      </c>
      <c r="D247" t="s">
        <v>2</v>
      </c>
      <c r="E247">
        <v>47</v>
      </c>
      <c r="F247" t="s">
        <v>9</v>
      </c>
      <c r="G247" s="7">
        <v>205.52</v>
      </c>
      <c r="H247" t="str">
        <f>_xlfn.XLOOKUP(tbl2023Sales[[#This Row],[Age]],tblAgeGrp[Age],tblAgeGrp[AgeGroup],"Error, verify age",0,1)</f>
        <v>45-54</v>
      </c>
      <c r="I247" t="str">
        <f>IF(OR(tbl2023Sales[[#This Row],[Month-Year]]=45260, tbl2023Sales[[#This Row],[Month-Year]]=45291), "Holiday", "Non-Holiday")</f>
        <v>Non-Holiday</v>
      </c>
      <c r="J247" t="str">
        <f>_xlfn.XLOOKUP(WEEKDAY(tbl2023Sales[[#This Row],[Date]],1),tblDayWk[Day'#],tblDayWk[Day],"Error",0,1)</f>
        <v>Wednesday</v>
      </c>
      <c r="K247" t="b">
        <f>WEEKDAY(tbl2023Sales[[#This Row],[Date]], 2) &gt;= 5</f>
        <v>0</v>
      </c>
      <c r="L247" s="15">
        <f>EOMONTH(tbl2023Sales[[#This Row],[Date]],0)</f>
        <v>45199</v>
      </c>
    </row>
    <row r="248" spans="1:12" x14ac:dyDescent="0.4">
      <c r="A248">
        <v>246</v>
      </c>
      <c r="B248" s="2">
        <v>45036</v>
      </c>
      <c r="C248" t="s">
        <v>759</v>
      </c>
      <c r="D248" t="s">
        <v>4</v>
      </c>
      <c r="E248">
        <v>48</v>
      </c>
      <c r="F248" t="s">
        <v>1</v>
      </c>
      <c r="G248" s="7">
        <v>1207.48</v>
      </c>
      <c r="H248" t="str">
        <f>_xlfn.XLOOKUP(tbl2023Sales[[#This Row],[Age]],tblAgeGrp[Age],tblAgeGrp[AgeGroup],"Error, verify age",0,1)</f>
        <v>45-54</v>
      </c>
      <c r="I248" t="str">
        <f>IF(OR(tbl2023Sales[[#This Row],[Month-Year]]=45260, tbl2023Sales[[#This Row],[Month-Year]]=45291), "Holiday", "Non-Holiday")</f>
        <v>Non-Holiday</v>
      </c>
      <c r="J248" t="str">
        <f>_xlfn.XLOOKUP(WEEKDAY(tbl2023Sales[[#This Row],[Date]],1),tblDayWk[Day'#],tblDayWk[Day],"Error",0,1)</f>
        <v>Thursday</v>
      </c>
      <c r="K248" t="b">
        <f>WEEKDAY(tbl2023Sales[[#This Row],[Date]], 2) &gt;= 5</f>
        <v>0</v>
      </c>
      <c r="L248" s="15">
        <f>EOMONTH(tbl2023Sales[[#This Row],[Date]],0)</f>
        <v>45046</v>
      </c>
    </row>
    <row r="249" spans="1:12" x14ac:dyDescent="0.4">
      <c r="A249">
        <v>247</v>
      </c>
      <c r="B249" s="2">
        <v>45203</v>
      </c>
      <c r="C249" t="s">
        <v>758</v>
      </c>
      <c r="D249" t="s">
        <v>2</v>
      </c>
      <c r="E249">
        <v>41</v>
      </c>
      <c r="F249" t="s">
        <v>1</v>
      </c>
      <c r="G249" s="7">
        <v>2099.2799999999997</v>
      </c>
      <c r="H249" t="str">
        <f>_xlfn.XLOOKUP(tbl2023Sales[[#This Row],[Age]],tblAgeGrp[Age],tblAgeGrp[AgeGroup],"Error, verify age",0,1)</f>
        <v>35-44</v>
      </c>
      <c r="I249" t="str">
        <f>IF(OR(tbl2023Sales[[#This Row],[Month-Year]]=45260, tbl2023Sales[[#This Row],[Month-Year]]=45291), "Holiday", "Non-Holiday")</f>
        <v>Non-Holiday</v>
      </c>
      <c r="J249" t="str">
        <f>_xlfn.XLOOKUP(WEEKDAY(tbl2023Sales[[#This Row],[Date]],1),tblDayWk[Day'#],tblDayWk[Day],"Error",0,1)</f>
        <v>Wednesday</v>
      </c>
      <c r="K249" t="b">
        <f>WEEKDAY(tbl2023Sales[[#This Row],[Date]], 2) &gt;= 5</f>
        <v>0</v>
      </c>
      <c r="L249" s="15">
        <f>EOMONTH(tbl2023Sales[[#This Row],[Date]],0)</f>
        <v>45230</v>
      </c>
    </row>
    <row r="250" spans="1:12" x14ac:dyDescent="0.4">
      <c r="A250">
        <v>248</v>
      </c>
      <c r="B250" s="2">
        <v>44994</v>
      </c>
      <c r="C250" t="s">
        <v>757</v>
      </c>
      <c r="D250" t="s">
        <v>2</v>
      </c>
      <c r="E250">
        <v>26</v>
      </c>
      <c r="F250" t="s">
        <v>9</v>
      </c>
      <c r="G250" s="7">
        <v>121.3</v>
      </c>
      <c r="H250" t="str">
        <f>_xlfn.XLOOKUP(tbl2023Sales[[#This Row],[Age]],tblAgeGrp[Age],tblAgeGrp[AgeGroup],"Error, verify age",0,1)</f>
        <v>25-34</v>
      </c>
      <c r="I250" t="str">
        <f>IF(OR(tbl2023Sales[[#This Row],[Month-Year]]=45260, tbl2023Sales[[#This Row],[Month-Year]]=45291), "Holiday", "Non-Holiday")</f>
        <v>Non-Holiday</v>
      </c>
      <c r="J250" t="str">
        <f>_xlfn.XLOOKUP(WEEKDAY(tbl2023Sales[[#This Row],[Date]],1),tblDayWk[Day'#],tblDayWk[Day],"Error",0,1)</f>
        <v>Thursday</v>
      </c>
      <c r="K250" t="b">
        <f>WEEKDAY(tbl2023Sales[[#This Row],[Date]], 2) &gt;= 5</f>
        <v>0</v>
      </c>
      <c r="L250" s="15">
        <f>EOMONTH(tbl2023Sales[[#This Row],[Date]],0)</f>
        <v>45016</v>
      </c>
    </row>
    <row r="251" spans="1:12" x14ac:dyDescent="0.4">
      <c r="A251">
        <v>249</v>
      </c>
      <c r="B251" s="2">
        <v>45219</v>
      </c>
      <c r="C251" t="s">
        <v>756</v>
      </c>
      <c r="D251" t="s">
        <v>2</v>
      </c>
      <c r="E251">
        <v>20</v>
      </c>
      <c r="F251" t="s">
        <v>9</v>
      </c>
      <c r="G251" s="7">
        <v>1356.74</v>
      </c>
      <c r="H251" t="str">
        <f>_xlfn.XLOOKUP(tbl2023Sales[[#This Row],[Age]],tblAgeGrp[Age],tblAgeGrp[AgeGroup],"Error, verify age",0,1)</f>
        <v>15-24</v>
      </c>
      <c r="I251" t="str">
        <f>IF(OR(tbl2023Sales[[#This Row],[Month-Year]]=45260, tbl2023Sales[[#This Row],[Month-Year]]=45291), "Holiday", "Non-Holiday")</f>
        <v>Non-Holiday</v>
      </c>
      <c r="J251" t="str">
        <f>_xlfn.XLOOKUP(WEEKDAY(tbl2023Sales[[#This Row],[Date]],1),tblDayWk[Day'#],tblDayWk[Day],"Error",0,1)</f>
        <v>Friday</v>
      </c>
      <c r="K251" t="b">
        <f>WEEKDAY(tbl2023Sales[[#This Row],[Date]], 2) &gt;= 5</f>
        <v>1</v>
      </c>
      <c r="L251" s="15">
        <f>EOMONTH(tbl2023Sales[[#This Row],[Date]],0)</f>
        <v>45230</v>
      </c>
    </row>
    <row r="252" spans="1:12" x14ac:dyDescent="0.4">
      <c r="A252">
        <v>250</v>
      </c>
      <c r="B252" s="2">
        <v>45222</v>
      </c>
      <c r="C252" t="s">
        <v>755</v>
      </c>
      <c r="D252" t="s">
        <v>2</v>
      </c>
      <c r="E252">
        <v>48</v>
      </c>
      <c r="F252" t="s">
        <v>1</v>
      </c>
      <c r="G252" s="7">
        <v>3696.4</v>
      </c>
      <c r="H252" t="str">
        <f>_xlfn.XLOOKUP(tbl2023Sales[[#This Row],[Age]],tblAgeGrp[Age],tblAgeGrp[AgeGroup],"Error, verify age",0,1)</f>
        <v>45-54</v>
      </c>
      <c r="I252" t="str">
        <f>IF(OR(tbl2023Sales[[#This Row],[Month-Year]]=45260, tbl2023Sales[[#This Row],[Month-Year]]=45291), "Holiday", "Non-Holiday")</f>
        <v>Non-Holiday</v>
      </c>
      <c r="J252" t="str">
        <f>_xlfn.XLOOKUP(WEEKDAY(tbl2023Sales[[#This Row],[Date]],1),tblDayWk[Day'#],tblDayWk[Day],"Error",0,1)</f>
        <v>Monday</v>
      </c>
      <c r="K252" t="b">
        <f>WEEKDAY(tbl2023Sales[[#This Row],[Date]], 2) &gt;= 5</f>
        <v>0</v>
      </c>
      <c r="L252" s="15">
        <f>EOMONTH(tbl2023Sales[[#This Row],[Date]],0)</f>
        <v>45230</v>
      </c>
    </row>
    <row r="253" spans="1:12" x14ac:dyDescent="0.4">
      <c r="A253">
        <v>251</v>
      </c>
      <c r="B253" s="2">
        <v>45169</v>
      </c>
      <c r="C253" t="s">
        <v>754</v>
      </c>
      <c r="D253" t="s">
        <v>4</v>
      </c>
      <c r="E253">
        <v>57</v>
      </c>
      <c r="F253" t="s">
        <v>6</v>
      </c>
      <c r="G253" s="7">
        <v>360.6</v>
      </c>
      <c r="H253" t="str">
        <f>_xlfn.XLOOKUP(tbl2023Sales[[#This Row],[Age]],tblAgeGrp[Age],tblAgeGrp[AgeGroup],"Error, verify age",0,1)</f>
        <v>55-64</v>
      </c>
      <c r="I253" t="str">
        <f>IF(OR(tbl2023Sales[[#This Row],[Month-Year]]=45260, tbl2023Sales[[#This Row],[Month-Year]]=45291), "Holiday", "Non-Holiday")</f>
        <v>Non-Holiday</v>
      </c>
      <c r="J253" t="str">
        <f>_xlfn.XLOOKUP(WEEKDAY(tbl2023Sales[[#This Row],[Date]],1),tblDayWk[Day'#],tblDayWk[Day],"Error",0,1)</f>
        <v>Thursday</v>
      </c>
      <c r="K253" t="b">
        <f>WEEKDAY(tbl2023Sales[[#This Row],[Date]], 2) &gt;= 5</f>
        <v>0</v>
      </c>
      <c r="L253" s="15">
        <f>EOMONTH(tbl2023Sales[[#This Row],[Date]],0)</f>
        <v>45169</v>
      </c>
    </row>
    <row r="254" spans="1:12" x14ac:dyDescent="0.4">
      <c r="A254">
        <v>252</v>
      </c>
      <c r="B254" s="2">
        <v>45235</v>
      </c>
      <c r="C254" t="s">
        <v>753</v>
      </c>
      <c r="D254" t="s">
        <v>2</v>
      </c>
      <c r="E254">
        <v>54</v>
      </c>
      <c r="F254" t="s">
        <v>1</v>
      </c>
      <c r="G254" s="7">
        <v>599.88</v>
      </c>
      <c r="H254" t="str">
        <f>_xlfn.XLOOKUP(tbl2023Sales[[#This Row],[Age]],tblAgeGrp[Age],tblAgeGrp[AgeGroup],"Error, verify age",0,1)</f>
        <v>45-54</v>
      </c>
      <c r="I254" t="str">
        <f>IF(OR(tbl2023Sales[[#This Row],[Month-Year]]=45260, tbl2023Sales[[#This Row],[Month-Year]]=45291), "Holiday", "Non-Holiday")</f>
        <v>Holiday</v>
      </c>
      <c r="J254" t="str">
        <f>_xlfn.XLOOKUP(WEEKDAY(tbl2023Sales[[#This Row],[Date]],1),tblDayWk[Day'#],tblDayWk[Day],"Error",0,1)</f>
        <v>Sunday</v>
      </c>
      <c r="K254" t="b">
        <f>WEEKDAY(tbl2023Sales[[#This Row],[Date]], 2) &gt;= 5</f>
        <v>1</v>
      </c>
      <c r="L254" s="15">
        <f>EOMONTH(tbl2023Sales[[#This Row],[Date]],0)</f>
        <v>45260</v>
      </c>
    </row>
    <row r="255" spans="1:12" x14ac:dyDescent="0.4">
      <c r="A255">
        <v>253</v>
      </c>
      <c r="B255" s="2">
        <v>45169</v>
      </c>
      <c r="C255" t="s">
        <v>752</v>
      </c>
      <c r="D255" t="s">
        <v>4</v>
      </c>
      <c r="E255">
        <v>53</v>
      </c>
      <c r="F255" t="s">
        <v>9</v>
      </c>
      <c r="G255" s="7">
        <v>358.14</v>
      </c>
      <c r="H255" t="str">
        <f>_xlfn.XLOOKUP(tbl2023Sales[[#This Row],[Age]],tblAgeGrp[Age],tblAgeGrp[AgeGroup],"Error, verify age",0,1)</f>
        <v>45-54</v>
      </c>
      <c r="I255" t="str">
        <f>IF(OR(tbl2023Sales[[#This Row],[Month-Year]]=45260, tbl2023Sales[[#This Row],[Month-Year]]=45291), "Holiday", "Non-Holiday")</f>
        <v>Non-Holiday</v>
      </c>
      <c r="J255" t="str">
        <f>_xlfn.XLOOKUP(WEEKDAY(tbl2023Sales[[#This Row],[Date]],1),tblDayWk[Day'#],tblDayWk[Day],"Error",0,1)</f>
        <v>Thursday</v>
      </c>
      <c r="K255" t="b">
        <f>WEEKDAY(tbl2023Sales[[#This Row],[Date]], 2) &gt;= 5</f>
        <v>0</v>
      </c>
      <c r="L255" s="15">
        <f>EOMONTH(tbl2023Sales[[#This Row],[Date]],0)</f>
        <v>45169</v>
      </c>
    </row>
    <row r="256" spans="1:12" x14ac:dyDescent="0.4">
      <c r="A256">
        <v>254</v>
      </c>
      <c r="B256" s="2">
        <v>45135</v>
      </c>
      <c r="C256" t="s">
        <v>751</v>
      </c>
      <c r="D256" t="s">
        <v>2</v>
      </c>
      <c r="E256">
        <v>41</v>
      </c>
      <c r="F256" t="s">
        <v>1</v>
      </c>
      <c r="G256" s="7">
        <v>1091.23</v>
      </c>
      <c r="H256" t="str">
        <f>_xlfn.XLOOKUP(tbl2023Sales[[#This Row],[Age]],tblAgeGrp[Age],tblAgeGrp[AgeGroup],"Error, verify age",0,1)</f>
        <v>35-44</v>
      </c>
      <c r="I256" t="str">
        <f>IF(OR(tbl2023Sales[[#This Row],[Month-Year]]=45260, tbl2023Sales[[#This Row],[Month-Year]]=45291), "Holiday", "Non-Holiday")</f>
        <v>Non-Holiday</v>
      </c>
      <c r="J256" t="str">
        <f>_xlfn.XLOOKUP(WEEKDAY(tbl2023Sales[[#This Row],[Date]],1),tblDayWk[Day'#],tblDayWk[Day],"Error",0,1)</f>
        <v>Friday</v>
      </c>
      <c r="K256" t="b">
        <f>WEEKDAY(tbl2023Sales[[#This Row],[Date]], 2) &gt;= 5</f>
        <v>1</v>
      </c>
      <c r="L256" s="15">
        <f>EOMONTH(tbl2023Sales[[#This Row],[Date]],0)</f>
        <v>45138</v>
      </c>
    </row>
    <row r="257" spans="1:12" x14ac:dyDescent="0.4">
      <c r="A257">
        <v>255</v>
      </c>
      <c r="B257" s="2">
        <v>45024</v>
      </c>
      <c r="C257" t="s">
        <v>750</v>
      </c>
      <c r="D257" t="s">
        <v>2</v>
      </c>
      <c r="E257">
        <v>48</v>
      </c>
      <c r="F257" t="s">
        <v>9</v>
      </c>
      <c r="G257" s="7">
        <v>1543</v>
      </c>
      <c r="H257" t="str">
        <f>_xlfn.XLOOKUP(tbl2023Sales[[#This Row],[Age]],tblAgeGrp[Age],tblAgeGrp[AgeGroup],"Error, verify age",0,1)</f>
        <v>45-54</v>
      </c>
      <c r="I257" t="str">
        <f>IF(OR(tbl2023Sales[[#This Row],[Month-Year]]=45260, tbl2023Sales[[#This Row],[Month-Year]]=45291), "Holiday", "Non-Holiday")</f>
        <v>Non-Holiday</v>
      </c>
      <c r="J257" t="str">
        <f>_xlfn.XLOOKUP(WEEKDAY(tbl2023Sales[[#This Row],[Date]],1),tblDayWk[Day'#],tblDayWk[Day],"Error",0,1)</f>
        <v>Saturday</v>
      </c>
      <c r="K257" t="b">
        <f>WEEKDAY(tbl2023Sales[[#This Row],[Date]], 2) &gt;= 5</f>
        <v>1</v>
      </c>
      <c r="L257" s="15">
        <f>EOMONTH(tbl2023Sales[[#This Row],[Date]],0)</f>
        <v>45046</v>
      </c>
    </row>
    <row r="258" spans="1:12" x14ac:dyDescent="0.4">
      <c r="A258">
        <v>256</v>
      </c>
      <c r="B258" s="2">
        <v>44975</v>
      </c>
      <c r="C258" t="s">
        <v>749</v>
      </c>
      <c r="D258" t="s">
        <v>2</v>
      </c>
      <c r="E258">
        <v>23</v>
      </c>
      <c r="F258" t="s">
        <v>9</v>
      </c>
      <c r="G258" s="7">
        <v>1352.1</v>
      </c>
      <c r="H258" t="str">
        <f>_xlfn.XLOOKUP(tbl2023Sales[[#This Row],[Age]],tblAgeGrp[Age],tblAgeGrp[AgeGroup],"Error, verify age",0,1)</f>
        <v>15-24</v>
      </c>
      <c r="I258" t="str">
        <f>IF(OR(tbl2023Sales[[#This Row],[Month-Year]]=45260, tbl2023Sales[[#This Row],[Month-Year]]=45291), "Holiday", "Non-Holiday")</f>
        <v>Non-Holiday</v>
      </c>
      <c r="J258" t="str">
        <f>_xlfn.XLOOKUP(WEEKDAY(tbl2023Sales[[#This Row],[Date]],1),tblDayWk[Day'#],tblDayWk[Day],"Error",0,1)</f>
        <v>Saturday</v>
      </c>
      <c r="K258" t="b">
        <f>WEEKDAY(tbl2023Sales[[#This Row],[Date]], 2) &gt;= 5</f>
        <v>1</v>
      </c>
      <c r="L258" s="15">
        <f>EOMONTH(tbl2023Sales[[#This Row],[Date]],0)</f>
        <v>44985</v>
      </c>
    </row>
    <row r="259" spans="1:12" x14ac:dyDescent="0.4">
      <c r="A259">
        <v>257</v>
      </c>
      <c r="B259" s="2">
        <v>44976</v>
      </c>
      <c r="C259" t="s">
        <v>748</v>
      </c>
      <c r="D259" t="s">
        <v>2</v>
      </c>
      <c r="E259">
        <v>19</v>
      </c>
      <c r="F259" t="s">
        <v>6</v>
      </c>
      <c r="G259" s="7">
        <v>129.44</v>
      </c>
      <c r="H259" t="str">
        <f>_xlfn.XLOOKUP(tbl2023Sales[[#This Row],[Age]],tblAgeGrp[Age],tblAgeGrp[AgeGroup],"Error, verify age",0,1)</f>
        <v>15-24</v>
      </c>
      <c r="I259" t="str">
        <f>IF(OR(tbl2023Sales[[#This Row],[Month-Year]]=45260, tbl2023Sales[[#This Row],[Month-Year]]=45291), "Holiday", "Non-Holiday")</f>
        <v>Non-Holiday</v>
      </c>
      <c r="J259" t="str">
        <f>_xlfn.XLOOKUP(WEEKDAY(tbl2023Sales[[#This Row],[Date]],1),tblDayWk[Day'#],tblDayWk[Day],"Error",0,1)</f>
        <v>Sunday</v>
      </c>
      <c r="K259" t="b">
        <f>WEEKDAY(tbl2023Sales[[#This Row],[Date]], 2) &gt;= 5</f>
        <v>1</v>
      </c>
      <c r="L259" s="15">
        <f>EOMONTH(tbl2023Sales[[#This Row],[Date]],0)</f>
        <v>44985</v>
      </c>
    </row>
    <row r="260" spans="1:12" x14ac:dyDescent="0.4">
      <c r="A260">
        <v>258</v>
      </c>
      <c r="B260" s="2">
        <v>45268</v>
      </c>
      <c r="C260" t="s">
        <v>747</v>
      </c>
      <c r="D260" t="s">
        <v>4</v>
      </c>
      <c r="E260">
        <v>37</v>
      </c>
      <c r="F260" t="s">
        <v>9</v>
      </c>
      <c r="G260" s="7">
        <v>1579.8000000000002</v>
      </c>
      <c r="H260" t="str">
        <f>_xlfn.XLOOKUP(tbl2023Sales[[#This Row],[Age]],tblAgeGrp[Age],tblAgeGrp[AgeGroup],"Error, verify age",0,1)</f>
        <v>35-44</v>
      </c>
      <c r="I260" t="str">
        <f>IF(OR(tbl2023Sales[[#This Row],[Month-Year]]=45260, tbl2023Sales[[#This Row],[Month-Year]]=45291), "Holiday", "Non-Holiday")</f>
        <v>Holiday</v>
      </c>
      <c r="J260" t="str">
        <f>_xlfn.XLOOKUP(WEEKDAY(tbl2023Sales[[#This Row],[Date]],1),tblDayWk[Day'#],tblDayWk[Day],"Error",0,1)</f>
        <v>Friday</v>
      </c>
      <c r="K260" t="b">
        <f>WEEKDAY(tbl2023Sales[[#This Row],[Date]], 2) &gt;= 5</f>
        <v>1</v>
      </c>
      <c r="L260" s="15">
        <f>EOMONTH(tbl2023Sales[[#This Row],[Date]],0)</f>
        <v>45291</v>
      </c>
    </row>
    <row r="261" spans="1:12" x14ac:dyDescent="0.4">
      <c r="A261">
        <v>259</v>
      </c>
      <c r="B261" s="2">
        <v>45147</v>
      </c>
      <c r="C261" t="s">
        <v>746</v>
      </c>
      <c r="D261" t="s">
        <v>4</v>
      </c>
      <c r="E261">
        <v>45</v>
      </c>
      <c r="F261" t="s">
        <v>9</v>
      </c>
      <c r="G261" s="7">
        <v>1321.5</v>
      </c>
      <c r="H261" t="str">
        <f>_xlfn.XLOOKUP(tbl2023Sales[[#This Row],[Age]],tblAgeGrp[Age],tblAgeGrp[AgeGroup],"Error, verify age",0,1)</f>
        <v>45-54</v>
      </c>
      <c r="I261" t="str">
        <f>IF(OR(tbl2023Sales[[#This Row],[Month-Year]]=45260, tbl2023Sales[[#This Row],[Month-Year]]=45291), "Holiday", "Non-Holiday")</f>
        <v>Non-Holiday</v>
      </c>
      <c r="J261" t="str">
        <f>_xlfn.XLOOKUP(WEEKDAY(tbl2023Sales[[#This Row],[Date]],1),tblDayWk[Day'#],tblDayWk[Day],"Error",0,1)</f>
        <v>Wednesday</v>
      </c>
      <c r="K261" t="b">
        <f>WEEKDAY(tbl2023Sales[[#This Row],[Date]], 2) &gt;= 5</f>
        <v>0</v>
      </c>
      <c r="L261" s="15">
        <f>EOMONTH(tbl2023Sales[[#This Row],[Date]],0)</f>
        <v>45169</v>
      </c>
    </row>
    <row r="262" spans="1:12" x14ac:dyDescent="0.4">
      <c r="A262">
        <v>260</v>
      </c>
      <c r="B262" s="2">
        <v>45108</v>
      </c>
      <c r="C262" t="s">
        <v>745</v>
      </c>
      <c r="D262" t="s">
        <v>2</v>
      </c>
      <c r="E262">
        <v>28</v>
      </c>
      <c r="F262" t="s">
        <v>6</v>
      </c>
      <c r="G262" s="7">
        <v>91.15</v>
      </c>
      <c r="H262" t="str">
        <f>_xlfn.XLOOKUP(tbl2023Sales[[#This Row],[Age]],tblAgeGrp[Age],tblAgeGrp[AgeGroup],"Error, verify age",0,1)</f>
        <v>25-34</v>
      </c>
      <c r="I262" t="str">
        <f>IF(OR(tbl2023Sales[[#This Row],[Month-Year]]=45260, tbl2023Sales[[#This Row],[Month-Year]]=45291), "Holiday", "Non-Holiday")</f>
        <v>Non-Holiday</v>
      </c>
      <c r="J262" t="str">
        <f>_xlfn.XLOOKUP(WEEKDAY(tbl2023Sales[[#This Row],[Date]],1),tblDayWk[Day'#],tblDayWk[Day],"Error",0,1)</f>
        <v>Saturday</v>
      </c>
      <c r="K262" t="b">
        <f>WEEKDAY(tbl2023Sales[[#This Row],[Date]], 2) &gt;= 5</f>
        <v>1</v>
      </c>
      <c r="L262" s="15">
        <f>EOMONTH(tbl2023Sales[[#This Row],[Date]],0)</f>
        <v>45138</v>
      </c>
    </row>
    <row r="263" spans="1:12" x14ac:dyDescent="0.4">
      <c r="A263">
        <v>261</v>
      </c>
      <c r="B263" s="2">
        <v>45143</v>
      </c>
      <c r="C263" t="s">
        <v>744</v>
      </c>
      <c r="D263" t="s">
        <v>2</v>
      </c>
      <c r="E263">
        <v>21</v>
      </c>
      <c r="F263" t="s">
        <v>9</v>
      </c>
      <c r="G263" s="7">
        <v>1140.76</v>
      </c>
      <c r="H263" t="str">
        <f>_xlfn.XLOOKUP(tbl2023Sales[[#This Row],[Age]],tblAgeGrp[Age],tblAgeGrp[AgeGroup],"Error, verify age",0,1)</f>
        <v>15-24</v>
      </c>
      <c r="I263" t="str">
        <f>IF(OR(tbl2023Sales[[#This Row],[Month-Year]]=45260, tbl2023Sales[[#This Row],[Month-Year]]=45291), "Holiday", "Non-Holiday")</f>
        <v>Non-Holiday</v>
      </c>
      <c r="J263" t="str">
        <f>_xlfn.XLOOKUP(WEEKDAY(tbl2023Sales[[#This Row],[Date]],1),tblDayWk[Day'#],tblDayWk[Day],"Error",0,1)</f>
        <v>Saturday</v>
      </c>
      <c r="K263" t="b">
        <f>WEEKDAY(tbl2023Sales[[#This Row],[Date]], 2) &gt;= 5</f>
        <v>1</v>
      </c>
      <c r="L263" s="15">
        <f>EOMONTH(tbl2023Sales[[#This Row],[Date]],0)</f>
        <v>45169</v>
      </c>
    </row>
    <row r="264" spans="1:12" x14ac:dyDescent="0.4">
      <c r="A264">
        <v>262</v>
      </c>
      <c r="B264" s="2">
        <v>45137</v>
      </c>
      <c r="C264" t="s">
        <v>743</v>
      </c>
      <c r="D264" t="s">
        <v>4</v>
      </c>
      <c r="E264">
        <v>32</v>
      </c>
      <c r="F264" t="s">
        <v>6</v>
      </c>
      <c r="G264" s="7">
        <v>766.29</v>
      </c>
      <c r="H264" t="str">
        <f>_xlfn.XLOOKUP(tbl2023Sales[[#This Row],[Age]],tblAgeGrp[Age],tblAgeGrp[AgeGroup],"Error, verify age",0,1)</f>
        <v>25-34</v>
      </c>
      <c r="I264" t="str">
        <f>IF(OR(tbl2023Sales[[#This Row],[Month-Year]]=45260, tbl2023Sales[[#This Row],[Month-Year]]=45291), "Holiday", "Non-Holiday")</f>
        <v>Non-Holiday</v>
      </c>
      <c r="J264" t="str">
        <f>_xlfn.XLOOKUP(WEEKDAY(tbl2023Sales[[#This Row],[Date]],1),tblDayWk[Day'#],tblDayWk[Day],"Error",0,1)</f>
        <v>Sunday</v>
      </c>
      <c r="K264" t="b">
        <f>WEEKDAY(tbl2023Sales[[#This Row],[Date]], 2) &gt;= 5</f>
        <v>1</v>
      </c>
      <c r="L264" s="15">
        <f>EOMONTH(tbl2023Sales[[#This Row],[Date]],0)</f>
        <v>45138</v>
      </c>
    </row>
    <row r="265" spans="1:12" x14ac:dyDescent="0.4">
      <c r="A265">
        <v>263</v>
      </c>
      <c r="B265" s="2">
        <v>45166</v>
      </c>
      <c r="C265" t="s">
        <v>742</v>
      </c>
      <c r="D265" t="s">
        <v>2</v>
      </c>
      <c r="E265">
        <v>23</v>
      </c>
      <c r="F265" t="s">
        <v>6</v>
      </c>
      <c r="G265" s="7">
        <v>31.17</v>
      </c>
      <c r="H265" t="str">
        <f>_xlfn.XLOOKUP(tbl2023Sales[[#This Row],[Age]],tblAgeGrp[Age],tblAgeGrp[AgeGroup],"Error, verify age",0,1)</f>
        <v>15-24</v>
      </c>
      <c r="I265" t="str">
        <f>IF(OR(tbl2023Sales[[#This Row],[Month-Year]]=45260, tbl2023Sales[[#This Row],[Month-Year]]=45291), "Holiday", "Non-Holiday")</f>
        <v>Non-Holiday</v>
      </c>
      <c r="J265" t="str">
        <f>_xlfn.XLOOKUP(WEEKDAY(tbl2023Sales[[#This Row],[Date]],1),tblDayWk[Day'#],tblDayWk[Day],"Error",0,1)</f>
        <v>Monday</v>
      </c>
      <c r="K265" t="b">
        <f>WEEKDAY(tbl2023Sales[[#This Row],[Date]], 2) &gt;= 5</f>
        <v>0</v>
      </c>
      <c r="L265" s="15">
        <f>EOMONTH(tbl2023Sales[[#This Row],[Date]],0)</f>
        <v>45169</v>
      </c>
    </row>
    <row r="266" spans="1:12" x14ac:dyDescent="0.4">
      <c r="A266">
        <v>264</v>
      </c>
      <c r="B266" s="2">
        <v>44954</v>
      </c>
      <c r="C266" t="s">
        <v>741</v>
      </c>
      <c r="D266" t="s">
        <v>2</v>
      </c>
      <c r="E266">
        <v>47</v>
      </c>
      <c r="F266" t="s">
        <v>9</v>
      </c>
      <c r="G266" s="7">
        <v>1039.32</v>
      </c>
      <c r="H266" t="str">
        <f>_xlfn.XLOOKUP(tbl2023Sales[[#This Row],[Age]],tblAgeGrp[Age],tblAgeGrp[AgeGroup],"Error, verify age",0,1)</f>
        <v>45-54</v>
      </c>
      <c r="I266" t="str">
        <f>IF(OR(tbl2023Sales[[#This Row],[Month-Year]]=45260, tbl2023Sales[[#This Row],[Month-Year]]=45291), "Holiday", "Non-Holiday")</f>
        <v>Non-Holiday</v>
      </c>
      <c r="J266" t="str">
        <f>_xlfn.XLOOKUP(WEEKDAY(tbl2023Sales[[#This Row],[Date]],1),tblDayWk[Day'#],tblDayWk[Day],"Error",0,1)</f>
        <v>Saturday</v>
      </c>
      <c r="K266" t="b">
        <f>WEEKDAY(tbl2023Sales[[#This Row],[Date]], 2) &gt;= 5</f>
        <v>1</v>
      </c>
      <c r="L266" s="15">
        <f>EOMONTH(tbl2023Sales[[#This Row],[Date]],0)</f>
        <v>44957</v>
      </c>
    </row>
    <row r="267" spans="1:12" x14ac:dyDescent="0.4">
      <c r="A267">
        <v>265</v>
      </c>
      <c r="B267" s="2">
        <v>45271</v>
      </c>
      <c r="C267" t="s">
        <v>740</v>
      </c>
      <c r="D267" t="s">
        <v>2</v>
      </c>
      <c r="E267">
        <v>55</v>
      </c>
      <c r="F267" t="s">
        <v>9</v>
      </c>
      <c r="G267" s="7">
        <v>295.74</v>
      </c>
      <c r="H267" t="str">
        <f>_xlfn.XLOOKUP(tbl2023Sales[[#This Row],[Age]],tblAgeGrp[Age],tblAgeGrp[AgeGroup],"Error, verify age",0,1)</f>
        <v>55-64</v>
      </c>
      <c r="I267" t="str">
        <f>IF(OR(tbl2023Sales[[#This Row],[Month-Year]]=45260, tbl2023Sales[[#This Row],[Month-Year]]=45291), "Holiday", "Non-Holiday")</f>
        <v>Holiday</v>
      </c>
      <c r="J267" t="str">
        <f>_xlfn.XLOOKUP(WEEKDAY(tbl2023Sales[[#This Row],[Date]],1),tblDayWk[Day'#],tblDayWk[Day],"Error",0,1)</f>
        <v>Monday</v>
      </c>
      <c r="K267" t="b">
        <f>WEEKDAY(tbl2023Sales[[#This Row],[Date]], 2) &gt;= 5</f>
        <v>0</v>
      </c>
      <c r="L267" s="15">
        <f>EOMONTH(tbl2023Sales[[#This Row],[Date]],0)</f>
        <v>45291</v>
      </c>
    </row>
    <row r="268" spans="1:12" x14ac:dyDescent="0.4">
      <c r="A268">
        <v>266</v>
      </c>
      <c r="B268" s="2">
        <v>45261</v>
      </c>
      <c r="C268" t="s">
        <v>739</v>
      </c>
      <c r="D268" t="s">
        <v>4</v>
      </c>
      <c r="E268">
        <v>19</v>
      </c>
      <c r="F268" t="s">
        <v>1</v>
      </c>
      <c r="G268" s="7">
        <v>94.28</v>
      </c>
      <c r="H268" t="str">
        <f>_xlfn.XLOOKUP(tbl2023Sales[[#This Row],[Age]],tblAgeGrp[Age],tblAgeGrp[AgeGroup],"Error, verify age",0,1)</f>
        <v>15-24</v>
      </c>
      <c r="I268" t="str">
        <f>IF(OR(tbl2023Sales[[#This Row],[Month-Year]]=45260, tbl2023Sales[[#This Row],[Month-Year]]=45291), "Holiday", "Non-Holiday")</f>
        <v>Holiday</v>
      </c>
      <c r="J268" t="str">
        <f>_xlfn.XLOOKUP(WEEKDAY(tbl2023Sales[[#This Row],[Date]],1),tblDayWk[Day'#],tblDayWk[Day],"Error",0,1)</f>
        <v>Friday</v>
      </c>
      <c r="K268" t="b">
        <f>WEEKDAY(tbl2023Sales[[#This Row],[Date]], 2) &gt;= 5</f>
        <v>1</v>
      </c>
      <c r="L268" s="15">
        <f>EOMONTH(tbl2023Sales[[#This Row],[Date]],0)</f>
        <v>45291</v>
      </c>
    </row>
    <row r="269" spans="1:12" x14ac:dyDescent="0.4">
      <c r="A269">
        <v>267</v>
      </c>
      <c r="B269" s="2">
        <v>45257</v>
      </c>
      <c r="C269" t="s">
        <v>738</v>
      </c>
      <c r="D269" t="s">
        <v>4</v>
      </c>
      <c r="E269">
        <v>32</v>
      </c>
      <c r="F269" t="s">
        <v>6</v>
      </c>
      <c r="G269" s="7">
        <v>595.20000000000005</v>
      </c>
      <c r="H269" t="str">
        <f>_xlfn.XLOOKUP(tbl2023Sales[[#This Row],[Age]],tblAgeGrp[Age],tblAgeGrp[AgeGroup],"Error, verify age",0,1)</f>
        <v>25-34</v>
      </c>
      <c r="I269" t="str">
        <f>IF(OR(tbl2023Sales[[#This Row],[Month-Year]]=45260, tbl2023Sales[[#This Row],[Month-Year]]=45291), "Holiday", "Non-Holiday")</f>
        <v>Holiday</v>
      </c>
      <c r="J269" t="str">
        <f>_xlfn.XLOOKUP(WEEKDAY(tbl2023Sales[[#This Row],[Date]],1),tblDayWk[Day'#],tblDayWk[Day],"Error",0,1)</f>
        <v>Monday</v>
      </c>
      <c r="K269" t="b">
        <f>WEEKDAY(tbl2023Sales[[#This Row],[Date]], 2) &gt;= 5</f>
        <v>0</v>
      </c>
      <c r="L269" s="15">
        <f>EOMONTH(tbl2023Sales[[#This Row],[Date]],0)</f>
        <v>45260</v>
      </c>
    </row>
    <row r="270" spans="1:12" x14ac:dyDescent="0.4">
      <c r="A270">
        <v>268</v>
      </c>
      <c r="B270" s="2">
        <v>44981</v>
      </c>
      <c r="C270" t="s">
        <v>737</v>
      </c>
      <c r="D270" t="s">
        <v>4</v>
      </c>
      <c r="E270">
        <v>28</v>
      </c>
      <c r="F270" t="s">
        <v>1</v>
      </c>
      <c r="G270" s="7">
        <v>1276.3900000000001</v>
      </c>
      <c r="H270" t="str">
        <f>_xlfn.XLOOKUP(tbl2023Sales[[#This Row],[Age]],tblAgeGrp[Age],tblAgeGrp[AgeGroup],"Error, verify age",0,1)</f>
        <v>25-34</v>
      </c>
      <c r="I270" t="str">
        <f>IF(OR(tbl2023Sales[[#This Row],[Month-Year]]=45260, tbl2023Sales[[#This Row],[Month-Year]]=45291), "Holiday", "Non-Holiday")</f>
        <v>Non-Holiday</v>
      </c>
      <c r="J270" t="str">
        <f>_xlfn.XLOOKUP(WEEKDAY(tbl2023Sales[[#This Row],[Date]],1),tblDayWk[Day'#],tblDayWk[Day],"Error",0,1)</f>
        <v>Friday</v>
      </c>
      <c r="K270" t="b">
        <f>WEEKDAY(tbl2023Sales[[#This Row],[Date]], 2) &gt;= 5</f>
        <v>1</v>
      </c>
      <c r="L270" s="15">
        <f>EOMONTH(tbl2023Sales[[#This Row],[Date]],0)</f>
        <v>44985</v>
      </c>
    </row>
    <row r="271" spans="1:12" x14ac:dyDescent="0.4">
      <c r="A271">
        <v>269</v>
      </c>
      <c r="B271" s="2">
        <v>44958</v>
      </c>
      <c r="C271" t="s">
        <v>736</v>
      </c>
      <c r="D271" t="s">
        <v>2</v>
      </c>
      <c r="E271">
        <v>25</v>
      </c>
      <c r="F271" t="s">
        <v>9</v>
      </c>
      <c r="G271" s="7">
        <v>67.88</v>
      </c>
      <c r="H271" t="str">
        <f>_xlfn.XLOOKUP(tbl2023Sales[[#This Row],[Age]],tblAgeGrp[Age],tblAgeGrp[AgeGroup],"Error, verify age",0,1)</f>
        <v>25-34</v>
      </c>
      <c r="I271" t="str">
        <f>IF(OR(tbl2023Sales[[#This Row],[Month-Year]]=45260, tbl2023Sales[[#This Row],[Month-Year]]=45291), "Holiday", "Non-Holiday")</f>
        <v>Non-Holiday</v>
      </c>
      <c r="J271" t="str">
        <f>_xlfn.XLOOKUP(WEEKDAY(tbl2023Sales[[#This Row],[Date]],1),tblDayWk[Day'#],tblDayWk[Day],"Error",0,1)</f>
        <v>Wednesday</v>
      </c>
      <c r="K271" t="b">
        <f>WEEKDAY(tbl2023Sales[[#This Row],[Date]], 2) &gt;= 5</f>
        <v>0</v>
      </c>
      <c r="L271" s="15">
        <f>EOMONTH(tbl2023Sales[[#This Row],[Date]],0)</f>
        <v>44985</v>
      </c>
    </row>
    <row r="272" spans="1:12" x14ac:dyDescent="0.4">
      <c r="A272">
        <v>270</v>
      </c>
      <c r="B272" s="2">
        <v>45133</v>
      </c>
      <c r="C272" t="s">
        <v>735</v>
      </c>
      <c r="D272" t="s">
        <v>2</v>
      </c>
      <c r="E272">
        <v>43</v>
      </c>
      <c r="F272" t="s">
        <v>1</v>
      </c>
      <c r="G272" s="7">
        <v>1030.2</v>
      </c>
      <c r="H272" t="str">
        <f>_xlfn.XLOOKUP(tbl2023Sales[[#This Row],[Age]],tblAgeGrp[Age],tblAgeGrp[AgeGroup],"Error, verify age",0,1)</f>
        <v>35-44</v>
      </c>
      <c r="I272" t="str">
        <f>IF(OR(tbl2023Sales[[#This Row],[Month-Year]]=45260, tbl2023Sales[[#This Row],[Month-Year]]=45291), "Holiday", "Non-Holiday")</f>
        <v>Non-Holiday</v>
      </c>
      <c r="J272" t="str">
        <f>_xlfn.XLOOKUP(WEEKDAY(tbl2023Sales[[#This Row],[Date]],1),tblDayWk[Day'#],tblDayWk[Day],"Error",0,1)</f>
        <v>Wednesday</v>
      </c>
      <c r="K272" t="b">
        <f>WEEKDAY(tbl2023Sales[[#This Row],[Date]], 2) &gt;= 5</f>
        <v>0</v>
      </c>
      <c r="L272" s="15">
        <f>EOMONTH(tbl2023Sales[[#This Row],[Date]],0)</f>
        <v>45138</v>
      </c>
    </row>
    <row r="273" spans="1:12" x14ac:dyDescent="0.4">
      <c r="A273">
        <v>271</v>
      </c>
      <c r="B273" s="2">
        <v>45100</v>
      </c>
      <c r="C273" t="s">
        <v>734</v>
      </c>
      <c r="D273" t="s">
        <v>4</v>
      </c>
      <c r="E273">
        <v>62</v>
      </c>
      <c r="F273" t="s">
        <v>6</v>
      </c>
      <c r="G273" s="7">
        <v>58.800000000000004</v>
      </c>
      <c r="H273" t="str">
        <f>_xlfn.XLOOKUP(tbl2023Sales[[#This Row],[Age]],tblAgeGrp[Age],tblAgeGrp[AgeGroup],"Error, verify age",0,1)</f>
        <v>55-64</v>
      </c>
      <c r="I273" t="str">
        <f>IF(OR(tbl2023Sales[[#This Row],[Month-Year]]=45260, tbl2023Sales[[#This Row],[Month-Year]]=45291), "Holiday", "Non-Holiday")</f>
        <v>Non-Holiday</v>
      </c>
      <c r="J273" t="str">
        <f>_xlfn.XLOOKUP(WEEKDAY(tbl2023Sales[[#This Row],[Date]],1),tblDayWk[Day'#],tblDayWk[Day],"Error",0,1)</f>
        <v>Friday</v>
      </c>
      <c r="K273" t="b">
        <f>WEEKDAY(tbl2023Sales[[#This Row],[Date]], 2) &gt;= 5</f>
        <v>1</v>
      </c>
      <c r="L273" s="15">
        <f>EOMONTH(tbl2023Sales[[#This Row],[Date]],0)</f>
        <v>45107</v>
      </c>
    </row>
    <row r="274" spans="1:12" x14ac:dyDescent="0.4">
      <c r="A274">
        <v>272</v>
      </c>
      <c r="B274" s="2">
        <v>44982</v>
      </c>
      <c r="C274" t="s">
        <v>733</v>
      </c>
      <c r="D274" t="s">
        <v>4</v>
      </c>
      <c r="E274">
        <v>61</v>
      </c>
      <c r="F274" t="s">
        <v>1</v>
      </c>
      <c r="G274" s="7">
        <v>647.54</v>
      </c>
      <c r="H274" t="str">
        <f>_xlfn.XLOOKUP(tbl2023Sales[[#This Row],[Age]],tblAgeGrp[Age],tblAgeGrp[AgeGroup],"Error, verify age",0,1)</f>
        <v>55-64</v>
      </c>
      <c r="I274" t="str">
        <f>IF(OR(tbl2023Sales[[#This Row],[Month-Year]]=45260, tbl2023Sales[[#This Row],[Month-Year]]=45291), "Holiday", "Non-Holiday")</f>
        <v>Non-Holiday</v>
      </c>
      <c r="J274" t="str">
        <f>_xlfn.XLOOKUP(WEEKDAY(tbl2023Sales[[#This Row],[Date]],1),tblDayWk[Day'#],tblDayWk[Day],"Error",0,1)</f>
        <v>Saturday</v>
      </c>
      <c r="K274" t="b">
        <f>WEEKDAY(tbl2023Sales[[#This Row],[Date]], 2) &gt;= 5</f>
        <v>1</v>
      </c>
      <c r="L274" s="15">
        <f>EOMONTH(tbl2023Sales[[#This Row],[Date]],0)</f>
        <v>44985</v>
      </c>
    </row>
    <row r="275" spans="1:12" x14ac:dyDescent="0.4">
      <c r="A275">
        <v>273</v>
      </c>
      <c r="B275" s="2">
        <v>45054</v>
      </c>
      <c r="C275" t="s">
        <v>732</v>
      </c>
      <c r="D275" t="s">
        <v>4</v>
      </c>
      <c r="E275">
        <v>22</v>
      </c>
      <c r="F275" t="s">
        <v>6</v>
      </c>
      <c r="G275" s="7">
        <v>316.40000000000003</v>
      </c>
      <c r="H275" t="str">
        <f>_xlfn.XLOOKUP(tbl2023Sales[[#This Row],[Age]],tblAgeGrp[Age],tblAgeGrp[AgeGroup],"Error, verify age",0,1)</f>
        <v>15-24</v>
      </c>
      <c r="I275" t="str">
        <f>IF(OR(tbl2023Sales[[#This Row],[Month-Year]]=45260, tbl2023Sales[[#This Row],[Month-Year]]=45291), "Holiday", "Non-Holiday")</f>
        <v>Non-Holiday</v>
      </c>
      <c r="J275" t="str">
        <f>_xlfn.XLOOKUP(WEEKDAY(tbl2023Sales[[#This Row],[Date]],1),tblDayWk[Day'#],tblDayWk[Day],"Error",0,1)</f>
        <v>Monday</v>
      </c>
      <c r="K275" t="b">
        <f>WEEKDAY(tbl2023Sales[[#This Row],[Date]], 2) &gt;= 5</f>
        <v>0</v>
      </c>
      <c r="L275" s="15">
        <f>EOMONTH(tbl2023Sales[[#This Row],[Date]],0)</f>
        <v>45077</v>
      </c>
    </row>
    <row r="276" spans="1:12" x14ac:dyDescent="0.4">
      <c r="A276">
        <v>274</v>
      </c>
      <c r="B276" s="2">
        <v>45024</v>
      </c>
      <c r="C276" t="s">
        <v>731</v>
      </c>
      <c r="D276" t="s">
        <v>4</v>
      </c>
      <c r="E276">
        <v>23</v>
      </c>
      <c r="F276" t="s">
        <v>9</v>
      </c>
      <c r="G276" s="7">
        <v>457.8</v>
      </c>
      <c r="H276" t="str">
        <f>_xlfn.XLOOKUP(tbl2023Sales[[#This Row],[Age]],tblAgeGrp[Age],tblAgeGrp[AgeGroup],"Error, verify age",0,1)</f>
        <v>15-24</v>
      </c>
      <c r="I276" t="str">
        <f>IF(OR(tbl2023Sales[[#This Row],[Month-Year]]=45260, tbl2023Sales[[#This Row],[Month-Year]]=45291), "Holiday", "Non-Holiday")</f>
        <v>Non-Holiday</v>
      </c>
      <c r="J276" t="str">
        <f>_xlfn.XLOOKUP(WEEKDAY(tbl2023Sales[[#This Row],[Date]],1),tblDayWk[Day'#],tblDayWk[Day],"Error",0,1)</f>
        <v>Saturday</v>
      </c>
      <c r="K276" t="b">
        <f>WEEKDAY(tbl2023Sales[[#This Row],[Date]], 2) &gt;= 5</f>
        <v>1</v>
      </c>
      <c r="L276" s="15">
        <f>EOMONTH(tbl2023Sales[[#This Row],[Date]],0)</f>
        <v>45046</v>
      </c>
    </row>
    <row r="277" spans="1:12" x14ac:dyDescent="0.4">
      <c r="A277">
        <v>275</v>
      </c>
      <c r="B277" s="2">
        <v>45024</v>
      </c>
      <c r="C277" t="s">
        <v>730</v>
      </c>
      <c r="D277" t="s">
        <v>2</v>
      </c>
      <c r="E277">
        <v>43</v>
      </c>
      <c r="F277" t="s">
        <v>9</v>
      </c>
      <c r="G277" s="7">
        <v>248.95</v>
      </c>
      <c r="H277" t="str">
        <f>_xlfn.XLOOKUP(tbl2023Sales[[#This Row],[Age]],tblAgeGrp[Age],tblAgeGrp[AgeGroup],"Error, verify age",0,1)</f>
        <v>35-44</v>
      </c>
      <c r="I277" t="str">
        <f>IF(OR(tbl2023Sales[[#This Row],[Month-Year]]=45260, tbl2023Sales[[#This Row],[Month-Year]]=45291), "Holiday", "Non-Holiday")</f>
        <v>Non-Holiday</v>
      </c>
      <c r="J277" t="str">
        <f>_xlfn.XLOOKUP(WEEKDAY(tbl2023Sales[[#This Row],[Date]],1),tblDayWk[Day'#],tblDayWk[Day],"Error",0,1)</f>
        <v>Saturday</v>
      </c>
      <c r="K277" t="b">
        <f>WEEKDAY(tbl2023Sales[[#This Row],[Date]], 2) &gt;= 5</f>
        <v>1</v>
      </c>
      <c r="L277" s="15">
        <f>EOMONTH(tbl2023Sales[[#This Row],[Date]],0)</f>
        <v>45046</v>
      </c>
    </row>
    <row r="278" spans="1:12" x14ac:dyDescent="0.4">
      <c r="A278">
        <v>276</v>
      </c>
      <c r="B278" s="2">
        <v>45201</v>
      </c>
      <c r="C278" t="s">
        <v>729</v>
      </c>
      <c r="D278" t="s">
        <v>4</v>
      </c>
      <c r="E278">
        <v>21</v>
      </c>
      <c r="F278" t="s">
        <v>6</v>
      </c>
      <c r="G278" s="7">
        <v>29.700000000000003</v>
      </c>
      <c r="H278" t="str">
        <f>_xlfn.XLOOKUP(tbl2023Sales[[#This Row],[Age]],tblAgeGrp[Age],tblAgeGrp[AgeGroup],"Error, verify age",0,1)</f>
        <v>15-24</v>
      </c>
      <c r="I278" t="str">
        <f>IF(OR(tbl2023Sales[[#This Row],[Month-Year]]=45260, tbl2023Sales[[#This Row],[Month-Year]]=45291), "Holiday", "Non-Holiday")</f>
        <v>Non-Holiday</v>
      </c>
      <c r="J278" t="str">
        <f>_xlfn.XLOOKUP(WEEKDAY(tbl2023Sales[[#This Row],[Date]],1),tblDayWk[Day'#],tblDayWk[Day],"Error",0,1)</f>
        <v>Monday</v>
      </c>
      <c r="K278" t="b">
        <f>WEEKDAY(tbl2023Sales[[#This Row],[Date]], 2) &gt;= 5</f>
        <v>0</v>
      </c>
      <c r="L278" s="15">
        <f>EOMONTH(tbl2023Sales[[#This Row],[Date]],0)</f>
        <v>45230</v>
      </c>
    </row>
    <row r="279" spans="1:12" x14ac:dyDescent="0.4">
      <c r="A279">
        <v>277</v>
      </c>
      <c r="B279" s="2">
        <v>45156</v>
      </c>
      <c r="C279" t="s">
        <v>728</v>
      </c>
      <c r="D279" t="s">
        <v>2</v>
      </c>
      <c r="E279">
        <v>36</v>
      </c>
      <c r="F279" t="s">
        <v>9</v>
      </c>
      <c r="G279" s="7">
        <v>491.64</v>
      </c>
      <c r="H279" t="str">
        <f>_xlfn.XLOOKUP(tbl2023Sales[[#This Row],[Age]],tblAgeGrp[Age],tblAgeGrp[AgeGroup],"Error, verify age",0,1)</f>
        <v>35-44</v>
      </c>
      <c r="I279" t="str">
        <f>IF(OR(tbl2023Sales[[#This Row],[Month-Year]]=45260, tbl2023Sales[[#This Row],[Month-Year]]=45291), "Holiday", "Non-Holiday")</f>
        <v>Non-Holiday</v>
      </c>
      <c r="J279" t="str">
        <f>_xlfn.XLOOKUP(WEEKDAY(tbl2023Sales[[#This Row],[Date]],1),tblDayWk[Day'#],tblDayWk[Day],"Error",0,1)</f>
        <v>Friday</v>
      </c>
      <c r="K279" t="b">
        <f>WEEKDAY(tbl2023Sales[[#This Row],[Date]], 2) &gt;= 5</f>
        <v>1</v>
      </c>
      <c r="L279" s="15">
        <f>EOMONTH(tbl2023Sales[[#This Row],[Date]],0)</f>
        <v>45169</v>
      </c>
    </row>
    <row r="280" spans="1:12" x14ac:dyDescent="0.4">
      <c r="A280">
        <v>278</v>
      </c>
      <c r="B280" s="2">
        <v>44998</v>
      </c>
      <c r="C280" t="s">
        <v>727</v>
      </c>
      <c r="D280" t="s">
        <v>4</v>
      </c>
      <c r="E280">
        <v>37</v>
      </c>
      <c r="F280" t="s">
        <v>9</v>
      </c>
      <c r="G280" s="7">
        <v>771.30000000000007</v>
      </c>
      <c r="H280" t="str">
        <f>_xlfn.XLOOKUP(tbl2023Sales[[#This Row],[Age]],tblAgeGrp[Age],tblAgeGrp[AgeGroup],"Error, verify age",0,1)</f>
        <v>35-44</v>
      </c>
      <c r="I280" t="str">
        <f>IF(OR(tbl2023Sales[[#This Row],[Month-Year]]=45260, tbl2023Sales[[#This Row],[Month-Year]]=45291), "Holiday", "Non-Holiday")</f>
        <v>Non-Holiday</v>
      </c>
      <c r="J280" t="str">
        <f>_xlfn.XLOOKUP(WEEKDAY(tbl2023Sales[[#This Row],[Date]],1),tblDayWk[Day'#],tblDayWk[Day],"Error",0,1)</f>
        <v>Monday</v>
      </c>
      <c r="K280" t="b">
        <f>WEEKDAY(tbl2023Sales[[#This Row],[Date]], 2) &gt;= 5</f>
        <v>0</v>
      </c>
      <c r="L280" s="15">
        <f>EOMONTH(tbl2023Sales[[#This Row],[Date]],0)</f>
        <v>45016</v>
      </c>
    </row>
    <row r="281" spans="1:12" x14ac:dyDescent="0.4">
      <c r="A281">
        <v>279</v>
      </c>
      <c r="B281" s="2">
        <v>45143</v>
      </c>
      <c r="C281" t="s">
        <v>726</v>
      </c>
      <c r="D281" t="s">
        <v>2</v>
      </c>
      <c r="E281">
        <v>50</v>
      </c>
      <c r="F281" t="s">
        <v>9</v>
      </c>
      <c r="G281" s="7">
        <v>132.97999999999999</v>
      </c>
      <c r="H281" t="str">
        <f>_xlfn.XLOOKUP(tbl2023Sales[[#This Row],[Age]],tblAgeGrp[Age],tblAgeGrp[AgeGroup],"Error, verify age",0,1)</f>
        <v>45-54</v>
      </c>
      <c r="I281" t="str">
        <f>IF(OR(tbl2023Sales[[#This Row],[Month-Year]]=45260, tbl2023Sales[[#This Row],[Month-Year]]=45291), "Holiday", "Non-Holiday")</f>
        <v>Non-Holiday</v>
      </c>
      <c r="J281" t="str">
        <f>_xlfn.XLOOKUP(WEEKDAY(tbl2023Sales[[#This Row],[Date]],1),tblDayWk[Day'#],tblDayWk[Day],"Error",0,1)</f>
        <v>Saturday</v>
      </c>
      <c r="K281" t="b">
        <f>WEEKDAY(tbl2023Sales[[#This Row],[Date]], 2) &gt;= 5</f>
        <v>1</v>
      </c>
      <c r="L281" s="15">
        <f>EOMONTH(tbl2023Sales[[#This Row],[Date]],0)</f>
        <v>45169</v>
      </c>
    </row>
    <row r="282" spans="1:12" x14ac:dyDescent="0.4">
      <c r="A282">
        <v>280</v>
      </c>
      <c r="B282" s="2">
        <v>45023</v>
      </c>
      <c r="C282" t="s">
        <v>725</v>
      </c>
      <c r="D282" t="s">
        <v>4</v>
      </c>
      <c r="E282">
        <v>37</v>
      </c>
      <c r="F282" t="s">
        <v>9</v>
      </c>
      <c r="G282" s="7">
        <v>1628.22</v>
      </c>
      <c r="H282" t="str">
        <f>_xlfn.XLOOKUP(tbl2023Sales[[#This Row],[Age]],tblAgeGrp[Age],tblAgeGrp[AgeGroup],"Error, verify age",0,1)</f>
        <v>35-44</v>
      </c>
      <c r="I282" t="str">
        <f>IF(OR(tbl2023Sales[[#This Row],[Month-Year]]=45260, tbl2023Sales[[#This Row],[Month-Year]]=45291), "Holiday", "Non-Holiday")</f>
        <v>Non-Holiday</v>
      </c>
      <c r="J282" t="str">
        <f>_xlfn.XLOOKUP(WEEKDAY(tbl2023Sales[[#This Row],[Date]],1),tblDayWk[Day'#],tblDayWk[Day],"Error",0,1)</f>
        <v>Friday</v>
      </c>
      <c r="K282" t="b">
        <f>WEEKDAY(tbl2023Sales[[#This Row],[Date]], 2) &gt;= 5</f>
        <v>1</v>
      </c>
      <c r="L282" s="15">
        <f>EOMONTH(tbl2023Sales[[#This Row],[Date]],0)</f>
        <v>45046</v>
      </c>
    </row>
    <row r="283" spans="1:12" x14ac:dyDescent="0.4">
      <c r="A283">
        <v>281</v>
      </c>
      <c r="B283" s="2">
        <v>45283</v>
      </c>
      <c r="C283" t="s">
        <v>724</v>
      </c>
      <c r="D283" t="s">
        <v>4</v>
      </c>
      <c r="E283">
        <v>29</v>
      </c>
      <c r="F283" t="s">
        <v>6</v>
      </c>
      <c r="G283" s="7">
        <v>571.79999999999995</v>
      </c>
      <c r="H283" t="str">
        <f>_xlfn.XLOOKUP(tbl2023Sales[[#This Row],[Age]],tblAgeGrp[Age],tblAgeGrp[AgeGroup],"Error, verify age",0,1)</f>
        <v>25-34</v>
      </c>
      <c r="I283" t="str">
        <f>IF(OR(tbl2023Sales[[#This Row],[Month-Year]]=45260, tbl2023Sales[[#This Row],[Month-Year]]=45291), "Holiday", "Non-Holiday")</f>
        <v>Holiday</v>
      </c>
      <c r="J283" t="str">
        <f>_xlfn.XLOOKUP(WEEKDAY(tbl2023Sales[[#This Row],[Date]],1),tblDayWk[Day'#],tblDayWk[Day],"Error",0,1)</f>
        <v>Saturday</v>
      </c>
      <c r="K283" t="b">
        <f>WEEKDAY(tbl2023Sales[[#This Row],[Date]], 2) &gt;= 5</f>
        <v>1</v>
      </c>
      <c r="L283" s="15">
        <f>EOMONTH(tbl2023Sales[[#This Row],[Date]],0)</f>
        <v>45291</v>
      </c>
    </row>
    <row r="284" spans="1:12" x14ac:dyDescent="0.4">
      <c r="A284">
        <v>282</v>
      </c>
      <c r="B284" s="2">
        <v>45163</v>
      </c>
      <c r="C284" t="s">
        <v>723</v>
      </c>
      <c r="D284" t="s">
        <v>4</v>
      </c>
      <c r="E284">
        <v>64</v>
      </c>
      <c r="F284" t="s">
        <v>1</v>
      </c>
      <c r="G284" s="7">
        <v>103.76</v>
      </c>
      <c r="H284" t="str">
        <f>_xlfn.XLOOKUP(tbl2023Sales[[#This Row],[Age]],tblAgeGrp[Age],tblAgeGrp[AgeGroup],"Error, verify age",0,1)</f>
        <v>55-64</v>
      </c>
      <c r="I284" t="str">
        <f>IF(OR(tbl2023Sales[[#This Row],[Month-Year]]=45260, tbl2023Sales[[#This Row],[Month-Year]]=45291), "Holiday", "Non-Holiday")</f>
        <v>Non-Holiday</v>
      </c>
      <c r="J284" t="str">
        <f>_xlfn.XLOOKUP(WEEKDAY(tbl2023Sales[[#This Row],[Date]],1),tblDayWk[Day'#],tblDayWk[Day],"Error",0,1)</f>
        <v>Friday</v>
      </c>
      <c r="K284" t="b">
        <f>WEEKDAY(tbl2023Sales[[#This Row],[Date]], 2) &gt;= 5</f>
        <v>1</v>
      </c>
      <c r="L284" s="15">
        <f>EOMONTH(tbl2023Sales[[#This Row],[Date]],0)</f>
        <v>45169</v>
      </c>
    </row>
    <row r="285" spans="1:12" x14ac:dyDescent="0.4">
      <c r="A285">
        <v>283</v>
      </c>
      <c r="B285" s="2">
        <v>45054</v>
      </c>
      <c r="C285" t="s">
        <v>722</v>
      </c>
      <c r="D285" t="s">
        <v>4</v>
      </c>
      <c r="E285">
        <v>18</v>
      </c>
      <c r="F285" t="s">
        <v>1</v>
      </c>
      <c r="G285" s="7">
        <v>560.94000000000005</v>
      </c>
      <c r="H285" t="str">
        <f>_xlfn.XLOOKUP(tbl2023Sales[[#This Row],[Age]],tblAgeGrp[Age],tblAgeGrp[AgeGroup],"Error, verify age",0,1)</f>
        <v>15-24</v>
      </c>
      <c r="I285" t="str">
        <f>IF(OR(tbl2023Sales[[#This Row],[Month-Year]]=45260, tbl2023Sales[[#This Row],[Month-Year]]=45291), "Holiday", "Non-Holiday")</f>
        <v>Non-Holiday</v>
      </c>
      <c r="J285" t="str">
        <f>_xlfn.XLOOKUP(WEEKDAY(tbl2023Sales[[#This Row],[Date]],1),tblDayWk[Day'#],tblDayWk[Day],"Error",0,1)</f>
        <v>Monday</v>
      </c>
      <c r="K285" t="b">
        <f>WEEKDAY(tbl2023Sales[[#This Row],[Date]], 2) &gt;= 5</f>
        <v>0</v>
      </c>
      <c r="L285" s="15">
        <f>EOMONTH(tbl2023Sales[[#This Row],[Date]],0)</f>
        <v>45077</v>
      </c>
    </row>
    <row r="286" spans="1:12" x14ac:dyDescent="0.4">
      <c r="A286">
        <v>284</v>
      </c>
      <c r="B286" s="2">
        <v>44965</v>
      </c>
      <c r="C286" t="s">
        <v>721</v>
      </c>
      <c r="D286" t="s">
        <v>2</v>
      </c>
      <c r="E286">
        <v>43</v>
      </c>
      <c r="F286" t="s">
        <v>9</v>
      </c>
      <c r="G286" s="7">
        <v>708.19999999999993</v>
      </c>
      <c r="H286" t="str">
        <f>_xlfn.XLOOKUP(tbl2023Sales[[#This Row],[Age]],tblAgeGrp[Age],tblAgeGrp[AgeGroup],"Error, verify age",0,1)</f>
        <v>35-44</v>
      </c>
      <c r="I286" t="str">
        <f>IF(OR(tbl2023Sales[[#This Row],[Month-Year]]=45260, tbl2023Sales[[#This Row],[Month-Year]]=45291), "Holiday", "Non-Holiday")</f>
        <v>Non-Holiday</v>
      </c>
      <c r="J286" t="str">
        <f>_xlfn.XLOOKUP(WEEKDAY(tbl2023Sales[[#This Row],[Date]],1),tblDayWk[Day'#],tblDayWk[Day],"Error",0,1)</f>
        <v>Wednesday</v>
      </c>
      <c r="K286" t="b">
        <f>WEEKDAY(tbl2023Sales[[#This Row],[Date]], 2) &gt;= 5</f>
        <v>0</v>
      </c>
      <c r="L286" s="15">
        <f>EOMONTH(tbl2023Sales[[#This Row],[Date]],0)</f>
        <v>44985</v>
      </c>
    </row>
    <row r="287" spans="1:12" x14ac:dyDescent="0.4">
      <c r="A287">
        <v>285</v>
      </c>
      <c r="B287" s="2">
        <v>45153</v>
      </c>
      <c r="C287" t="s">
        <v>720</v>
      </c>
      <c r="D287" t="s">
        <v>4</v>
      </c>
      <c r="E287">
        <v>31</v>
      </c>
      <c r="F287" t="s">
        <v>1</v>
      </c>
      <c r="G287" s="7">
        <v>266.45999999999998</v>
      </c>
      <c r="H287" t="str">
        <f>_xlfn.XLOOKUP(tbl2023Sales[[#This Row],[Age]],tblAgeGrp[Age],tblAgeGrp[AgeGroup],"Error, verify age",0,1)</f>
        <v>25-34</v>
      </c>
      <c r="I287" t="str">
        <f>IF(OR(tbl2023Sales[[#This Row],[Month-Year]]=45260, tbl2023Sales[[#This Row],[Month-Year]]=45291), "Holiday", "Non-Holiday")</f>
        <v>Non-Holiday</v>
      </c>
      <c r="J287" t="str">
        <f>_xlfn.XLOOKUP(WEEKDAY(tbl2023Sales[[#This Row],[Date]],1),tblDayWk[Day'#],tblDayWk[Day],"Error",0,1)</f>
        <v>Tuesday</v>
      </c>
      <c r="K287" t="b">
        <f>WEEKDAY(tbl2023Sales[[#This Row],[Date]], 2) &gt;= 5</f>
        <v>0</v>
      </c>
      <c r="L287" s="15">
        <f>EOMONTH(tbl2023Sales[[#This Row],[Date]],0)</f>
        <v>45169</v>
      </c>
    </row>
    <row r="288" spans="1:12" x14ac:dyDescent="0.4">
      <c r="A288">
        <v>286</v>
      </c>
      <c r="B288" s="2">
        <v>45208</v>
      </c>
      <c r="C288" t="s">
        <v>719</v>
      </c>
      <c r="D288" t="s">
        <v>2</v>
      </c>
      <c r="E288">
        <v>55</v>
      </c>
      <c r="F288" t="s">
        <v>1</v>
      </c>
      <c r="G288" s="7">
        <v>2900.3999999999996</v>
      </c>
      <c r="H288" t="str">
        <f>_xlfn.XLOOKUP(tbl2023Sales[[#This Row],[Age]],tblAgeGrp[Age],tblAgeGrp[AgeGroup],"Error, verify age",0,1)</f>
        <v>55-64</v>
      </c>
      <c r="I288" t="str">
        <f>IF(OR(tbl2023Sales[[#This Row],[Month-Year]]=45260, tbl2023Sales[[#This Row],[Month-Year]]=45291), "Holiday", "Non-Holiday")</f>
        <v>Non-Holiday</v>
      </c>
      <c r="J288" t="str">
        <f>_xlfn.XLOOKUP(WEEKDAY(tbl2023Sales[[#This Row],[Date]],1),tblDayWk[Day'#],tblDayWk[Day],"Error",0,1)</f>
        <v>Monday</v>
      </c>
      <c r="K288" t="b">
        <f>WEEKDAY(tbl2023Sales[[#This Row],[Date]], 2) &gt;= 5</f>
        <v>0</v>
      </c>
      <c r="L288" s="15">
        <f>EOMONTH(tbl2023Sales[[#This Row],[Date]],0)</f>
        <v>45230</v>
      </c>
    </row>
    <row r="289" spans="1:12" x14ac:dyDescent="0.4">
      <c r="A289">
        <v>287</v>
      </c>
      <c r="B289" s="2">
        <v>44981</v>
      </c>
      <c r="C289" t="s">
        <v>718</v>
      </c>
      <c r="D289" t="s">
        <v>2</v>
      </c>
      <c r="E289">
        <v>54</v>
      </c>
      <c r="F289" t="s">
        <v>9</v>
      </c>
      <c r="G289" s="7">
        <v>442.42</v>
      </c>
      <c r="H289" t="str">
        <f>_xlfn.XLOOKUP(tbl2023Sales[[#This Row],[Age]],tblAgeGrp[Age],tblAgeGrp[AgeGroup],"Error, verify age",0,1)</f>
        <v>45-54</v>
      </c>
      <c r="I289" t="str">
        <f>IF(OR(tbl2023Sales[[#This Row],[Month-Year]]=45260, tbl2023Sales[[#This Row],[Month-Year]]=45291), "Holiday", "Non-Holiday")</f>
        <v>Non-Holiday</v>
      </c>
      <c r="J289" t="str">
        <f>_xlfn.XLOOKUP(WEEKDAY(tbl2023Sales[[#This Row],[Date]],1),tblDayWk[Day'#],tblDayWk[Day],"Error",0,1)</f>
        <v>Friday</v>
      </c>
      <c r="K289" t="b">
        <f>WEEKDAY(tbl2023Sales[[#This Row],[Date]], 2) &gt;= 5</f>
        <v>1</v>
      </c>
      <c r="L289" s="15">
        <f>EOMONTH(tbl2023Sales[[#This Row],[Date]],0)</f>
        <v>44985</v>
      </c>
    </row>
    <row r="290" spans="1:12" x14ac:dyDescent="0.4">
      <c r="A290">
        <v>288</v>
      </c>
      <c r="B290" s="2">
        <v>45011</v>
      </c>
      <c r="C290" t="s">
        <v>717</v>
      </c>
      <c r="D290" t="s">
        <v>2</v>
      </c>
      <c r="E290">
        <v>28</v>
      </c>
      <c r="F290" t="s">
        <v>9</v>
      </c>
      <c r="G290" s="7">
        <v>159.94</v>
      </c>
      <c r="H290" t="str">
        <f>_xlfn.XLOOKUP(tbl2023Sales[[#This Row],[Age]],tblAgeGrp[Age],tblAgeGrp[AgeGroup],"Error, verify age",0,1)</f>
        <v>25-34</v>
      </c>
      <c r="I290" t="str">
        <f>IF(OR(tbl2023Sales[[#This Row],[Month-Year]]=45260, tbl2023Sales[[#This Row],[Month-Year]]=45291), "Holiday", "Non-Holiday")</f>
        <v>Non-Holiday</v>
      </c>
      <c r="J290" t="str">
        <f>_xlfn.XLOOKUP(WEEKDAY(tbl2023Sales[[#This Row],[Date]],1),tblDayWk[Day'#],tblDayWk[Day],"Error",0,1)</f>
        <v>Sunday</v>
      </c>
      <c r="K290" t="b">
        <f>WEEKDAY(tbl2023Sales[[#This Row],[Date]], 2) &gt;= 5</f>
        <v>1</v>
      </c>
      <c r="L290" s="15">
        <f>EOMONTH(tbl2023Sales[[#This Row],[Date]],0)</f>
        <v>45016</v>
      </c>
    </row>
    <row r="291" spans="1:12" x14ac:dyDescent="0.4">
      <c r="A291">
        <v>289</v>
      </c>
      <c r="B291" s="2">
        <v>45260</v>
      </c>
      <c r="C291" t="s">
        <v>716</v>
      </c>
      <c r="D291" t="s">
        <v>2</v>
      </c>
      <c r="E291">
        <v>53</v>
      </c>
      <c r="F291" t="s">
        <v>1</v>
      </c>
      <c r="G291" s="7">
        <v>295.85000000000002</v>
      </c>
      <c r="H291" t="str">
        <f>_xlfn.XLOOKUP(tbl2023Sales[[#This Row],[Age]],tblAgeGrp[Age],tblAgeGrp[AgeGroup],"Error, verify age",0,1)</f>
        <v>45-54</v>
      </c>
      <c r="I291" t="str">
        <f>IF(OR(tbl2023Sales[[#This Row],[Month-Year]]=45260, tbl2023Sales[[#This Row],[Month-Year]]=45291), "Holiday", "Non-Holiday")</f>
        <v>Holiday</v>
      </c>
      <c r="J291" t="str">
        <f>_xlfn.XLOOKUP(WEEKDAY(tbl2023Sales[[#This Row],[Date]],1),tblDayWk[Day'#],tblDayWk[Day],"Error",0,1)</f>
        <v>Thursday</v>
      </c>
      <c r="K291" t="b">
        <f>WEEKDAY(tbl2023Sales[[#This Row],[Date]], 2) &gt;= 5</f>
        <v>0</v>
      </c>
      <c r="L291" s="15">
        <f>EOMONTH(tbl2023Sales[[#This Row],[Date]],0)</f>
        <v>45260</v>
      </c>
    </row>
    <row r="292" spans="1:12" x14ac:dyDescent="0.4">
      <c r="A292">
        <v>290</v>
      </c>
      <c r="B292" s="2">
        <v>45203</v>
      </c>
      <c r="C292" t="s">
        <v>715</v>
      </c>
      <c r="D292" t="s">
        <v>4</v>
      </c>
      <c r="E292">
        <v>30</v>
      </c>
      <c r="F292" t="s">
        <v>6</v>
      </c>
      <c r="G292" s="7">
        <v>196.68</v>
      </c>
      <c r="H292" t="str">
        <f>_xlfn.XLOOKUP(tbl2023Sales[[#This Row],[Age]],tblAgeGrp[Age],tblAgeGrp[AgeGroup],"Error, verify age",0,1)</f>
        <v>25-34</v>
      </c>
      <c r="I292" t="str">
        <f>IF(OR(tbl2023Sales[[#This Row],[Month-Year]]=45260, tbl2023Sales[[#This Row],[Month-Year]]=45291), "Holiday", "Non-Holiday")</f>
        <v>Non-Holiday</v>
      </c>
      <c r="J292" t="str">
        <f>_xlfn.XLOOKUP(WEEKDAY(tbl2023Sales[[#This Row],[Date]],1),tblDayWk[Day'#],tblDayWk[Day],"Error",0,1)</f>
        <v>Wednesday</v>
      </c>
      <c r="K292" t="b">
        <f>WEEKDAY(tbl2023Sales[[#This Row],[Date]], 2) &gt;= 5</f>
        <v>0</v>
      </c>
      <c r="L292" s="15">
        <f>EOMONTH(tbl2023Sales[[#This Row],[Date]],0)</f>
        <v>45230</v>
      </c>
    </row>
    <row r="293" spans="1:12" x14ac:dyDescent="0.4">
      <c r="A293">
        <v>291</v>
      </c>
      <c r="B293" s="2">
        <v>44993</v>
      </c>
      <c r="C293" t="s">
        <v>714</v>
      </c>
      <c r="D293" t="s">
        <v>2</v>
      </c>
      <c r="E293">
        <v>60</v>
      </c>
      <c r="F293" t="s">
        <v>9</v>
      </c>
      <c r="G293" s="7">
        <v>1853.34</v>
      </c>
      <c r="H293" t="str">
        <f>_xlfn.XLOOKUP(tbl2023Sales[[#This Row],[Age]],tblAgeGrp[Age],tblAgeGrp[AgeGroup],"Error, verify age",0,1)</f>
        <v>55-64</v>
      </c>
      <c r="I293" t="str">
        <f>IF(OR(tbl2023Sales[[#This Row],[Month-Year]]=45260, tbl2023Sales[[#This Row],[Month-Year]]=45291), "Holiday", "Non-Holiday")</f>
        <v>Non-Holiday</v>
      </c>
      <c r="J293" t="str">
        <f>_xlfn.XLOOKUP(WEEKDAY(tbl2023Sales[[#This Row],[Date]],1),tblDayWk[Day'#],tblDayWk[Day],"Error",0,1)</f>
        <v>Wednesday</v>
      </c>
      <c r="K293" t="b">
        <f>WEEKDAY(tbl2023Sales[[#This Row],[Date]], 2) &gt;= 5</f>
        <v>0</v>
      </c>
      <c r="L293" s="15">
        <f>EOMONTH(tbl2023Sales[[#This Row],[Date]],0)</f>
        <v>45016</v>
      </c>
    </row>
    <row r="294" spans="1:12" x14ac:dyDescent="0.4">
      <c r="A294">
        <v>292</v>
      </c>
      <c r="B294" s="2">
        <v>45002</v>
      </c>
      <c r="C294" t="s">
        <v>713</v>
      </c>
      <c r="D294" t="s">
        <v>2</v>
      </c>
      <c r="E294">
        <v>20</v>
      </c>
      <c r="F294" t="s">
        <v>6</v>
      </c>
      <c r="G294" s="7">
        <v>289.39999999999998</v>
      </c>
      <c r="H294" t="str">
        <f>_xlfn.XLOOKUP(tbl2023Sales[[#This Row],[Age]],tblAgeGrp[Age],tblAgeGrp[AgeGroup],"Error, verify age",0,1)</f>
        <v>15-24</v>
      </c>
      <c r="I294" t="str">
        <f>IF(OR(tbl2023Sales[[#This Row],[Month-Year]]=45260, tbl2023Sales[[#This Row],[Month-Year]]=45291), "Holiday", "Non-Holiday")</f>
        <v>Non-Holiday</v>
      </c>
      <c r="J294" t="str">
        <f>_xlfn.XLOOKUP(WEEKDAY(tbl2023Sales[[#This Row],[Date]],1),tblDayWk[Day'#],tblDayWk[Day],"Error",0,1)</f>
        <v>Friday</v>
      </c>
      <c r="K294" t="b">
        <f>WEEKDAY(tbl2023Sales[[#This Row],[Date]], 2) &gt;= 5</f>
        <v>1</v>
      </c>
      <c r="L294" s="15">
        <f>EOMONTH(tbl2023Sales[[#This Row],[Date]],0)</f>
        <v>45016</v>
      </c>
    </row>
    <row r="295" spans="1:12" x14ac:dyDescent="0.4">
      <c r="A295">
        <v>293</v>
      </c>
      <c r="B295" s="2">
        <v>45232</v>
      </c>
      <c r="C295" t="s">
        <v>712</v>
      </c>
      <c r="D295" t="s">
        <v>2</v>
      </c>
      <c r="E295">
        <v>50</v>
      </c>
      <c r="F295" t="s">
        <v>1</v>
      </c>
      <c r="G295" s="7">
        <v>795.17</v>
      </c>
      <c r="H295" t="str">
        <f>_xlfn.XLOOKUP(tbl2023Sales[[#This Row],[Age]],tblAgeGrp[Age],tblAgeGrp[AgeGroup],"Error, verify age",0,1)</f>
        <v>45-54</v>
      </c>
      <c r="I295" t="str">
        <f>IF(OR(tbl2023Sales[[#This Row],[Month-Year]]=45260, tbl2023Sales[[#This Row],[Month-Year]]=45291), "Holiday", "Non-Holiday")</f>
        <v>Holiday</v>
      </c>
      <c r="J295" t="str">
        <f>_xlfn.XLOOKUP(WEEKDAY(tbl2023Sales[[#This Row],[Date]],1),tblDayWk[Day'#],tblDayWk[Day],"Error",0,1)</f>
        <v>Thursday</v>
      </c>
      <c r="K295" t="b">
        <f>WEEKDAY(tbl2023Sales[[#This Row],[Date]], 2) &gt;= 5</f>
        <v>0</v>
      </c>
      <c r="L295" s="15">
        <f>EOMONTH(tbl2023Sales[[#This Row],[Date]],0)</f>
        <v>45260</v>
      </c>
    </row>
    <row r="296" spans="1:12" x14ac:dyDescent="0.4">
      <c r="A296">
        <v>294</v>
      </c>
      <c r="B296" s="2">
        <v>45012</v>
      </c>
      <c r="C296" t="s">
        <v>711</v>
      </c>
      <c r="D296" t="s">
        <v>4</v>
      </c>
      <c r="E296">
        <v>23</v>
      </c>
      <c r="F296" t="s">
        <v>9</v>
      </c>
      <c r="G296" s="7">
        <v>832.8</v>
      </c>
      <c r="H296" t="str">
        <f>_xlfn.XLOOKUP(tbl2023Sales[[#This Row],[Age]],tblAgeGrp[Age],tblAgeGrp[AgeGroup],"Error, verify age",0,1)</f>
        <v>15-24</v>
      </c>
      <c r="I296" t="str">
        <f>IF(OR(tbl2023Sales[[#This Row],[Month-Year]]=45260, tbl2023Sales[[#This Row],[Month-Year]]=45291), "Holiday", "Non-Holiday")</f>
        <v>Non-Holiday</v>
      </c>
      <c r="J296" t="str">
        <f>_xlfn.XLOOKUP(WEEKDAY(tbl2023Sales[[#This Row],[Date]],1),tblDayWk[Day'#],tblDayWk[Day],"Error",0,1)</f>
        <v>Monday</v>
      </c>
      <c r="K296" t="b">
        <f>WEEKDAY(tbl2023Sales[[#This Row],[Date]], 2) &gt;= 5</f>
        <v>0</v>
      </c>
      <c r="L296" s="15">
        <f>EOMONTH(tbl2023Sales[[#This Row],[Date]],0)</f>
        <v>45016</v>
      </c>
    </row>
    <row r="297" spans="1:12" x14ac:dyDescent="0.4">
      <c r="A297">
        <v>295</v>
      </c>
      <c r="B297" s="2">
        <v>45135</v>
      </c>
      <c r="C297" t="s">
        <v>710</v>
      </c>
      <c r="D297" t="s">
        <v>4</v>
      </c>
      <c r="E297">
        <v>27</v>
      </c>
      <c r="F297" t="s">
        <v>6</v>
      </c>
      <c r="G297" s="7">
        <v>159.57</v>
      </c>
      <c r="H297" t="str">
        <f>_xlfn.XLOOKUP(tbl2023Sales[[#This Row],[Age]],tblAgeGrp[Age],tblAgeGrp[AgeGroup],"Error, verify age",0,1)</f>
        <v>25-34</v>
      </c>
      <c r="I297" t="str">
        <f>IF(OR(tbl2023Sales[[#This Row],[Month-Year]]=45260, tbl2023Sales[[#This Row],[Month-Year]]=45291), "Holiday", "Non-Holiday")</f>
        <v>Non-Holiday</v>
      </c>
      <c r="J297" t="str">
        <f>_xlfn.XLOOKUP(WEEKDAY(tbl2023Sales[[#This Row],[Date]],1),tblDayWk[Day'#],tblDayWk[Day],"Error",0,1)</f>
        <v>Friday</v>
      </c>
      <c r="K297" t="b">
        <f>WEEKDAY(tbl2023Sales[[#This Row],[Date]], 2) &gt;= 5</f>
        <v>1</v>
      </c>
      <c r="L297" s="15">
        <f>EOMONTH(tbl2023Sales[[#This Row],[Date]],0)</f>
        <v>45138</v>
      </c>
    </row>
    <row r="298" spans="1:12" x14ac:dyDescent="0.4">
      <c r="A298">
        <v>296</v>
      </c>
      <c r="B298" s="2">
        <v>45175</v>
      </c>
      <c r="C298" t="s">
        <v>709</v>
      </c>
      <c r="D298" t="s">
        <v>4</v>
      </c>
      <c r="E298">
        <v>22</v>
      </c>
      <c r="F298" t="s">
        <v>9</v>
      </c>
      <c r="G298" s="7">
        <v>471.54</v>
      </c>
      <c r="H298" t="str">
        <f>_xlfn.XLOOKUP(tbl2023Sales[[#This Row],[Age]],tblAgeGrp[Age],tblAgeGrp[AgeGroup],"Error, verify age",0,1)</f>
        <v>15-24</v>
      </c>
      <c r="I298" t="str">
        <f>IF(OR(tbl2023Sales[[#This Row],[Month-Year]]=45260, tbl2023Sales[[#This Row],[Month-Year]]=45291), "Holiday", "Non-Holiday")</f>
        <v>Non-Holiday</v>
      </c>
      <c r="J298" t="str">
        <f>_xlfn.XLOOKUP(WEEKDAY(tbl2023Sales[[#This Row],[Date]],1),tblDayWk[Day'#],tblDayWk[Day],"Error",0,1)</f>
        <v>Wednesday</v>
      </c>
      <c r="K298" t="b">
        <f>WEEKDAY(tbl2023Sales[[#This Row],[Date]], 2) &gt;= 5</f>
        <v>0</v>
      </c>
      <c r="L298" s="15">
        <f>EOMONTH(tbl2023Sales[[#This Row],[Date]],0)</f>
        <v>45199</v>
      </c>
    </row>
    <row r="299" spans="1:12" x14ac:dyDescent="0.4">
      <c r="A299">
        <v>297</v>
      </c>
      <c r="B299" s="2">
        <v>45177</v>
      </c>
      <c r="C299" t="s">
        <v>708</v>
      </c>
      <c r="D299" t="s">
        <v>4</v>
      </c>
      <c r="E299">
        <v>40</v>
      </c>
      <c r="F299" t="s">
        <v>1</v>
      </c>
      <c r="G299" s="7">
        <v>942.6</v>
      </c>
      <c r="H299" t="str">
        <f>_xlfn.XLOOKUP(tbl2023Sales[[#This Row],[Age]],tblAgeGrp[Age],tblAgeGrp[AgeGroup],"Error, verify age",0,1)</f>
        <v>35-44</v>
      </c>
      <c r="I299" t="str">
        <f>IF(OR(tbl2023Sales[[#This Row],[Month-Year]]=45260, tbl2023Sales[[#This Row],[Month-Year]]=45291), "Holiday", "Non-Holiday")</f>
        <v>Non-Holiday</v>
      </c>
      <c r="J299" t="str">
        <f>_xlfn.XLOOKUP(WEEKDAY(tbl2023Sales[[#This Row],[Date]],1),tblDayWk[Day'#],tblDayWk[Day],"Error",0,1)</f>
        <v>Friday</v>
      </c>
      <c r="K299" t="b">
        <f>WEEKDAY(tbl2023Sales[[#This Row],[Date]], 2) &gt;= 5</f>
        <v>1</v>
      </c>
      <c r="L299" s="15">
        <f>EOMONTH(tbl2023Sales[[#This Row],[Date]],0)</f>
        <v>45199</v>
      </c>
    </row>
    <row r="300" spans="1:12" x14ac:dyDescent="0.4">
      <c r="A300">
        <v>298</v>
      </c>
      <c r="B300" s="2">
        <v>45036</v>
      </c>
      <c r="C300" t="s">
        <v>707</v>
      </c>
      <c r="D300" t="s">
        <v>2</v>
      </c>
      <c r="E300">
        <v>27</v>
      </c>
      <c r="F300" t="s">
        <v>6</v>
      </c>
      <c r="G300" s="7">
        <v>15.450000000000001</v>
      </c>
      <c r="H300" t="str">
        <f>_xlfn.XLOOKUP(tbl2023Sales[[#This Row],[Age]],tblAgeGrp[Age],tblAgeGrp[AgeGroup],"Error, verify age",0,1)</f>
        <v>25-34</v>
      </c>
      <c r="I300" t="str">
        <f>IF(OR(tbl2023Sales[[#This Row],[Month-Year]]=45260, tbl2023Sales[[#This Row],[Month-Year]]=45291), "Holiday", "Non-Holiday")</f>
        <v>Non-Holiday</v>
      </c>
      <c r="J300" t="str">
        <f>_xlfn.XLOOKUP(WEEKDAY(tbl2023Sales[[#This Row],[Date]],1),tblDayWk[Day'#],tblDayWk[Day],"Error",0,1)</f>
        <v>Thursday</v>
      </c>
      <c r="K300" t="b">
        <f>WEEKDAY(tbl2023Sales[[#This Row],[Date]], 2) &gt;= 5</f>
        <v>0</v>
      </c>
      <c r="L300" s="15">
        <f>EOMONTH(tbl2023Sales[[#This Row],[Date]],0)</f>
        <v>45046</v>
      </c>
    </row>
    <row r="301" spans="1:12" x14ac:dyDescent="0.4">
      <c r="A301">
        <v>299</v>
      </c>
      <c r="B301" s="2">
        <v>45132</v>
      </c>
      <c r="C301" t="s">
        <v>706</v>
      </c>
      <c r="D301" t="s">
        <v>2</v>
      </c>
      <c r="E301">
        <v>61</v>
      </c>
      <c r="F301" t="s">
        <v>1</v>
      </c>
      <c r="G301" s="7">
        <v>2479.2399999999998</v>
      </c>
      <c r="H301" t="str">
        <f>_xlfn.XLOOKUP(tbl2023Sales[[#This Row],[Age]],tblAgeGrp[Age],tblAgeGrp[AgeGroup],"Error, verify age",0,1)</f>
        <v>55-64</v>
      </c>
      <c r="I301" t="str">
        <f>IF(OR(tbl2023Sales[[#This Row],[Month-Year]]=45260, tbl2023Sales[[#This Row],[Month-Year]]=45291), "Holiday", "Non-Holiday")</f>
        <v>Non-Holiday</v>
      </c>
      <c r="J301" t="str">
        <f>_xlfn.XLOOKUP(WEEKDAY(tbl2023Sales[[#This Row],[Date]],1),tblDayWk[Day'#],tblDayWk[Day],"Error",0,1)</f>
        <v>Tuesday</v>
      </c>
      <c r="K301" t="b">
        <f>WEEKDAY(tbl2023Sales[[#This Row],[Date]], 2) &gt;= 5</f>
        <v>0</v>
      </c>
      <c r="L301" s="15">
        <f>EOMONTH(tbl2023Sales[[#This Row],[Date]],0)</f>
        <v>45138</v>
      </c>
    </row>
    <row r="302" spans="1:12" x14ac:dyDescent="0.4">
      <c r="A302">
        <v>300</v>
      </c>
      <c r="B302" s="2">
        <v>44957</v>
      </c>
      <c r="C302" t="s">
        <v>705</v>
      </c>
      <c r="D302" t="s">
        <v>4</v>
      </c>
      <c r="E302">
        <v>19</v>
      </c>
      <c r="F302" t="s">
        <v>1</v>
      </c>
      <c r="G302" s="7">
        <v>157.76</v>
      </c>
      <c r="H302" t="str">
        <f>_xlfn.XLOOKUP(tbl2023Sales[[#This Row],[Age]],tblAgeGrp[Age],tblAgeGrp[AgeGroup],"Error, verify age",0,1)</f>
        <v>15-24</v>
      </c>
      <c r="I302" t="str">
        <f>IF(OR(tbl2023Sales[[#This Row],[Month-Year]]=45260, tbl2023Sales[[#This Row],[Month-Year]]=45291), "Holiday", "Non-Holiday")</f>
        <v>Non-Holiday</v>
      </c>
      <c r="J302" t="str">
        <f>_xlfn.XLOOKUP(WEEKDAY(tbl2023Sales[[#This Row],[Date]],1),tblDayWk[Day'#],tblDayWk[Day],"Error",0,1)</f>
        <v>Tuesday</v>
      </c>
      <c r="K302" t="b">
        <f>WEEKDAY(tbl2023Sales[[#This Row],[Date]], 2) &gt;= 5</f>
        <v>0</v>
      </c>
      <c r="L302" s="15">
        <f>EOMONTH(tbl2023Sales[[#This Row],[Date]],0)</f>
        <v>44957</v>
      </c>
    </row>
    <row r="303" spans="1:12" x14ac:dyDescent="0.4">
      <c r="A303">
        <v>301</v>
      </c>
      <c r="B303" s="2">
        <v>45011</v>
      </c>
      <c r="C303" t="s">
        <v>704</v>
      </c>
      <c r="D303" t="s">
        <v>2</v>
      </c>
      <c r="E303">
        <v>30</v>
      </c>
      <c r="F303" t="s">
        <v>9</v>
      </c>
      <c r="G303" s="7">
        <v>985.36</v>
      </c>
      <c r="H303" t="str">
        <f>_xlfn.XLOOKUP(tbl2023Sales[[#This Row],[Age]],tblAgeGrp[Age],tblAgeGrp[AgeGroup],"Error, verify age",0,1)</f>
        <v>25-34</v>
      </c>
      <c r="I303" t="str">
        <f>IF(OR(tbl2023Sales[[#This Row],[Month-Year]]=45260, tbl2023Sales[[#This Row],[Month-Year]]=45291), "Holiday", "Non-Holiday")</f>
        <v>Non-Holiday</v>
      </c>
      <c r="J303" t="str">
        <f>_xlfn.XLOOKUP(WEEKDAY(tbl2023Sales[[#This Row],[Date]],1),tblDayWk[Day'#],tblDayWk[Day],"Error",0,1)</f>
        <v>Sunday</v>
      </c>
      <c r="K303" t="b">
        <f>WEEKDAY(tbl2023Sales[[#This Row],[Date]], 2) &gt;= 5</f>
        <v>1</v>
      </c>
      <c r="L303" s="15">
        <f>EOMONTH(tbl2023Sales[[#This Row],[Date]],0)</f>
        <v>45016</v>
      </c>
    </row>
    <row r="304" spans="1:12" x14ac:dyDescent="0.4">
      <c r="A304">
        <v>302</v>
      </c>
      <c r="B304" s="2">
        <v>45121</v>
      </c>
      <c r="C304" t="s">
        <v>703</v>
      </c>
      <c r="D304" t="s">
        <v>2</v>
      </c>
      <c r="E304">
        <v>57</v>
      </c>
      <c r="F304" t="s">
        <v>6</v>
      </c>
      <c r="G304" s="7">
        <v>57.15</v>
      </c>
      <c r="H304" t="str">
        <f>_xlfn.XLOOKUP(tbl2023Sales[[#This Row],[Age]],tblAgeGrp[Age],tblAgeGrp[AgeGroup],"Error, verify age",0,1)</f>
        <v>55-64</v>
      </c>
      <c r="I304" t="str">
        <f>IF(OR(tbl2023Sales[[#This Row],[Month-Year]]=45260, tbl2023Sales[[#This Row],[Month-Year]]=45291), "Holiday", "Non-Holiday")</f>
        <v>Non-Holiday</v>
      </c>
      <c r="J304" t="str">
        <f>_xlfn.XLOOKUP(WEEKDAY(tbl2023Sales[[#This Row],[Date]],1),tblDayWk[Day'#],tblDayWk[Day],"Error",0,1)</f>
        <v>Friday</v>
      </c>
      <c r="K304" t="b">
        <f>WEEKDAY(tbl2023Sales[[#This Row],[Date]], 2) &gt;= 5</f>
        <v>1</v>
      </c>
      <c r="L304" s="15">
        <f>EOMONTH(tbl2023Sales[[#This Row],[Date]],0)</f>
        <v>45138</v>
      </c>
    </row>
    <row r="305" spans="1:12" x14ac:dyDescent="0.4">
      <c r="A305">
        <v>303</v>
      </c>
      <c r="B305" s="2">
        <v>44928</v>
      </c>
      <c r="C305" t="s">
        <v>702</v>
      </c>
      <c r="D305" t="s">
        <v>2</v>
      </c>
      <c r="E305">
        <v>19</v>
      </c>
      <c r="F305" t="s">
        <v>1</v>
      </c>
      <c r="G305" s="7">
        <v>843.56999999999994</v>
      </c>
      <c r="H305" t="str">
        <f>_xlfn.XLOOKUP(tbl2023Sales[[#This Row],[Age]],tblAgeGrp[Age],tblAgeGrp[AgeGroup],"Error, verify age",0,1)</f>
        <v>15-24</v>
      </c>
      <c r="I305" t="str">
        <f>IF(OR(tbl2023Sales[[#This Row],[Month-Year]]=45260, tbl2023Sales[[#This Row],[Month-Year]]=45291), "Holiday", "Non-Holiday")</f>
        <v>Non-Holiday</v>
      </c>
      <c r="J305" t="str">
        <f>_xlfn.XLOOKUP(WEEKDAY(tbl2023Sales[[#This Row],[Date]],1),tblDayWk[Day'#],tblDayWk[Day],"Error",0,1)</f>
        <v>Monday</v>
      </c>
      <c r="K305" t="b">
        <f>WEEKDAY(tbl2023Sales[[#This Row],[Date]], 2) &gt;= 5</f>
        <v>0</v>
      </c>
      <c r="L305" s="15">
        <f>EOMONTH(tbl2023Sales[[#This Row],[Date]],0)</f>
        <v>44957</v>
      </c>
    </row>
    <row r="306" spans="1:12" x14ac:dyDescent="0.4">
      <c r="A306">
        <v>304</v>
      </c>
      <c r="B306" s="2">
        <v>45126</v>
      </c>
      <c r="C306" t="s">
        <v>701</v>
      </c>
      <c r="D306" t="s">
        <v>4</v>
      </c>
      <c r="E306">
        <v>37</v>
      </c>
      <c r="F306" t="s">
        <v>1</v>
      </c>
      <c r="G306" s="7">
        <v>459.75</v>
      </c>
      <c r="H306" t="str">
        <f>_xlfn.XLOOKUP(tbl2023Sales[[#This Row],[Age]],tblAgeGrp[Age],tblAgeGrp[AgeGroup],"Error, verify age",0,1)</f>
        <v>35-44</v>
      </c>
      <c r="I306" t="str">
        <f>IF(OR(tbl2023Sales[[#This Row],[Month-Year]]=45260, tbl2023Sales[[#This Row],[Month-Year]]=45291), "Holiday", "Non-Holiday")</f>
        <v>Non-Holiday</v>
      </c>
      <c r="J306" t="str">
        <f>_xlfn.XLOOKUP(WEEKDAY(tbl2023Sales[[#This Row],[Date]],1),tblDayWk[Day'#],tblDayWk[Day],"Error",0,1)</f>
        <v>Wednesday</v>
      </c>
      <c r="K306" t="b">
        <f>WEEKDAY(tbl2023Sales[[#This Row],[Date]], 2) &gt;= 5</f>
        <v>0</v>
      </c>
      <c r="L306" s="15">
        <f>EOMONTH(tbl2023Sales[[#This Row],[Date]],0)</f>
        <v>45138</v>
      </c>
    </row>
    <row r="307" spans="1:12" x14ac:dyDescent="0.4">
      <c r="A307">
        <v>305</v>
      </c>
      <c r="B307" s="2">
        <v>45062</v>
      </c>
      <c r="C307" t="s">
        <v>700</v>
      </c>
      <c r="D307" t="s">
        <v>4</v>
      </c>
      <c r="E307">
        <v>18</v>
      </c>
      <c r="F307" t="s">
        <v>6</v>
      </c>
      <c r="G307" s="7">
        <v>83.65</v>
      </c>
      <c r="H307" t="str">
        <f>_xlfn.XLOOKUP(tbl2023Sales[[#This Row],[Age]],tblAgeGrp[Age],tblAgeGrp[AgeGroup],"Error, verify age",0,1)</f>
        <v>15-24</v>
      </c>
      <c r="I307" t="str">
        <f>IF(OR(tbl2023Sales[[#This Row],[Month-Year]]=45260, tbl2023Sales[[#This Row],[Month-Year]]=45291), "Holiday", "Non-Holiday")</f>
        <v>Non-Holiday</v>
      </c>
      <c r="J307" t="str">
        <f>_xlfn.XLOOKUP(WEEKDAY(tbl2023Sales[[#This Row],[Date]],1),tblDayWk[Day'#],tblDayWk[Day],"Error",0,1)</f>
        <v>Tuesday</v>
      </c>
      <c r="K307" t="b">
        <f>WEEKDAY(tbl2023Sales[[#This Row],[Date]], 2) &gt;= 5</f>
        <v>0</v>
      </c>
      <c r="L307" s="15">
        <f>EOMONTH(tbl2023Sales[[#This Row],[Date]],0)</f>
        <v>45077</v>
      </c>
    </row>
    <row r="308" spans="1:12" x14ac:dyDescent="0.4">
      <c r="A308">
        <v>306</v>
      </c>
      <c r="B308" s="2">
        <v>45159</v>
      </c>
      <c r="C308" t="s">
        <v>699</v>
      </c>
      <c r="D308" t="s">
        <v>2</v>
      </c>
      <c r="E308">
        <v>54</v>
      </c>
      <c r="F308" t="s">
        <v>1</v>
      </c>
      <c r="G308" s="7">
        <v>1786.28</v>
      </c>
      <c r="H308" t="str">
        <f>_xlfn.XLOOKUP(tbl2023Sales[[#This Row],[Age]],tblAgeGrp[Age],tblAgeGrp[AgeGroup],"Error, verify age",0,1)</f>
        <v>45-54</v>
      </c>
      <c r="I308" t="str">
        <f>IF(OR(tbl2023Sales[[#This Row],[Month-Year]]=45260, tbl2023Sales[[#This Row],[Month-Year]]=45291), "Holiday", "Non-Holiday")</f>
        <v>Non-Holiday</v>
      </c>
      <c r="J308" t="str">
        <f>_xlfn.XLOOKUP(WEEKDAY(tbl2023Sales[[#This Row],[Date]],1),tblDayWk[Day'#],tblDayWk[Day],"Error",0,1)</f>
        <v>Monday</v>
      </c>
      <c r="K308" t="b">
        <f>WEEKDAY(tbl2023Sales[[#This Row],[Date]], 2) &gt;= 5</f>
        <v>0</v>
      </c>
      <c r="L308" s="15">
        <f>EOMONTH(tbl2023Sales[[#This Row],[Date]],0)</f>
        <v>45169</v>
      </c>
    </row>
    <row r="309" spans="1:12" x14ac:dyDescent="0.4">
      <c r="A309">
        <v>307</v>
      </c>
      <c r="B309" s="2">
        <v>45287</v>
      </c>
      <c r="C309" t="s">
        <v>698</v>
      </c>
      <c r="D309" t="s">
        <v>4</v>
      </c>
      <c r="E309">
        <v>26</v>
      </c>
      <c r="F309" t="s">
        <v>1</v>
      </c>
      <c r="G309" s="7">
        <v>73.83</v>
      </c>
      <c r="H309" t="str">
        <f>_xlfn.XLOOKUP(tbl2023Sales[[#This Row],[Age]],tblAgeGrp[Age],tblAgeGrp[AgeGroup],"Error, verify age",0,1)</f>
        <v>25-34</v>
      </c>
      <c r="I309" t="str">
        <f>IF(OR(tbl2023Sales[[#This Row],[Month-Year]]=45260, tbl2023Sales[[#This Row],[Month-Year]]=45291), "Holiday", "Non-Holiday")</f>
        <v>Holiday</v>
      </c>
      <c r="J309" t="str">
        <f>_xlfn.XLOOKUP(WEEKDAY(tbl2023Sales[[#This Row],[Date]],1),tblDayWk[Day'#],tblDayWk[Day],"Error",0,1)</f>
        <v>Wednesday</v>
      </c>
      <c r="K309" t="b">
        <f>WEEKDAY(tbl2023Sales[[#This Row],[Date]], 2) &gt;= 5</f>
        <v>0</v>
      </c>
      <c r="L309" s="15">
        <f>EOMONTH(tbl2023Sales[[#This Row],[Date]],0)</f>
        <v>45291</v>
      </c>
    </row>
    <row r="310" spans="1:12" x14ac:dyDescent="0.4">
      <c r="A310">
        <v>308</v>
      </c>
      <c r="B310" s="2">
        <v>45143</v>
      </c>
      <c r="C310" t="s">
        <v>697</v>
      </c>
      <c r="D310" t="s">
        <v>4</v>
      </c>
      <c r="E310">
        <v>34</v>
      </c>
      <c r="F310" t="s">
        <v>6</v>
      </c>
      <c r="G310" s="7">
        <v>282.39999999999998</v>
      </c>
      <c r="H310" t="str">
        <f>_xlfn.XLOOKUP(tbl2023Sales[[#This Row],[Age]],tblAgeGrp[Age],tblAgeGrp[AgeGroup],"Error, verify age",0,1)</f>
        <v>25-34</v>
      </c>
      <c r="I310" t="str">
        <f>IF(OR(tbl2023Sales[[#This Row],[Month-Year]]=45260, tbl2023Sales[[#This Row],[Month-Year]]=45291), "Holiday", "Non-Holiday")</f>
        <v>Non-Holiday</v>
      </c>
      <c r="J310" t="str">
        <f>_xlfn.XLOOKUP(WEEKDAY(tbl2023Sales[[#This Row],[Date]],1),tblDayWk[Day'#],tblDayWk[Day],"Error",0,1)</f>
        <v>Saturday</v>
      </c>
      <c r="K310" t="b">
        <f>WEEKDAY(tbl2023Sales[[#This Row],[Date]], 2) &gt;= 5</f>
        <v>1</v>
      </c>
      <c r="L310" s="15">
        <f>EOMONTH(tbl2023Sales[[#This Row],[Date]],0)</f>
        <v>45169</v>
      </c>
    </row>
    <row r="311" spans="1:12" x14ac:dyDescent="0.4">
      <c r="A311">
        <v>309</v>
      </c>
      <c r="B311" s="2">
        <v>45283</v>
      </c>
      <c r="C311" t="s">
        <v>696</v>
      </c>
      <c r="D311" t="s">
        <v>4</v>
      </c>
      <c r="E311">
        <v>26</v>
      </c>
      <c r="F311" t="s">
        <v>6</v>
      </c>
      <c r="G311" s="7">
        <v>45.599999999999994</v>
      </c>
      <c r="H311" t="str">
        <f>_xlfn.XLOOKUP(tbl2023Sales[[#This Row],[Age]],tblAgeGrp[Age],tblAgeGrp[AgeGroup],"Error, verify age",0,1)</f>
        <v>25-34</v>
      </c>
      <c r="I311" t="str">
        <f>IF(OR(tbl2023Sales[[#This Row],[Month-Year]]=45260, tbl2023Sales[[#This Row],[Month-Year]]=45291), "Holiday", "Non-Holiday")</f>
        <v>Holiday</v>
      </c>
      <c r="J311" t="str">
        <f>_xlfn.XLOOKUP(WEEKDAY(tbl2023Sales[[#This Row],[Date]],1),tblDayWk[Day'#],tblDayWk[Day],"Error",0,1)</f>
        <v>Saturday</v>
      </c>
      <c r="K311" t="b">
        <f>WEEKDAY(tbl2023Sales[[#This Row],[Date]], 2) &gt;= 5</f>
        <v>1</v>
      </c>
      <c r="L311" s="15">
        <f>EOMONTH(tbl2023Sales[[#This Row],[Date]],0)</f>
        <v>45291</v>
      </c>
    </row>
    <row r="312" spans="1:12" x14ac:dyDescent="0.4">
      <c r="A312">
        <v>310</v>
      </c>
      <c r="B312" s="2">
        <v>45211</v>
      </c>
      <c r="C312" t="s">
        <v>695</v>
      </c>
      <c r="D312" t="s">
        <v>4</v>
      </c>
      <c r="E312">
        <v>28</v>
      </c>
      <c r="F312" t="s">
        <v>6</v>
      </c>
      <c r="G312" s="7">
        <v>112.56</v>
      </c>
      <c r="H312" t="str">
        <f>_xlfn.XLOOKUP(tbl2023Sales[[#This Row],[Age]],tblAgeGrp[Age],tblAgeGrp[AgeGroup],"Error, verify age",0,1)</f>
        <v>25-34</v>
      </c>
      <c r="I312" t="str">
        <f>IF(OR(tbl2023Sales[[#This Row],[Month-Year]]=45260, tbl2023Sales[[#This Row],[Month-Year]]=45291), "Holiday", "Non-Holiday")</f>
        <v>Non-Holiday</v>
      </c>
      <c r="J312" t="str">
        <f>_xlfn.XLOOKUP(WEEKDAY(tbl2023Sales[[#This Row],[Date]],1),tblDayWk[Day'#],tblDayWk[Day],"Error",0,1)</f>
        <v>Thursday</v>
      </c>
      <c r="K312" t="b">
        <f>WEEKDAY(tbl2023Sales[[#This Row],[Date]], 2) &gt;= 5</f>
        <v>0</v>
      </c>
      <c r="L312" s="15">
        <f>EOMONTH(tbl2023Sales[[#This Row],[Date]],0)</f>
        <v>45230</v>
      </c>
    </row>
    <row r="313" spans="1:12" x14ac:dyDescent="0.4">
      <c r="A313">
        <v>311</v>
      </c>
      <c r="B313" s="2">
        <v>45265</v>
      </c>
      <c r="C313" t="s">
        <v>694</v>
      </c>
      <c r="D313" t="s">
        <v>4</v>
      </c>
      <c r="E313">
        <v>32</v>
      </c>
      <c r="F313" t="s">
        <v>6</v>
      </c>
      <c r="G313" s="7">
        <v>103.92</v>
      </c>
      <c r="H313" t="str">
        <f>_xlfn.XLOOKUP(tbl2023Sales[[#This Row],[Age]],tblAgeGrp[Age],tblAgeGrp[AgeGroup],"Error, verify age",0,1)</f>
        <v>25-34</v>
      </c>
      <c r="I313" t="str">
        <f>IF(OR(tbl2023Sales[[#This Row],[Month-Year]]=45260, tbl2023Sales[[#This Row],[Month-Year]]=45291), "Holiday", "Non-Holiday")</f>
        <v>Holiday</v>
      </c>
      <c r="J313" t="str">
        <f>_xlfn.XLOOKUP(WEEKDAY(tbl2023Sales[[#This Row],[Date]],1),tblDayWk[Day'#],tblDayWk[Day],"Error",0,1)</f>
        <v>Tuesday</v>
      </c>
      <c r="K313" t="b">
        <f>WEEKDAY(tbl2023Sales[[#This Row],[Date]], 2) &gt;= 5</f>
        <v>0</v>
      </c>
      <c r="L313" s="15">
        <f>EOMONTH(tbl2023Sales[[#This Row],[Date]],0)</f>
        <v>45291</v>
      </c>
    </row>
    <row r="314" spans="1:12" x14ac:dyDescent="0.4">
      <c r="A314">
        <v>312</v>
      </c>
      <c r="B314" s="2">
        <v>45176</v>
      </c>
      <c r="C314" t="s">
        <v>693</v>
      </c>
      <c r="D314" t="s">
        <v>2</v>
      </c>
      <c r="E314">
        <v>41</v>
      </c>
      <c r="F314" t="s">
        <v>9</v>
      </c>
      <c r="G314" s="7">
        <v>491.95</v>
      </c>
      <c r="H314" t="str">
        <f>_xlfn.XLOOKUP(tbl2023Sales[[#This Row],[Age]],tblAgeGrp[Age],tblAgeGrp[AgeGroup],"Error, verify age",0,1)</f>
        <v>35-44</v>
      </c>
      <c r="I314" t="str">
        <f>IF(OR(tbl2023Sales[[#This Row],[Month-Year]]=45260, tbl2023Sales[[#This Row],[Month-Year]]=45291), "Holiday", "Non-Holiday")</f>
        <v>Non-Holiday</v>
      </c>
      <c r="J314" t="str">
        <f>_xlfn.XLOOKUP(WEEKDAY(tbl2023Sales[[#This Row],[Date]],1),tblDayWk[Day'#],tblDayWk[Day],"Error",0,1)</f>
        <v>Thursday</v>
      </c>
      <c r="K314" t="b">
        <f>WEEKDAY(tbl2023Sales[[#This Row],[Date]], 2) &gt;= 5</f>
        <v>0</v>
      </c>
      <c r="L314" s="15">
        <f>EOMONTH(tbl2023Sales[[#This Row],[Date]],0)</f>
        <v>45199</v>
      </c>
    </row>
    <row r="315" spans="1:12" x14ac:dyDescent="0.4">
      <c r="A315">
        <v>313</v>
      </c>
      <c r="B315" s="2">
        <v>45006</v>
      </c>
      <c r="C315" t="s">
        <v>692</v>
      </c>
      <c r="D315" t="s">
        <v>4</v>
      </c>
      <c r="E315">
        <v>55</v>
      </c>
      <c r="F315" t="s">
        <v>6</v>
      </c>
      <c r="G315" s="7">
        <v>414.72</v>
      </c>
      <c r="H315" t="str">
        <f>_xlfn.XLOOKUP(tbl2023Sales[[#This Row],[Age]],tblAgeGrp[Age],tblAgeGrp[AgeGroup],"Error, verify age",0,1)</f>
        <v>55-64</v>
      </c>
      <c r="I315" t="str">
        <f>IF(OR(tbl2023Sales[[#This Row],[Month-Year]]=45260, tbl2023Sales[[#This Row],[Month-Year]]=45291), "Holiday", "Non-Holiday")</f>
        <v>Non-Holiday</v>
      </c>
      <c r="J315" t="str">
        <f>_xlfn.XLOOKUP(WEEKDAY(tbl2023Sales[[#This Row],[Date]],1),tblDayWk[Day'#],tblDayWk[Day],"Error",0,1)</f>
        <v>Tuesday</v>
      </c>
      <c r="K315" t="b">
        <f>WEEKDAY(tbl2023Sales[[#This Row],[Date]], 2) &gt;= 5</f>
        <v>0</v>
      </c>
      <c r="L315" s="15">
        <f>EOMONTH(tbl2023Sales[[#This Row],[Date]],0)</f>
        <v>45016</v>
      </c>
    </row>
    <row r="316" spans="1:12" x14ac:dyDescent="0.4">
      <c r="A316">
        <v>314</v>
      </c>
      <c r="B316" s="2">
        <v>45024</v>
      </c>
      <c r="C316" t="s">
        <v>691</v>
      </c>
      <c r="D316" t="s">
        <v>2</v>
      </c>
      <c r="E316">
        <v>52</v>
      </c>
      <c r="F316" t="s">
        <v>9</v>
      </c>
      <c r="G316" s="7">
        <v>1055.95</v>
      </c>
      <c r="H316" t="str">
        <f>_xlfn.XLOOKUP(tbl2023Sales[[#This Row],[Age]],tblAgeGrp[Age],tblAgeGrp[AgeGroup],"Error, verify age",0,1)</f>
        <v>45-54</v>
      </c>
      <c r="I316" t="str">
        <f>IF(OR(tbl2023Sales[[#This Row],[Month-Year]]=45260, tbl2023Sales[[#This Row],[Month-Year]]=45291), "Holiday", "Non-Holiday")</f>
        <v>Non-Holiday</v>
      </c>
      <c r="J316" t="str">
        <f>_xlfn.XLOOKUP(WEEKDAY(tbl2023Sales[[#This Row],[Date]],1),tblDayWk[Day'#],tblDayWk[Day],"Error",0,1)</f>
        <v>Saturday</v>
      </c>
      <c r="K316" t="b">
        <f>WEEKDAY(tbl2023Sales[[#This Row],[Date]], 2) &gt;= 5</f>
        <v>1</v>
      </c>
      <c r="L316" s="15">
        <f>EOMONTH(tbl2023Sales[[#This Row],[Date]],0)</f>
        <v>45046</v>
      </c>
    </row>
    <row r="317" spans="1:12" x14ac:dyDescent="0.4">
      <c r="A317">
        <v>315</v>
      </c>
      <c r="B317" s="2">
        <v>45078</v>
      </c>
      <c r="C317" t="s">
        <v>690</v>
      </c>
      <c r="D317" t="s">
        <v>2</v>
      </c>
      <c r="E317">
        <v>47</v>
      </c>
      <c r="F317" t="s">
        <v>9</v>
      </c>
      <c r="G317" s="7">
        <v>1424.16</v>
      </c>
      <c r="H317" t="str">
        <f>_xlfn.XLOOKUP(tbl2023Sales[[#This Row],[Age]],tblAgeGrp[Age],tblAgeGrp[AgeGroup],"Error, verify age",0,1)</f>
        <v>45-54</v>
      </c>
      <c r="I317" t="str">
        <f>IF(OR(tbl2023Sales[[#This Row],[Month-Year]]=45260, tbl2023Sales[[#This Row],[Month-Year]]=45291), "Holiday", "Non-Holiday")</f>
        <v>Non-Holiday</v>
      </c>
      <c r="J317" t="str">
        <f>_xlfn.XLOOKUP(WEEKDAY(tbl2023Sales[[#This Row],[Date]],1),tblDayWk[Day'#],tblDayWk[Day],"Error",0,1)</f>
        <v>Thursday</v>
      </c>
      <c r="K317" t="b">
        <f>WEEKDAY(tbl2023Sales[[#This Row],[Date]], 2) &gt;= 5</f>
        <v>0</v>
      </c>
      <c r="L317" s="15">
        <f>EOMONTH(tbl2023Sales[[#This Row],[Date]],0)</f>
        <v>45107</v>
      </c>
    </row>
    <row r="318" spans="1:12" x14ac:dyDescent="0.4">
      <c r="A318">
        <v>316</v>
      </c>
      <c r="B318" s="2">
        <v>45038</v>
      </c>
      <c r="C318" t="s">
        <v>689</v>
      </c>
      <c r="D318" t="s">
        <v>4</v>
      </c>
      <c r="E318">
        <v>48</v>
      </c>
      <c r="F318" t="s">
        <v>9</v>
      </c>
      <c r="G318" s="7">
        <v>225.45000000000002</v>
      </c>
      <c r="H318" t="str">
        <f>_xlfn.XLOOKUP(tbl2023Sales[[#This Row],[Age]],tblAgeGrp[Age],tblAgeGrp[AgeGroup],"Error, verify age",0,1)</f>
        <v>45-54</v>
      </c>
      <c r="I318" t="str">
        <f>IF(OR(tbl2023Sales[[#This Row],[Month-Year]]=45260, tbl2023Sales[[#This Row],[Month-Year]]=45291), "Holiday", "Non-Holiday")</f>
        <v>Non-Holiday</v>
      </c>
      <c r="J318" t="str">
        <f>_xlfn.XLOOKUP(WEEKDAY(tbl2023Sales[[#This Row],[Date]],1),tblDayWk[Day'#],tblDayWk[Day],"Error",0,1)</f>
        <v>Saturday</v>
      </c>
      <c r="K318" t="b">
        <f>WEEKDAY(tbl2023Sales[[#This Row],[Date]], 2) &gt;= 5</f>
        <v>1</v>
      </c>
      <c r="L318" s="15">
        <f>EOMONTH(tbl2023Sales[[#This Row],[Date]],0)</f>
        <v>45046</v>
      </c>
    </row>
    <row r="319" spans="1:12" x14ac:dyDescent="0.4">
      <c r="A319">
        <v>317</v>
      </c>
      <c r="B319" s="2">
        <v>44956</v>
      </c>
      <c r="C319" t="s">
        <v>688</v>
      </c>
      <c r="D319" t="s">
        <v>2</v>
      </c>
      <c r="E319">
        <v>22</v>
      </c>
      <c r="F319" t="s">
        <v>1</v>
      </c>
      <c r="G319" s="7">
        <v>1171.5999999999999</v>
      </c>
      <c r="H319" t="str">
        <f>_xlfn.XLOOKUP(tbl2023Sales[[#This Row],[Age]],tblAgeGrp[Age],tblAgeGrp[AgeGroup],"Error, verify age",0,1)</f>
        <v>15-24</v>
      </c>
      <c r="I319" t="str">
        <f>IF(OR(tbl2023Sales[[#This Row],[Month-Year]]=45260, tbl2023Sales[[#This Row],[Month-Year]]=45291), "Holiday", "Non-Holiday")</f>
        <v>Non-Holiday</v>
      </c>
      <c r="J319" t="str">
        <f>_xlfn.XLOOKUP(WEEKDAY(tbl2023Sales[[#This Row],[Date]],1),tblDayWk[Day'#],tblDayWk[Day],"Error",0,1)</f>
        <v>Monday</v>
      </c>
      <c r="K319" t="b">
        <f>WEEKDAY(tbl2023Sales[[#This Row],[Date]], 2) &gt;= 5</f>
        <v>0</v>
      </c>
      <c r="L319" s="15">
        <f>EOMONTH(tbl2023Sales[[#This Row],[Date]],0)</f>
        <v>44957</v>
      </c>
    </row>
    <row r="320" spans="1:12" x14ac:dyDescent="0.4">
      <c r="A320">
        <v>318</v>
      </c>
      <c r="B320" s="2">
        <v>45226</v>
      </c>
      <c r="C320" t="s">
        <v>687</v>
      </c>
      <c r="D320" t="s">
        <v>2</v>
      </c>
      <c r="E320">
        <v>61</v>
      </c>
      <c r="F320" t="s">
        <v>9</v>
      </c>
      <c r="G320" s="7">
        <v>191.73</v>
      </c>
      <c r="H320" t="str">
        <f>_xlfn.XLOOKUP(tbl2023Sales[[#This Row],[Age]],tblAgeGrp[Age],tblAgeGrp[AgeGroup],"Error, verify age",0,1)</f>
        <v>55-64</v>
      </c>
      <c r="I320" t="str">
        <f>IF(OR(tbl2023Sales[[#This Row],[Month-Year]]=45260, tbl2023Sales[[#This Row],[Month-Year]]=45291), "Holiday", "Non-Holiday")</f>
        <v>Non-Holiday</v>
      </c>
      <c r="J320" t="str">
        <f>_xlfn.XLOOKUP(WEEKDAY(tbl2023Sales[[#This Row],[Date]],1),tblDayWk[Day'#],tblDayWk[Day],"Error",0,1)</f>
        <v>Friday</v>
      </c>
      <c r="K320" t="b">
        <f>WEEKDAY(tbl2023Sales[[#This Row],[Date]], 2) &gt;= 5</f>
        <v>1</v>
      </c>
      <c r="L320" s="15">
        <f>EOMONTH(tbl2023Sales[[#This Row],[Date]],0)</f>
        <v>45230</v>
      </c>
    </row>
    <row r="321" spans="1:12" x14ac:dyDescent="0.4">
      <c r="A321">
        <v>319</v>
      </c>
      <c r="B321" s="2">
        <v>45204</v>
      </c>
      <c r="C321" t="s">
        <v>686</v>
      </c>
      <c r="D321" t="s">
        <v>2</v>
      </c>
      <c r="E321">
        <v>31</v>
      </c>
      <c r="F321" t="s">
        <v>9</v>
      </c>
      <c r="G321" s="7">
        <v>310.45999999999998</v>
      </c>
      <c r="H321" t="str">
        <f>_xlfn.XLOOKUP(tbl2023Sales[[#This Row],[Age]],tblAgeGrp[Age],tblAgeGrp[AgeGroup],"Error, verify age",0,1)</f>
        <v>25-34</v>
      </c>
      <c r="I321" t="str">
        <f>IF(OR(tbl2023Sales[[#This Row],[Month-Year]]=45260, tbl2023Sales[[#This Row],[Month-Year]]=45291), "Holiday", "Non-Holiday")</f>
        <v>Non-Holiday</v>
      </c>
      <c r="J321" t="str">
        <f>_xlfn.XLOOKUP(WEEKDAY(tbl2023Sales[[#This Row],[Date]],1),tblDayWk[Day'#],tblDayWk[Day],"Error",0,1)</f>
        <v>Thursday</v>
      </c>
      <c r="K321" t="b">
        <f>WEEKDAY(tbl2023Sales[[#This Row],[Date]], 2) &gt;= 5</f>
        <v>0</v>
      </c>
      <c r="L321" s="15">
        <f>EOMONTH(tbl2023Sales[[#This Row],[Date]],0)</f>
        <v>45230</v>
      </c>
    </row>
    <row r="322" spans="1:12" x14ac:dyDescent="0.4">
      <c r="A322">
        <v>320</v>
      </c>
      <c r="B322" s="2">
        <v>44958</v>
      </c>
      <c r="C322" t="s">
        <v>685</v>
      </c>
      <c r="D322" t="s">
        <v>4</v>
      </c>
      <c r="E322">
        <v>28</v>
      </c>
      <c r="F322" t="s">
        <v>1</v>
      </c>
      <c r="G322" s="7">
        <v>861.04</v>
      </c>
      <c r="H322" t="str">
        <f>_xlfn.XLOOKUP(tbl2023Sales[[#This Row],[Age]],tblAgeGrp[Age],tblAgeGrp[AgeGroup],"Error, verify age",0,1)</f>
        <v>25-34</v>
      </c>
      <c r="I322" t="str">
        <f>IF(OR(tbl2023Sales[[#This Row],[Month-Year]]=45260, tbl2023Sales[[#This Row],[Month-Year]]=45291), "Holiday", "Non-Holiday")</f>
        <v>Non-Holiday</v>
      </c>
      <c r="J322" t="str">
        <f>_xlfn.XLOOKUP(WEEKDAY(tbl2023Sales[[#This Row],[Date]],1),tblDayWk[Day'#],tblDayWk[Day],"Error",0,1)</f>
        <v>Wednesday</v>
      </c>
      <c r="K322" t="b">
        <f>WEEKDAY(tbl2023Sales[[#This Row],[Date]], 2) &gt;= 5</f>
        <v>0</v>
      </c>
      <c r="L322" s="15">
        <f>EOMONTH(tbl2023Sales[[#This Row],[Date]],0)</f>
        <v>44985</v>
      </c>
    </row>
    <row r="323" spans="1:12" x14ac:dyDescent="0.4">
      <c r="A323">
        <v>321</v>
      </c>
      <c r="B323" s="2">
        <v>45087</v>
      </c>
      <c r="C323" t="s">
        <v>684</v>
      </c>
      <c r="D323" t="s">
        <v>4</v>
      </c>
      <c r="E323">
        <v>26</v>
      </c>
      <c r="F323" t="s">
        <v>1</v>
      </c>
      <c r="G323" s="7">
        <v>588.4</v>
      </c>
      <c r="H323" t="str">
        <f>_xlfn.XLOOKUP(tbl2023Sales[[#This Row],[Age]],tblAgeGrp[Age],tblAgeGrp[AgeGroup],"Error, verify age",0,1)</f>
        <v>25-34</v>
      </c>
      <c r="I323" t="str">
        <f>IF(OR(tbl2023Sales[[#This Row],[Month-Year]]=45260, tbl2023Sales[[#This Row],[Month-Year]]=45291), "Holiday", "Non-Holiday")</f>
        <v>Non-Holiday</v>
      </c>
      <c r="J323" t="str">
        <f>_xlfn.XLOOKUP(WEEKDAY(tbl2023Sales[[#This Row],[Date]],1),tblDayWk[Day'#],tblDayWk[Day],"Error",0,1)</f>
        <v>Saturday</v>
      </c>
      <c r="K323" t="b">
        <f>WEEKDAY(tbl2023Sales[[#This Row],[Date]], 2) &gt;= 5</f>
        <v>1</v>
      </c>
      <c r="L323" s="15">
        <f>EOMONTH(tbl2023Sales[[#This Row],[Date]],0)</f>
        <v>45107</v>
      </c>
    </row>
    <row r="324" spans="1:12" x14ac:dyDescent="0.4">
      <c r="A324">
        <v>322</v>
      </c>
      <c r="B324" s="2">
        <v>44956</v>
      </c>
      <c r="C324" t="s">
        <v>683</v>
      </c>
      <c r="D324" t="s">
        <v>2</v>
      </c>
      <c r="E324">
        <v>51</v>
      </c>
      <c r="F324" t="s">
        <v>1</v>
      </c>
      <c r="G324" s="7">
        <v>705.36</v>
      </c>
      <c r="H324" t="str">
        <f>_xlfn.XLOOKUP(tbl2023Sales[[#This Row],[Age]],tblAgeGrp[Age],tblAgeGrp[AgeGroup],"Error, verify age",0,1)</f>
        <v>45-54</v>
      </c>
      <c r="I324" t="str">
        <f>IF(OR(tbl2023Sales[[#This Row],[Month-Year]]=45260, tbl2023Sales[[#This Row],[Month-Year]]=45291), "Holiday", "Non-Holiday")</f>
        <v>Non-Holiday</v>
      </c>
      <c r="J324" t="str">
        <f>_xlfn.XLOOKUP(WEEKDAY(tbl2023Sales[[#This Row],[Date]],1),tblDayWk[Day'#],tblDayWk[Day],"Error",0,1)</f>
        <v>Monday</v>
      </c>
      <c r="K324" t="b">
        <f>WEEKDAY(tbl2023Sales[[#This Row],[Date]], 2) &gt;= 5</f>
        <v>0</v>
      </c>
      <c r="L324" s="15">
        <f>EOMONTH(tbl2023Sales[[#This Row],[Date]],0)</f>
        <v>44957</v>
      </c>
    </row>
    <row r="325" spans="1:12" x14ac:dyDescent="0.4">
      <c r="A325">
        <v>323</v>
      </c>
      <c r="B325" s="2">
        <v>44952</v>
      </c>
      <c r="C325" t="s">
        <v>682</v>
      </c>
      <c r="D325" t="s">
        <v>4</v>
      </c>
      <c r="E325">
        <v>29</v>
      </c>
      <c r="F325" t="s">
        <v>6</v>
      </c>
      <c r="G325" s="7">
        <v>200.39999999999998</v>
      </c>
      <c r="H325" t="str">
        <f>_xlfn.XLOOKUP(tbl2023Sales[[#This Row],[Age]],tblAgeGrp[Age],tblAgeGrp[AgeGroup],"Error, verify age",0,1)</f>
        <v>25-34</v>
      </c>
      <c r="I325" t="str">
        <f>IF(OR(tbl2023Sales[[#This Row],[Month-Year]]=45260, tbl2023Sales[[#This Row],[Month-Year]]=45291), "Holiday", "Non-Holiday")</f>
        <v>Non-Holiday</v>
      </c>
      <c r="J325" t="str">
        <f>_xlfn.XLOOKUP(WEEKDAY(tbl2023Sales[[#This Row],[Date]],1),tblDayWk[Day'#],tblDayWk[Day],"Error",0,1)</f>
        <v>Thursday</v>
      </c>
      <c r="K325" t="b">
        <f>WEEKDAY(tbl2023Sales[[#This Row],[Date]], 2) &gt;= 5</f>
        <v>0</v>
      </c>
      <c r="L325" s="15">
        <f>EOMONTH(tbl2023Sales[[#This Row],[Date]],0)</f>
        <v>44957</v>
      </c>
    </row>
    <row r="326" spans="1:12" x14ac:dyDescent="0.4">
      <c r="A326">
        <v>324</v>
      </c>
      <c r="B326" s="2">
        <v>45226</v>
      </c>
      <c r="C326" t="s">
        <v>681</v>
      </c>
      <c r="D326" t="s">
        <v>4</v>
      </c>
      <c r="E326">
        <v>52</v>
      </c>
      <c r="F326" t="s">
        <v>1</v>
      </c>
      <c r="G326" s="7">
        <v>191.1</v>
      </c>
      <c r="H326" t="str">
        <f>_xlfn.XLOOKUP(tbl2023Sales[[#This Row],[Age]],tblAgeGrp[Age],tblAgeGrp[AgeGroup],"Error, verify age",0,1)</f>
        <v>45-54</v>
      </c>
      <c r="I326" t="str">
        <f>IF(OR(tbl2023Sales[[#This Row],[Month-Year]]=45260, tbl2023Sales[[#This Row],[Month-Year]]=45291), "Holiday", "Non-Holiday")</f>
        <v>Non-Holiday</v>
      </c>
      <c r="J326" t="str">
        <f>_xlfn.XLOOKUP(WEEKDAY(tbl2023Sales[[#This Row],[Date]],1),tblDayWk[Day'#],tblDayWk[Day],"Error",0,1)</f>
        <v>Friday</v>
      </c>
      <c r="K326" t="b">
        <f>WEEKDAY(tbl2023Sales[[#This Row],[Date]], 2) &gt;= 5</f>
        <v>1</v>
      </c>
      <c r="L326" s="15">
        <f>EOMONTH(tbl2023Sales[[#This Row],[Date]],0)</f>
        <v>45230</v>
      </c>
    </row>
    <row r="327" spans="1:12" x14ac:dyDescent="0.4">
      <c r="A327">
        <v>325</v>
      </c>
      <c r="B327" s="2">
        <v>45171</v>
      </c>
      <c r="C327" t="s">
        <v>680</v>
      </c>
      <c r="D327" t="s">
        <v>4</v>
      </c>
      <c r="E327">
        <v>52</v>
      </c>
      <c r="F327" t="s">
        <v>1</v>
      </c>
      <c r="G327" s="7">
        <v>826.11</v>
      </c>
      <c r="H327" t="str">
        <f>_xlfn.XLOOKUP(tbl2023Sales[[#This Row],[Age]],tblAgeGrp[Age],tblAgeGrp[AgeGroup],"Error, verify age",0,1)</f>
        <v>45-54</v>
      </c>
      <c r="I327" t="str">
        <f>IF(OR(tbl2023Sales[[#This Row],[Month-Year]]=45260, tbl2023Sales[[#This Row],[Month-Year]]=45291), "Holiday", "Non-Holiday")</f>
        <v>Non-Holiday</v>
      </c>
      <c r="J327" t="str">
        <f>_xlfn.XLOOKUP(WEEKDAY(tbl2023Sales[[#This Row],[Date]],1),tblDayWk[Day'#],tblDayWk[Day],"Error",0,1)</f>
        <v>Saturday</v>
      </c>
      <c r="K327" t="b">
        <f>WEEKDAY(tbl2023Sales[[#This Row],[Date]], 2) &gt;= 5</f>
        <v>1</v>
      </c>
      <c r="L327" s="15">
        <f>EOMONTH(tbl2023Sales[[#This Row],[Date]],0)</f>
        <v>45199</v>
      </c>
    </row>
    <row r="328" spans="1:12" x14ac:dyDescent="0.4">
      <c r="A328">
        <v>326</v>
      </c>
      <c r="B328" s="2">
        <v>45184</v>
      </c>
      <c r="C328" t="s">
        <v>679</v>
      </c>
      <c r="D328" t="s">
        <v>4</v>
      </c>
      <c r="E328">
        <v>18</v>
      </c>
      <c r="F328" t="s">
        <v>9</v>
      </c>
      <c r="G328" s="7">
        <v>828.34999999999991</v>
      </c>
      <c r="H328" t="str">
        <f>_xlfn.XLOOKUP(tbl2023Sales[[#This Row],[Age]],tblAgeGrp[Age],tblAgeGrp[AgeGroup],"Error, verify age",0,1)</f>
        <v>15-24</v>
      </c>
      <c r="I328" t="str">
        <f>IF(OR(tbl2023Sales[[#This Row],[Month-Year]]=45260, tbl2023Sales[[#This Row],[Month-Year]]=45291), "Holiday", "Non-Holiday")</f>
        <v>Non-Holiday</v>
      </c>
      <c r="J328" t="str">
        <f>_xlfn.XLOOKUP(WEEKDAY(tbl2023Sales[[#This Row],[Date]],1),tblDayWk[Day'#],tblDayWk[Day],"Error",0,1)</f>
        <v>Friday</v>
      </c>
      <c r="K328" t="b">
        <f>WEEKDAY(tbl2023Sales[[#This Row],[Date]], 2) &gt;= 5</f>
        <v>1</v>
      </c>
      <c r="L328" s="15">
        <f>EOMONTH(tbl2023Sales[[#This Row],[Date]],0)</f>
        <v>45199</v>
      </c>
    </row>
    <row r="329" spans="1:12" x14ac:dyDescent="0.4">
      <c r="A329">
        <v>327</v>
      </c>
      <c r="B329" s="2">
        <v>45198</v>
      </c>
      <c r="C329" t="s">
        <v>678</v>
      </c>
      <c r="D329" t="s">
        <v>2</v>
      </c>
      <c r="E329">
        <v>57</v>
      </c>
      <c r="F329" t="s">
        <v>1</v>
      </c>
      <c r="G329" s="7">
        <v>1539.16</v>
      </c>
      <c r="H329" t="str">
        <f>_xlfn.XLOOKUP(tbl2023Sales[[#This Row],[Age]],tblAgeGrp[Age],tblAgeGrp[AgeGroup],"Error, verify age",0,1)</f>
        <v>55-64</v>
      </c>
      <c r="I329" t="str">
        <f>IF(OR(tbl2023Sales[[#This Row],[Month-Year]]=45260, tbl2023Sales[[#This Row],[Month-Year]]=45291), "Holiday", "Non-Holiday")</f>
        <v>Non-Holiday</v>
      </c>
      <c r="J329" t="str">
        <f>_xlfn.XLOOKUP(WEEKDAY(tbl2023Sales[[#This Row],[Date]],1),tblDayWk[Day'#],tblDayWk[Day],"Error",0,1)</f>
        <v>Friday</v>
      </c>
      <c r="K329" t="b">
        <f>WEEKDAY(tbl2023Sales[[#This Row],[Date]], 2) &gt;= 5</f>
        <v>1</v>
      </c>
      <c r="L329" s="15">
        <f>EOMONTH(tbl2023Sales[[#This Row],[Date]],0)</f>
        <v>45199</v>
      </c>
    </row>
    <row r="330" spans="1:12" x14ac:dyDescent="0.4">
      <c r="A330">
        <v>328</v>
      </c>
      <c r="B330" s="2">
        <v>45007</v>
      </c>
      <c r="C330" t="s">
        <v>677</v>
      </c>
      <c r="D330" t="s">
        <v>2</v>
      </c>
      <c r="E330">
        <v>39</v>
      </c>
      <c r="F330" t="s">
        <v>6</v>
      </c>
      <c r="G330" s="7">
        <v>143.72999999999999</v>
      </c>
      <c r="H330" t="str">
        <f>_xlfn.XLOOKUP(tbl2023Sales[[#This Row],[Age]],tblAgeGrp[Age],tblAgeGrp[AgeGroup],"Error, verify age",0,1)</f>
        <v>35-44</v>
      </c>
      <c r="I330" t="str">
        <f>IF(OR(tbl2023Sales[[#This Row],[Month-Year]]=45260, tbl2023Sales[[#This Row],[Month-Year]]=45291), "Holiday", "Non-Holiday")</f>
        <v>Non-Holiday</v>
      </c>
      <c r="J330" t="str">
        <f>_xlfn.XLOOKUP(WEEKDAY(tbl2023Sales[[#This Row],[Date]],1),tblDayWk[Day'#],tblDayWk[Day],"Error",0,1)</f>
        <v>Wednesday</v>
      </c>
      <c r="K330" t="b">
        <f>WEEKDAY(tbl2023Sales[[#This Row],[Date]], 2) &gt;= 5</f>
        <v>0</v>
      </c>
      <c r="L330" s="15">
        <f>EOMONTH(tbl2023Sales[[#This Row],[Date]],0)</f>
        <v>45016</v>
      </c>
    </row>
    <row r="331" spans="1:12" x14ac:dyDescent="0.4">
      <c r="A331">
        <v>329</v>
      </c>
      <c r="B331" s="2">
        <v>45015</v>
      </c>
      <c r="C331" t="s">
        <v>676</v>
      </c>
      <c r="D331" t="s">
        <v>4</v>
      </c>
      <c r="E331">
        <v>46</v>
      </c>
      <c r="F331" t="s">
        <v>1</v>
      </c>
      <c r="G331" s="7">
        <v>169.34</v>
      </c>
      <c r="H331" t="str">
        <f>_xlfn.XLOOKUP(tbl2023Sales[[#This Row],[Age]],tblAgeGrp[Age],tblAgeGrp[AgeGroup],"Error, verify age",0,1)</f>
        <v>45-54</v>
      </c>
      <c r="I331" t="str">
        <f>IF(OR(tbl2023Sales[[#This Row],[Month-Year]]=45260, tbl2023Sales[[#This Row],[Month-Year]]=45291), "Holiday", "Non-Holiday")</f>
        <v>Non-Holiday</v>
      </c>
      <c r="J331" t="str">
        <f>_xlfn.XLOOKUP(WEEKDAY(tbl2023Sales[[#This Row],[Date]],1),tblDayWk[Day'#],tblDayWk[Day],"Error",0,1)</f>
        <v>Thursday</v>
      </c>
      <c r="K331" t="b">
        <f>WEEKDAY(tbl2023Sales[[#This Row],[Date]], 2) &gt;= 5</f>
        <v>0</v>
      </c>
      <c r="L331" s="15">
        <f>EOMONTH(tbl2023Sales[[#This Row],[Date]],0)</f>
        <v>45016</v>
      </c>
    </row>
    <row r="332" spans="1:12" x14ac:dyDescent="0.4">
      <c r="A332">
        <v>330</v>
      </c>
      <c r="B332" s="2">
        <v>45187</v>
      </c>
      <c r="C332" t="s">
        <v>675</v>
      </c>
      <c r="D332" t="s">
        <v>4</v>
      </c>
      <c r="E332">
        <v>25</v>
      </c>
      <c r="F332" t="s">
        <v>6</v>
      </c>
      <c r="G332" s="7">
        <v>370.88</v>
      </c>
      <c r="H332" t="str">
        <f>_xlfn.XLOOKUP(tbl2023Sales[[#This Row],[Age]],tblAgeGrp[Age],tblAgeGrp[AgeGroup],"Error, verify age",0,1)</f>
        <v>25-34</v>
      </c>
      <c r="I332" t="str">
        <f>IF(OR(tbl2023Sales[[#This Row],[Month-Year]]=45260, tbl2023Sales[[#This Row],[Month-Year]]=45291), "Holiday", "Non-Holiday")</f>
        <v>Non-Holiday</v>
      </c>
      <c r="J332" t="str">
        <f>_xlfn.XLOOKUP(WEEKDAY(tbl2023Sales[[#This Row],[Date]],1),tblDayWk[Day'#],tblDayWk[Day],"Error",0,1)</f>
        <v>Monday</v>
      </c>
      <c r="K332" t="b">
        <f>WEEKDAY(tbl2023Sales[[#This Row],[Date]], 2) &gt;= 5</f>
        <v>0</v>
      </c>
      <c r="L332" s="15">
        <f>EOMONTH(tbl2023Sales[[#This Row],[Date]],0)</f>
        <v>45199</v>
      </c>
    </row>
    <row r="333" spans="1:12" x14ac:dyDescent="0.4">
      <c r="A333">
        <v>331</v>
      </c>
      <c r="B333" s="2">
        <v>44996</v>
      </c>
      <c r="C333" t="s">
        <v>674</v>
      </c>
      <c r="D333" t="s">
        <v>2</v>
      </c>
      <c r="E333">
        <v>28</v>
      </c>
      <c r="F333" t="s">
        <v>1</v>
      </c>
      <c r="G333" s="7">
        <v>516.5</v>
      </c>
      <c r="H333" t="str">
        <f>_xlfn.XLOOKUP(tbl2023Sales[[#This Row],[Age]],tblAgeGrp[Age],tblAgeGrp[AgeGroup],"Error, verify age",0,1)</f>
        <v>25-34</v>
      </c>
      <c r="I333" t="str">
        <f>IF(OR(tbl2023Sales[[#This Row],[Month-Year]]=45260, tbl2023Sales[[#This Row],[Month-Year]]=45291), "Holiday", "Non-Holiday")</f>
        <v>Non-Holiday</v>
      </c>
      <c r="J333" t="str">
        <f>_xlfn.XLOOKUP(WEEKDAY(tbl2023Sales[[#This Row],[Date]],1),tblDayWk[Day'#],tblDayWk[Day],"Error",0,1)</f>
        <v>Saturday</v>
      </c>
      <c r="K333" t="b">
        <f>WEEKDAY(tbl2023Sales[[#This Row],[Date]], 2) &gt;= 5</f>
        <v>1</v>
      </c>
      <c r="L333" s="15">
        <f>EOMONTH(tbl2023Sales[[#This Row],[Date]],0)</f>
        <v>45016</v>
      </c>
    </row>
    <row r="334" spans="1:12" x14ac:dyDescent="0.4">
      <c r="A334">
        <v>332</v>
      </c>
      <c r="B334" s="2">
        <v>45022</v>
      </c>
      <c r="C334" t="s">
        <v>673</v>
      </c>
      <c r="D334" t="s">
        <v>2</v>
      </c>
      <c r="E334">
        <v>58</v>
      </c>
      <c r="F334" t="s">
        <v>1</v>
      </c>
      <c r="G334" s="7">
        <v>1217.58</v>
      </c>
      <c r="H334" t="str">
        <f>_xlfn.XLOOKUP(tbl2023Sales[[#This Row],[Age]],tblAgeGrp[Age],tblAgeGrp[AgeGroup],"Error, verify age",0,1)</f>
        <v>55-64</v>
      </c>
      <c r="I334" t="str">
        <f>IF(OR(tbl2023Sales[[#This Row],[Month-Year]]=45260, tbl2023Sales[[#This Row],[Month-Year]]=45291), "Holiday", "Non-Holiday")</f>
        <v>Non-Holiday</v>
      </c>
      <c r="J334" t="str">
        <f>_xlfn.XLOOKUP(WEEKDAY(tbl2023Sales[[#This Row],[Date]],1),tblDayWk[Day'#],tblDayWk[Day],"Error",0,1)</f>
        <v>Thursday</v>
      </c>
      <c r="K334" t="b">
        <f>WEEKDAY(tbl2023Sales[[#This Row],[Date]], 2) &gt;= 5</f>
        <v>0</v>
      </c>
      <c r="L334" s="15">
        <f>EOMONTH(tbl2023Sales[[#This Row],[Date]],0)</f>
        <v>45046</v>
      </c>
    </row>
    <row r="335" spans="1:12" x14ac:dyDescent="0.4">
      <c r="A335">
        <v>333</v>
      </c>
      <c r="B335" s="2">
        <v>44962</v>
      </c>
      <c r="C335" t="s">
        <v>672</v>
      </c>
      <c r="D335" t="s">
        <v>4</v>
      </c>
      <c r="E335">
        <v>54</v>
      </c>
      <c r="F335" t="s">
        <v>1</v>
      </c>
      <c r="G335" s="7">
        <v>117.4</v>
      </c>
      <c r="H335" t="str">
        <f>_xlfn.XLOOKUP(tbl2023Sales[[#This Row],[Age]],tblAgeGrp[Age],tblAgeGrp[AgeGroup],"Error, verify age",0,1)</f>
        <v>45-54</v>
      </c>
      <c r="I335" t="str">
        <f>IF(OR(tbl2023Sales[[#This Row],[Month-Year]]=45260, tbl2023Sales[[#This Row],[Month-Year]]=45291), "Holiday", "Non-Holiday")</f>
        <v>Non-Holiday</v>
      </c>
      <c r="J335" t="str">
        <f>_xlfn.XLOOKUP(WEEKDAY(tbl2023Sales[[#This Row],[Date]],1),tblDayWk[Day'#],tblDayWk[Day],"Error",0,1)</f>
        <v>Sunday</v>
      </c>
      <c r="K335" t="b">
        <f>WEEKDAY(tbl2023Sales[[#This Row],[Date]], 2) &gt;= 5</f>
        <v>1</v>
      </c>
      <c r="L335" s="15">
        <f>EOMONTH(tbl2023Sales[[#This Row],[Date]],0)</f>
        <v>44985</v>
      </c>
    </row>
    <row r="336" spans="1:12" x14ac:dyDescent="0.4">
      <c r="A336">
        <v>334</v>
      </c>
      <c r="B336" s="2">
        <v>45231</v>
      </c>
      <c r="C336" t="s">
        <v>671</v>
      </c>
      <c r="D336" t="s">
        <v>2</v>
      </c>
      <c r="E336">
        <v>31</v>
      </c>
      <c r="F336" t="s">
        <v>1</v>
      </c>
      <c r="G336" s="7">
        <v>445.17</v>
      </c>
      <c r="H336" t="str">
        <f>_xlfn.XLOOKUP(tbl2023Sales[[#This Row],[Age]],tblAgeGrp[Age],tblAgeGrp[AgeGroup],"Error, verify age",0,1)</f>
        <v>25-34</v>
      </c>
      <c r="I336" t="str">
        <f>IF(OR(tbl2023Sales[[#This Row],[Month-Year]]=45260, tbl2023Sales[[#This Row],[Month-Year]]=45291), "Holiday", "Non-Holiday")</f>
        <v>Holiday</v>
      </c>
      <c r="J336" t="str">
        <f>_xlfn.XLOOKUP(WEEKDAY(tbl2023Sales[[#This Row],[Date]],1),tblDayWk[Day'#],tblDayWk[Day],"Error",0,1)</f>
        <v>Wednesday</v>
      </c>
      <c r="K336" t="b">
        <f>WEEKDAY(tbl2023Sales[[#This Row],[Date]], 2) &gt;= 5</f>
        <v>0</v>
      </c>
      <c r="L336" s="15">
        <f>EOMONTH(tbl2023Sales[[#This Row],[Date]],0)</f>
        <v>45260</v>
      </c>
    </row>
    <row r="337" spans="1:12" x14ac:dyDescent="0.4">
      <c r="A337">
        <v>335</v>
      </c>
      <c r="B337" s="2">
        <v>44961</v>
      </c>
      <c r="C337" t="s">
        <v>670</v>
      </c>
      <c r="D337" t="s">
        <v>4</v>
      </c>
      <c r="E337">
        <v>47</v>
      </c>
      <c r="F337" t="s">
        <v>6</v>
      </c>
      <c r="G337" s="7">
        <v>559.85</v>
      </c>
      <c r="H337" t="str">
        <f>_xlfn.XLOOKUP(tbl2023Sales[[#This Row],[Age]],tblAgeGrp[Age],tblAgeGrp[AgeGroup],"Error, verify age",0,1)</f>
        <v>45-54</v>
      </c>
      <c r="I337" t="str">
        <f>IF(OR(tbl2023Sales[[#This Row],[Month-Year]]=45260, tbl2023Sales[[#This Row],[Month-Year]]=45291), "Holiday", "Non-Holiday")</f>
        <v>Non-Holiday</v>
      </c>
      <c r="J337" t="str">
        <f>_xlfn.XLOOKUP(WEEKDAY(tbl2023Sales[[#This Row],[Date]],1),tblDayWk[Day'#],tblDayWk[Day],"Error",0,1)</f>
        <v>Saturday</v>
      </c>
      <c r="K337" t="b">
        <f>WEEKDAY(tbl2023Sales[[#This Row],[Date]], 2) &gt;= 5</f>
        <v>1</v>
      </c>
      <c r="L337" s="15">
        <f>EOMONTH(tbl2023Sales[[#This Row],[Date]],0)</f>
        <v>44985</v>
      </c>
    </row>
    <row r="338" spans="1:12" x14ac:dyDescent="0.4">
      <c r="A338">
        <v>336</v>
      </c>
      <c r="B338" s="2">
        <v>45272</v>
      </c>
      <c r="C338" t="s">
        <v>669</v>
      </c>
      <c r="D338" t="s">
        <v>4</v>
      </c>
      <c r="E338">
        <v>52</v>
      </c>
      <c r="F338" t="s">
        <v>6</v>
      </c>
      <c r="G338" s="7">
        <v>306.45</v>
      </c>
      <c r="H338" t="str">
        <f>_xlfn.XLOOKUP(tbl2023Sales[[#This Row],[Age]],tblAgeGrp[Age],tblAgeGrp[AgeGroup],"Error, verify age",0,1)</f>
        <v>45-54</v>
      </c>
      <c r="I338" t="str">
        <f>IF(OR(tbl2023Sales[[#This Row],[Month-Year]]=45260, tbl2023Sales[[#This Row],[Month-Year]]=45291), "Holiday", "Non-Holiday")</f>
        <v>Holiday</v>
      </c>
      <c r="J338" t="str">
        <f>_xlfn.XLOOKUP(WEEKDAY(tbl2023Sales[[#This Row],[Date]],1),tblDayWk[Day'#],tblDayWk[Day],"Error",0,1)</f>
        <v>Tuesday</v>
      </c>
      <c r="K338" t="b">
        <f>WEEKDAY(tbl2023Sales[[#This Row],[Date]], 2) &gt;= 5</f>
        <v>0</v>
      </c>
      <c r="L338" s="15">
        <f>EOMONTH(tbl2023Sales[[#This Row],[Date]],0)</f>
        <v>45291</v>
      </c>
    </row>
    <row r="339" spans="1:12" x14ac:dyDescent="0.4">
      <c r="A339">
        <v>337</v>
      </c>
      <c r="B339" s="2">
        <v>45051</v>
      </c>
      <c r="C339" t="s">
        <v>668</v>
      </c>
      <c r="D339" t="s">
        <v>2</v>
      </c>
      <c r="E339">
        <v>38</v>
      </c>
      <c r="F339" t="s">
        <v>9</v>
      </c>
      <c r="G339" s="7">
        <v>1439.2</v>
      </c>
      <c r="H339" t="str">
        <f>_xlfn.XLOOKUP(tbl2023Sales[[#This Row],[Age]],tblAgeGrp[Age],tblAgeGrp[AgeGroup],"Error, verify age",0,1)</f>
        <v>35-44</v>
      </c>
      <c r="I339" t="str">
        <f>IF(OR(tbl2023Sales[[#This Row],[Month-Year]]=45260, tbl2023Sales[[#This Row],[Month-Year]]=45291), "Holiday", "Non-Holiday")</f>
        <v>Non-Holiday</v>
      </c>
      <c r="J339" t="str">
        <f>_xlfn.XLOOKUP(WEEKDAY(tbl2023Sales[[#This Row],[Date]],1),tblDayWk[Day'#],tblDayWk[Day],"Error",0,1)</f>
        <v>Friday</v>
      </c>
      <c r="K339" t="b">
        <f>WEEKDAY(tbl2023Sales[[#This Row],[Date]], 2) &gt;= 5</f>
        <v>1</v>
      </c>
      <c r="L339" s="15">
        <f>EOMONTH(tbl2023Sales[[#This Row],[Date]],0)</f>
        <v>45077</v>
      </c>
    </row>
    <row r="340" spans="1:12" x14ac:dyDescent="0.4">
      <c r="A340">
        <v>338</v>
      </c>
      <c r="B340" s="2">
        <v>45133</v>
      </c>
      <c r="C340" t="s">
        <v>667</v>
      </c>
      <c r="D340" t="s">
        <v>2</v>
      </c>
      <c r="E340">
        <v>54</v>
      </c>
      <c r="F340" t="s">
        <v>6</v>
      </c>
      <c r="G340" s="7">
        <v>225.34</v>
      </c>
      <c r="H340" t="str">
        <f>_xlfn.XLOOKUP(tbl2023Sales[[#This Row],[Age]],tblAgeGrp[Age],tblAgeGrp[AgeGroup],"Error, verify age",0,1)</f>
        <v>45-54</v>
      </c>
      <c r="I340" t="str">
        <f>IF(OR(tbl2023Sales[[#This Row],[Month-Year]]=45260, tbl2023Sales[[#This Row],[Month-Year]]=45291), "Holiday", "Non-Holiday")</f>
        <v>Non-Holiday</v>
      </c>
      <c r="J340" t="str">
        <f>_xlfn.XLOOKUP(WEEKDAY(tbl2023Sales[[#This Row],[Date]],1),tblDayWk[Day'#],tblDayWk[Day],"Error",0,1)</f>
        <v>Wednesday</v>
      </c>
      <c r="K340" t="b">
        <f>WEEKDAY(tbl2023Sales[[#This Row],[Date]], 2) &gt;= 5</f>
        <v>0</v>
      </c>
      <c r="L340" s="15">
        <f>EOMONTH(tbl2023Sales[[#This Row],[Date]],0)</f>
        <v>45138</v>
      </c>
    </row>
    <row r="341" spans="1:12" x14ac:dyDescent="0.4">
      <c r="A341">
        <v>339</v>
      </c>
      <c r="B341" s="2">
        <v>44988</v>
      </c>
      <c r="C341" t="s">
        <v>666</v>
      </c>
      <c r="D341" t="s">
        <v>4</v>
      </c>
      <c r="E341">
        <v>22</v>
      </c>
      <c r="F341" t="s">
        <v>1</v>
      </c>
      <c r="G341" s="7">
        <v>130.21</v>
      </c>
      <c r="H341" t="str">
        <f>_xlfn.XLOOKUP(tbl2023Sales[[#This Row],[Age]],tblAgeGrp[Age],tblAgeGrp[AgeGroup],"Error, verify age",0,1)</f>
        <v>15-24</v>
      </c>
      <c r="I341" t="str">
        <f>IF(OR(tbl2023Sales[[#This Row],[Month-Year]]=45260, tbl2023Sales[[#This Row],[Month-Year]]=45291), "Holiday", "Non-Holiday")</f>
        <v>Non-Holiday</v>
      </c>
      <c r="J341" t="str">
        <f>_xlfn.XLOOKUP(WEEKDAY(tbl2023Sales[[#This Row],[Date]],1),tblDayWk[Day'#],tblDayWk[Day],"Error",0,1)</f>
        <v>Friday</v>
      </c>
      <c r="K341" t="b">
        <f>WEEKDAY(tbl2023Sales[[#This Row],[Date]], 2) &gt;= 5</f>
        <v>1</v>
      </c>
      <c r="L341" s="15">
        <f>EOMONTH(tbl2023Sales[[#This Row],[Date]],0)</f>
        <v>45016</v>
      </c>
    </row>
    <row r="342" spans="1:12" x14ac:dyDescent="0.4">
      <c r="A342">
        <v>340</v>
      </c>
      <c r="B342" s="2">
        <v>45218</v>
      </c>
      <c r="C342" t="s">
        <v>665</v>
      </c>
      <c r="D342" t="s">
        <v>4</v>
      </c>
      <c r="E342">
        <v>36</v>
      </c>
      <c r="F342" t="s">
        <v>9</v>
      </c>
      <c r="G342" s="7">
        <v>805.44</v>
      </c>
      <c r="H342" t="str">
        <f>_xlfn.XLOOKUP(tbl2023Sales[[#This Row],[Age]],tblAgeGrp[Age],tblAgeGrp[AgeGroup],"Error, verify age",0,1)</f>
        <v>35-44</v>
      </c>
      <c r="I342" t="str">
        <f>IF(OR(tbl2023Sales[[#This Row],[Month-Year]]=45260, tbl2023Sales[[#This Row],[Month-Year]]=45291), "Holiday", "Non-Holiday")</f>
        <v>Non-Holiday</v>
      </c>
      <c r="J342" t="str">
        <f>_xlfn.XLOOKUP(WEEKDAY(tbl2023Sales[[#This Row],[Date]],1),tblDayWk[Day'#],tblDayWk[Day],"Error",0,1)</f>
        <v>Thursday</v>
      </c>
      <c r="K342" t="b">
        <f>WEEKDAY(tbl2023Sales[[#This Row],[Date]], 2) &gt;= 5</f>
        <v>0</v>
      </c>
      <c r="L342" s="15">
        <f>EOMONTH(tbl2023Sales[[#This Row],[Date]],0)</f>
        <v>45230</v>
      </c>
    </row>
    <row r="343" spans="1:12" x14ac:dyDescent="0.4">
      <c r="A343">
        <v>341</v>
      </c>
      <c r="B343" s="2">
        <v>45237</v>
      </c>
      <c r="C343" t="s">
        <v>664</v>
      </c>
      <c r="D343" t="s">
        <v>2</v>
      </c>
      <c r="E343">
        <v>31</v>
      </c>
      <c r="F343" t="s">
        <v>9</v>
      </c>
      <c r="G343" s="7">
        <v>313.12</v>
      </c>
      <c r="H343" t="str">
        <f>_xlfn.XLOOKUP(tbl2023Sales[[#This Row],[Age]],tblAgeGrp[Age],tblAgeGrp[AgeGroup],"Error, verify age",0,1)</f>
        <v>25-34</v>
      </c>
      <c r="I343" t="str">
        <f>IF(OR(tbl2023Sales[[#This Row],[Month-Year]]=45260, tbl2023Sales[[#This Row],[Month-Year]]=45291), "Holiday", "Non-Holiday")</f>
        <v>Holiday</v>
      </c>
      <c r="J343" t="str">
        <f>_xlfn.XLOOKUP(WEEKDAY(tbl2023Sales[[#This Row],[Date]],1),tblDayWk[Day'#],tblDayWk[Day],"Error",0,1)</f>
        <v>Tuesday</v>
      </c>
      <c r="K343" t="b">
        <f>WEEKDAY(tbl2023Sales[[#This Row],[Date]], 2) &gt;= 5</f>
        <v>0</v>
      </c>
      <c r="L343" s="15">
        <f>EOMONTH(tbl2023Sales[[#This Row],[Date]],0)</f>
        <v>45260</v>
      </c>
    </row>
    <row r="344" spans="1:12" x14ac:dyDescent="0.4">
      <c r="A344">
        <v>342</v>
      </c>
      <c r="B344" s="2">
        <v>45226</v>
      </c>
      <c r="C344" t="s">
        <v>663</v>
      </c>
      <c r="D344" t="s">
        <v>4</v>
      </c>
      <c r="E344">
        <v>43</v>
      </c>
      <c r="F344" t="s">
        <v>9</v>
      </c>
      <c r="G344" s="7">
        <v>854</v>
      </c>
      <c r="H344" t="str">
        <f>_xlfn.XLOOKUP(tbl2023Sales[[#This Row],[Age]],tblAgeGrp[Age],tblAgeGrp[AgeGroup],"Error, verify age",0,1)</f>
        <v>35-44</v>
      </c>
      <c r="I344" t="str">
        <f>IF(OR(tbl2023Sales[[#This Row],[Month-Year]]=45260, tbl2023Sales[[#This Row],[Month-Year]]=45291), "Holiday", "Non-Holiday")</f>
        <v>Non-Holiday</v>
      </c>
      <c r="J344" t="str">
        <f>_xlfn.XLOOKUP(WEEKDAY(tbl2023Sales[[#This Row],[Date]],1),tblDayWk[Day'#],tblDayWk[Day],"Error",0,1)</f>
        <v>Friday</v>
      </c>
      <c r="K344" t="b">
        <f>WEEKDAY(tbl2023Sales[[#This Row],[Date]], 2) &gt;= 5</f>
        <v>1</v>
      </c>
      <c r="L344" s="15">
        <f>EOMONTH(tbl2023Sales[[#This Row],[Date]],0)</f>
        <v>45230</v>
      </c>
    </row>
    <row r="345" spans="1:12" x14ac:dyDescent="0.4">
      <c r="A345">
        <v>343</v>
      </c>
      <c r="B345" s="2">
        <v>45231</v>
      </c>
      <c r="C345" t="s">
        <v>662</v>
      </c>
      <c r="D345" t="s">
        <v>2</v>
      </c>
      <c r="E345">
        <v>21</v>
      </c>
      <c r="F345" t="s">
        <v>1</v>
      </c>
      <c r="G345" s="7">
        <v>2058.7600000000002</v>
      </c>
      <c r="H345" t="str">
        <f>_xlfn.XLOOKUP(tbl2023Sales[[#This Row],[Age]],tblAgeGrp[Age],tblAgeGrp[AgeGroup],"Error, verify age",0,1)</f>
        <v>15-24</v>
      </c>
      <c r="I345" t="str">
        <f>IF(OR(tbl2023Sales[[#This Row],[Month-Year]]=45260, tbl2023Sales[[#This Row],[Month-Year]]=45291), "Holiday", "Non-Holiday")</f>
        <v>Holiday</v>
      </c>
      <c r="J345" t="str">
        <f>_xlfn.XLOOKUP(WEEKDAY(tbl2023Sales[[#This Row],[Date]],1),tblDayWk[Day'#],tblDayWk[Day],"Error",0,1)</f>
        <v>Wednesday</v>
      </c>
      <c r="K345" t="b">
        <f>WEEKDAY(tbl2023Sales[[#This Row],[Date]], 2) &gt;= 5</f>
        <v>0</v>
      </c>
      <c r="L345" s="15">
        <f>EOMONTH(tbl2023Sales[[#This Row],[Date]],0)</f>
        <v>45260</v>
      </c>
    </row>
    <row r="346" spans="1:12" x14ac:dyDescent="0.4">
      <c r="A346">
        <v>344</v>
      </c>
      <c r="B346" s="2">
        <v>44947</v>
      </c>
      <c r="C346" t="s">
        <v>661</v>
      </c>
      <c r="D346" t="s">
        <v>4</v>
      </c>
      <c r="E346">
        <v>42</v>
      </c>
      <c r="F346" t="s">
        <v>6</v>
      </c>
      <c r="G346" s="7">
        <v>164.64000000000001</v>
      </c>
      <c r="H346" t="str">
        <f>_xlfn.XLOOKUP(tbl2023Sales[[#This Row],[Age]],tblAgeGrp[Age],tblAgeGrp[AgeGroup],"Error, verify age",0,1)</f>
        <v>35-44</v>
      </c>
      <c r="I346" t="str">
        <f>IF(OR(tbl2023Sales[[#This Row],[Month-Year]]=45260, tbl2023Sales[[#This Row],[Month-Year]]=45291), "Holiday", "Non-Holiday")</f>
        <v>Non-Holiday</v>
      </c>
      <c r="J346" t="str">
        <f>_xlfn.XLOOKUP(WEEKDAY(tbl2023Sales[[#This Row],[Date]],1),tblDayWk[Day'#],tblDayWk[Day],"Error",0,1)</f>
        <v>Saturday</v>
      </c>
      <c r="K346" t="b">
        <f>WEEKDAY(tbl2023Sales[[#This Row],[Date]], 2) &gt;= 5</f>
        <v>1</v>
      </c>
      <c r="L346" s="15">
        <f>EOMONTH(tbl2023Sales[[#This Row],[Date]],0)</f>
        <v>44957</v>
      </c>
    </row>
    <row r="347" spans="1:12" x14ac:dyDescent="0.4">
      <c r="A347">
        <v>345</v>
      </c>
      <c r="B347" s="2">
        <v>45244</v>
      </c>
      <c r="C347" t="s">
        <v>660</v>
      </c>
      <c r="D347" t="s">
        <v>2</v>
      </c>
      <c r="E347">
        <v>62</v>
      </c>
      <c r="F347" t="s">
        <v>1</v>
      </c>
      <c r="G347" s="7">
        <v>665.43</v>
      </c>
      <c r="H347" t="str">
        <f>_xlfn.XLOOKUP(tbl2023Sales[[#This Row],[Age]],tblAgeGrp[Age],tblAgeGrp[AgeGroup],"Error, verify age",0,1)</f>
        <v>55-64</v>
      </c>
      <c r="I347" t="str">
        <f>IF(OR(tbl2023Sales[[#This Row],[Month-Year]]=45260, tbl2023Sales[[#This Row],[Month-Year]]=45291), "Holiday", "Non-Holiday")</f>
        <v>Holiday</v>
      </c>
      <c r="J347" t="str">
        <f>_xlfn.XLOOKUP(WEEKDAY(tbl2023Sales[[#This Row],[Date]],1),tblDayWk[Day'#],tblDayWk[Day],"Error",0,1)</f>
        <v>Tuesday</v>
      </c>
      <c r="K347" t="b">
        <f>WEEKDAY(tbl2023Sales[[#This Row],[Date]], 2) &gt;= 5</f>
        <v>0</v>
      </c>
      <c r="L347" s="15">
        <f>EOMONTH(tbl2023Sales[[#This Row],[Date]],0)</f>
        <v>45260</v>
      </c>
    </row>
    <row r="348" spans="1:12" x14ac:dyDescent="0.4">
      <c r="A348">
        <v>346</v>
      </c>
      <c r="B348" s="2">
        <v>44968</v>
      </c>
      <c r="C348" t="s">
        <v>659</v>
      </c>
      <c r="D348" t="s">
        <v>2</v>
      </c>
      <c r="E348">
        <v>59</v>
      </c>
      <c r="F348" t="s">
        <v>9</v>
      </c>
      <c r="G348" s="7">
        <v>595.86</v>
      </c>
      <c r="H348" t="str">
        <f>_xlfn.XLOOKUP(tbl2023Sales[[#This Row],[Age]],tblAgeGrp[Age],tblAgeGrp[AgeGroup],"Error, verify age",0,1)</f>
        <v>55-64</v>
      </c>
      <c r="I348" t="str">
        <f>IF(OR(tbl2023Sales[[#This Row],[Month-Year]]=45260, tbl2023Sales[[#This Row],[Month-Year]]=45291), "Holiday", "Non-Holiday")</f>
        <v>Non-Holiday</v>
      </c>
      <c r="J348" t="str">
        <f>_xlfn.XLOOKUP(WEEKDAY(tbl2023Sales[[#This Row],[Date]],1),tblDayWk[Day'#],tblDayWk[Day],"Error",0,1)</f>
        <v>Saturday</v>
      </c>
      <c r="K348" t="b">
        <f>WEEKDAY(tbl2023Sales[[#This Row],[Date]], 2) &gt;= 5</f>
        <v>1</v>
      </c>
      <c r="L348" s="15">
        <f>EOMONTH(tbl2023Sales[[#This Row],[Date]],0)</f>
        <v>44985</v>
      </c>
    </row>
    <row r="349" spans="1:12" x14ac:dyDescent="0.4">
      <c r="A349">
        <v>347</v>
      </c>
      <c r="B349" s="2">
        <v>45141</v>
      </c>
      <c r="C349" t="s">
        <v>658</v>
      </c>
      <c r="D349" t="s">
        <v>2</v>
      </c>
      <c r="E349">
        <v>42</v>
      </c>
      <c r="F349" t="s">
        <v>1</v>
      </c>
      <c r="G349" s="7">
        <v>460.85</v>
      </c>
      <c r="H349" t="str">
        <f>_xlfn.XLOOKUP(tbl2023Sales[[#This Row],[Age]],tblAgeGrp[Age],tblAgeGrp[AgeGroup],"Error, verify age",0,1)</f>
        <v>35-44</v>
      </c>
      <c r="I349" t="str">
        <f>IF(OR(tbl2023Sales[[#This Row],[Month-Year]]=45260, tbl2023Sales[[#This Row],[Month-Year]]=45291), "Holiday", "Non-Holiday")</f>
        <v>Non-Holiday</v>
      </c>
      <c r="J349" t="str">
        <f>_xlfn.XLOOKUP(WEEKDAY(tbl2023Sales[[#This Row],[Date]],1),tblDayWk[Day'#],tblDayWk[Day],"Error",0,1)</f>
        <v>Thursday</v>
      </c>
      <c r="K349" t="b">
        <f>WEEKDAY(tbl2023Sales[[#This Row],[Date]], 2) &gt;= 5</f>
        <v>0</v>
      </c>
      <c r="L349" s="15">
        <f>EOMONTH(tbl2023Sales[[#This Row],[Date]],0)</f>
        <v>45169</v>
      </c>
    </row>
    <row r="350" spans="1:12" x14ac:dyDescent="0.4">
      <c r="A350">
        <v>348</v>
      </c>
      <c r="B350" s="2">
        <v>45263</v>
      </c>
      <c r="C350" t="s">
        <v>657</v>
      </c>
      <c r="D350" t="s">
        <v>4</v>
      </c>
      <c r="E350">
        <v>35</v>
      </c>
      <c r="F350" t="s">
        <v>1</v>
      </c>
      <c r="G350" s="7">
        <v>998.4</v>
      </c>
      <c r="H350" t="str">
        <f>_xlfn.XLOOKUP(tbl2023Sales[[#This Row],[Age]],tblAgeGrp[Age],tblAgeGrp[AgeGroup],"Error, verify age",0,1)</f>
        <v>35-44</v>
      </c>
      <c r="I350" t="str">
        <f>IF(OR(tbl2023Sales[[#This Row],[Month-Year]]=45260, tbl2023Sales[[#This Row],[Month-Year]]=45291), "Holiday", "Non-Holiday")</f>
        <v>Holiday</v>
      </c>
      <c r="J350" t="str">
        <f>_xlfn.XLOOKUP(WEEKDAY(tbl2023Sales[[#This Row],[Date]],1),tblDayWk[Day'#],tblDayWk[Day],"Error",0,1)</f>
        <v>Sunday</v>
      </c>
      <c r="K350" t="b">
        <f>WEEKDAY(tbl2023Sales[[#This Row],[Date]], 2) &gt;= 5</f>
        <v>1</v>
      </c>
      <c r="L350" s="15">
        <f>EOMONTH(tbl2023Sales[[#This Row],[Date]],0)</f>
        <v>45291</v>
      </c>
    </row>
    <row r="351" spans="1:12" x14ac:dyDescent="0.4">
      <c r="A351">
        <v>349</v>
      </c>
      <c r="B351" s="2">
        <v>45225</v>
      </c>
      <c r="C351" t="s">
        <v>656</v>
      </c>
      <c r="D351" t="s">
        <v>4</v>
      </c>
      <c r="E351">
        <v>57</v>
      </c>
      <c r="F351" t="s">
        <v>6</v>
      </c>
      <c r="G351" s="7">
        <v>193.06</v>
      </c>
      <c r="H351" t="str">
        <f>_xlfn.XLOOKUP(tbl2023Sales[[#This Row],[Age]],tblAgeGrp[Age],tblAgeGrp[AgeGroup],"Error, verify age",0,1)</f>
        <v>55-64</v>
      </c>
      <c r="I351" t="str">
        <f>IF(OR(tbl2023Sales[[#This Row],[Month-Year]]=45260, tbl2023Sales[[#This Row],[Month-Year]]=45291), "Holiday", "Non-Holiday")</f>
        <v>Non-Holiday</v>
      </c>
      <c r="J351" t="str">
        <f>_xlfn.XLOOKUP(WEEKDAY(tbl2023Sales[[#This Row],[Date]],1),tblDayWk[Day'#],tblDayWk[Day],"Error",0,1)</f>
        <v>Thursday</v>
      </c>
      <c r="K351" t="b">
        <f>WEEKDAY(tbl2023Sales[[#This Row],[Date]], 2) &gt;= 5</f>
        <v>0</v>
      </c>
      <c r="L351" s="15">
        <f>EOMONTH(tbl2023Sales[[#This Row],[Date]],0)</f>
        <v>45230</v>
      </c>
    </row>
    <row r="352" spans="1:12" x14ac:dyDescent="0.4">
      <c r="A352">
        <v>350</v>
      </c>
      <c r="B352" s="2">
        <v>45216</v>
      </c>
      <c r="C352" t="s">
        <v>655</v>
      </c>
      <c r="D352" t="s">
        <v>2</v>
      </c>
      <c r="E352">
        <v>25</v>
      </c>
      <c r="F352" t="s">
        <v>6</v>
      </c>
      <c r="G352" s="7">
        <v>204.51</v>
      </c>
      <c r="H352" t="str">
        <f>_xlfn.XLOOKUP(tbl2023Sales[[#This Row],[Age]],tblAgeGrp[Age],tblAgeGrp[AgeGroup],"Error, verify age",0,1)</f>
        <v>25-34</v>
      </c>
      <c r="I352" t="str">
        <f>IF(OR(tbl2023Sales[[#This Row],[Month-Year]]=45260, tbl2023Sales[[#This Row],[Month-Year]]=45291), "Holiday", "Non-Holiday")</f>
        <v>Non-Holiday</v>
      </c>
      <c r="J352" t="str">
        <f>_xlfn.XLOOKUP(WEEKDAY(tbl2023Sales[[#This Row],[Date]],1),tblDayWk[Day'#],tblDayWk[Day],"Error",0,1)</f>
        <v>Tuesday</v>
      </c>
      <c r="K352" t="b">
        <f>WEEKDAY(tbl2023Sales[[#This Row],[Date]], 2) &gt;= 5</f>
        <v>0</v>
      </c>
      <c r="L352" s="15">
        <f>EOMONTH(tbl2023Sales[[#This Row],[Date]],0)</f>
        <v>45230</v>
      </c>
    </row>
    <row r="353" spans="1:12" x14ac:dyDescent="0.4">
      <c r="A353">
        <v>351</v>
      </c>
      <c r="B353" s="2">
        <v>45194</v>
      </c>
      <c r="C353" t="s">
        <v>654</v>
      </c>
      <c r="D353" t="s">
        <v>4</v>
      </c>
      <c r="E353">
        <v>56</v>
      </c>
      <c r="F353" t="s">
        <v>9</v>
      </c>
      <c r="G353" s="7">
        <v>785.4</v>
      </c>
      <c r="H353" t="str">
        <f>_xlfn.XLOOKUP(tbl2023Sales[[#This Row],[Age]],tblAgeGrp[Age],tblAgeGrp[AgeGroup],"Error, verify age",0,1)</f>
        <v>55-64</v>
      </c>
      <c r="I353" t="str">
        <f>IF(OR(tbl2023Sales[[#This Row],[Month-Year]]=45260, tbl2023Sales[[#This Row],[Month-Year]]=45291), "Holiday", "Non-Holiday")</f>
        <v>Non-Holiday</v>
      </c>
      <c r="J353" t="str">
        <f>_xlfn.XLOOKUP(WEEKDAY(tbl2023Sales[[#This Row],[Date]],1),tblDayWk[Day'#],tblDayWk[Day],"Error",0,1)</f>
        <v>Monday</v>
      </c>
      <c r="K353" t="b">
        <f>WEEKDAY(tbl2023Sales[[#This Row],[Date]], 2) &gt;= 5</f>
        <v>0</v>
      </c>
      <c r="L353" s="15">
        <f>EOMONTH(tbl2023Sales[[#This Row],[Date]],0)</f>
        <v>45199</v>
      </c>
    </row>
    <row r="354" spans="1:12" x14ac:dyDescent="0.4">
      <c r="A354">
        <v>352</v>
      </c>
      <c r="B354" s="2">
        <v>45088</v>
      </c>
      <c r="C354" t="s">
        <v>653</v>
      </c>
      <c r="D354" t="s">
        <v>2</v>
      </c>
      <c r="E354">
        <v>57</v>
      </c>
      <c r="F354" t="s">
        <v>1</v>
      </c>
      <c r="G354" s="7">
        <v>1372.8000000000002</v>
      </c>
      <c r="H354" t="str">
        <f>_xlfn.XLOOKUP(tbl2023Sales[[#This Row],[Age]],tblAgeGrp[Age],tblAgeGrp[AgeGroup],"Error, verify age",0,1)</f>
        <v>55-64</v>
      </c>
      <c r="I354" t="str">
        <f>IF(OR(tbl2023Sales[[#This Row],[Month-Year]]=45260, tbl2023Sales[[#This Row],[Month-Year]]=45291), "Holiday", "Non-Holiday")</f>
        <v>Non-Holiday</v>
      </c>
      <c r="J354" t="str">
        <f>_xlfn.XLOOKUP(WEEKDAY(tbl2023Sales[[#This Row],[Date]],1),tblDayWk[Day'#],tblDayWk[Day],"Error",0,1)</f>
        <v>Sunday</v>
      </c>
      <c r="K354" t="b">
        <f>WEEKDAY(tbl2023Sales[[#This Row],[Date]], 2) &gt;= 5</f>
        <v>1</v>
      </c>
      <c r="L354" s="15">
        <f>EOMONTH(tbl2023Sales[[#This Row],[Date]],0)</f>
        <v>45107</v>
      </c>
    </row>
    <row r="355" spans="1:12" x14ac:dyDescent="0.4">
      <c r="A355">
        <v>353</v>
      </c>
      <c r="B355" s="2">
        <v>45060</v>
      </c>
      <c r="C355" t="s">
        <v>652</v>
      </c>
      <c r="D355" t="s">
        <v>2</v>
      </c>
      <c r="E355">
        <v>31</v>
      </c>
      <c r="F355" t="s">
        <v>1</v>
      </c>
      <c r="G355" s="7">
        <v>1386.6299999999999</v>
      </c>
      <c r="H355" t="str">
        <f>_xlfn.XLOOKUP(tbl2023Sales[[#This Row],[Age]],tblAgeGrp[Age],tblAgeGrp[AgeGroup],"Error, verify age",0,1)</f>
        <v>25-34</v>
      </c>
      <c r="I355" t="str">
        <f>IF(OR(tbl2023Sales[[#This Row],[Month-Year]]=45260, tbl2023Sales[[#This Row],[Month-Year]]=45291), "Holiday", "Non-Holiday")</f>
        <v>Non-Holiday</v>
      </c>
      <c r="J355" t="str">
        <f>_xlfn.XLOOKUP(WEEKDAY(tbl2023Sales[[#This Row],[Date]],1),tblDayWk[Day'#],tblDayWk[Day],"Error",0,1)</f>
        <v>Sunday</v>
      </c>
      <c r="K355" t="b">
        <f>WEEKDAY(tbl2023Sales[[#This Row],[Date]], 2) &gt;= 5</f>
        <v>1</v>
      </c>
      <c r="L355" s="15">
        <f>EOMONTH(tbl2023Sales[[#This Row],[Date]],0)</f>
        <v>45077</v>
      </c>
    </row>
    <row r="356" spans="1:12" x14ac:dyDescent="0.4">
      <c r="A356">
        <v>354</v>
      </c>
      <c r="B356" s="2">
        <v>45031</v>
      </c>
      <c r="C356" t="s">
        <v>651</v>
      </c>
      <c r="D356" t="s">
        <v>4</v>
      </c>
      <c r="E356">
        <v>49</v>
      </c>
      <c r="F356" t="s">
        <v>6</v>
      </c>
      <c r="G356" s="7">
        <v>198.54000000000002</v>
      </c>
      <c r="H356" t="str">
        <f>_xlfn.XLOOKUP(tbl2023Sales[[#This Row],[Age]],tblAgeGrp[Age],tblAgeGrp[AgeGroup],"Error, verify age",0,1)</f>
        <v>45-54</v>
      </c>
      <c r="I356" t="str">
        <f>IF(OR(tbl2023Sales[[#This Row],[Month-Year]]=45260, tbl2023Sales[[#This Row],[Month-Year]]=45291), "Holiday", "Non-Holiday")</f>
        <v>Non-Holiday</v>
      </c>
      <c r="J356" t="str">
        <f>_xlfn.XLOOKUP(WEEKDAY(tbl2023Sales[[#This Row],[Date]],1),tblDayWk[Day'#],tblDayWk[Day],"Error",0,1)</f>
        <v>Saturday</v>
      </c>
      <c r="K356" t="b">
        <f>WEEKDAY(tbl2023Sales[[#This Row],[Date]], 2) &gt;= 5</f>
        <v>1</v>
      </c>
      <c r="L356" s="15">
        <f>EOMONTH(tbl2023Sales[[#This Row],[Date]],0)</f>
        <v>45046</v>
      </c>
    </row>
    <row r="357" spans="1:12" x14ac:dyDescent="0.4">
      <c r="A357">
        <v>355</v>
      </c>
      <c r="B357" s="2">
        <v>45269</v>
      </c>
      <c r="C357" t="s">
        <v>650</v>
      </c>
      <c r="D357" t="s">
        <v>4</v>
      </c>
      <c r="E357">
        <v>55</v>
      </c>
      <c r="F357" t="s">
        <v>1</v>
      </c>
      <c r="G357" s="7">
        <v>101.06</v>
      </c>
      <c r="H357" t="str">
        <f>_xlfn.XLOOKUP(tbl2023Sales[[#This Row],[Age]],tblAgeGrp[Age],tblAgeGrp[AgeGroup],"Error, verify age",0,1)</f>
        <v>55-64</v>
      </c>
      <c r="I357" t="str">
        <f>IF(OR(tbl2023Sales[[#This Row],[Month-Year]]=45260, tbl2023Sales[[#This Row],[Month-Year]]=45291), "Holiday", "Non-Holiday")</f>
        <v>Holiday</v>
      </c>
      <c r="J357" t="str">
        <f>_xlfn.XLOOKUP(WEEKDAY(tbl2023Sales[[#This Row],[Date]],1),tblDayWk[Day'#],tblDayWk[Day],"Error",0,1)</f>
        <v>Saturday</v>
      </c>
      <c r="K357" t="b">
        <f>WEEKDAY(tbl2023Sales[[#This Row],[Date]], 2) &gt;= 5</f>
        <v>1</v>
      </c>
      <c r="L357" s="15">
        <f>EOMONTH(tbl2023Sales[[#This Row],[Date]],0)</f>
        <v>45291</v>
      </c>
    </row>
    <row r="358" spans="1:12" x14ac:dyDescent="0.4">
      <c r="A358">
        <v>356</v>
      </c>
      <c r="B358" s="2">
        <v>45087</v>
      </c>
      <c r="C358" t="s">
        <v>649</v>
      </c>
      <c r="D358" t="s">
        <v>2</v>
      </c>
      <c r="E358">
        <v>50</v>
      </c>
      <c r="F358" t="s">
        <v>1</v>
      </c>
      <c r="G358" s="7">
        <v>2123</v>
      </c>
      <c r="H358" t="str">
        <f>_xlfn.XLOOKUP(tbl2023Sales[[#This Row],[Age]],tblAgeGrp[Age],tblAgeGrp[AgeGroup],"Error, verify age",0,1)</f>
        <v>45-54</v>
      </c>
      <c r="I358" t="str">
        <f>IF(OR(tbl2023Sales[[#This Row],[Month-Year]]=45260, tbl2023Sales[[#This Row],[Month-Year]]=45291), "Holiday", "Non-Holiday")</f>
        <v>Non-Holiday</v>
      </c>
      <c r="J358" t="str">
        <f>_xlfn.XLOOKUP(WEEKDAY(tbl2023Sales[[#This Row],[Date]],1),tblDayWk[Day'#],tblDayWk[Day],"Error",0,1)</f>
        <v>Saturday</v>
      </c>
      <c r="K358" t="b">
        <f>WEEKDAY(tbl2023Sales[[#This Row],[Date]], 2) &gt;= 5</f>
        <v>1</v>
      </c>
      <c r="L358" s="15">
        <f>EOMONTH(tbl2023Sales[[#This Row],[Date]],0)</f>
        <v>45107</v>
      </c>
    </row>
    <row r="359" spans="1:12" x14ac:dyDescent="0.4">
      <c r="A359">
        <v>357</v>
      </c>
      <c r="B359" s="2">
        <v>45263</v>
      </c>
      <c r="C359" t="s">
        <v>648</v>
      </c>
      <c r="D359" t="s">
        <v>4</v>
      </c>
      <c r="E359">
        <v>40</v>
      </c>
      <c r="F359" t="s">
        <v>1</v>
      </c>
      <c r="G359" s="7">
        <v>881.66</v>
      </c>
      <c r="H359" t="str">
        <f>_xlfn.XLOOKUP(tbl2023Sales[[#This Row],[Age]],tblAgeGrp[Age],tblAgeGrp[AgeGroup],"Error, verify age",0,1)</f>
        <v>35-44</v>
      </c>
      <c r="I359" t="str">
        <f>IF(OR(tbl2023Sales[[#This Row],[Month-Year]]=45260, tbl2023Sales[[#This Row],[Month-Year]]=45291), "Holiday", "Non-Holiday")</f>
        <v>Holiday</v>
      </c>
      <c r="J359" t="str">
        <f>_xlfn.XLOOKUP(WEEKDAY(tbl2023Sales[[#This Row],[Date]],1),tblDayWk[Day'#],tblDayWk[Day],"Error",0,1)</f>
        <v>Sunday</v>
      </c>
      <c r="K359" t="b">
        <f>WEEKDAY(tbl2023Sales[[#This Row],[Date]], 2) &gt;= 5</f>
        <v>1</v>
      </c>
      <c r="L359" s="15">
        <f>EOMONTH(tbl2023Sales[[#This Row],[Date]],0)</f>
        <v>45291</v>
      </c>
    </row>
    <row r="360" spans="1:12" x14ac:dyDescent="0.4">
      <c r="A360">
        <v>358</v>
      </c>
      <c r="B360" s="2">
        <v>45062</v>
      </c>
      <c r="C360" t="s">
        <v>647</v>
      </c>
      <c r="D360" t="s">
        <v>4</v>
      </c>
      <c r="E360">
        <v>32</v>
      </c>
      <c r="F360" t="s">
        <v>6</v>
      </c>
      <c r="G360" s="7">
        <v>568.86</v>
      </c>
      <c r="H360" t="str">
        <f>_xlfn.XLOOKUP(tbl2023Sales[[#This Row],[Age]],tblAgeGrp[Age],tblAgeGrp[AgeGroup],"Error, verify age",0,1)</f>
        <v>25-34</v>
      </c>
      <c r="I360" t="str">
        <f>IF(OR(tbl2023Sales[[#This Row],[Month-Year]]=45260, tbl2023Sales[[#This Row],[Month-Year]]=45291), "Holiday", "Non-Holiday")</f>
        <v>Non-Holiday</v>
      </c>
      <c r="J360" t="str">
        <f>_xlfn.XLOOKUP(WEEKDAY(tbl2023Sales[[#This Row],[Date]],1),tblDayWk[Day'#],tblDayWk[Day],"Error",0,1)</f>
        <v>Tuesday</v>
      </c>
      <c r="K360" t="b">
        <f>WEEKDAY(tbl2023Sales[[#This Row],[Date]], 2) &gt;= 5</f>
        <v>0</v>
      </c>
      <c r="L360" s="15">
        <f>EOMONTH(tbl2023Sales[[#This Row],[Date]],0)</f>
        <v>45077</v>
      </c>
    </row>
    <row r="361" spans="1:12" x14ac:dyDescent="0.4">
      <c r="A361">
        <v>359</v>
      </c>
      <c r="B361" s="2">
        <v>45129</v>
      </c>
      <c r="C361" t="s">
        <v>646</v>
      </c>
      <c r="D361" t="s">
        <v>2</v>
      </c>
      <c r="E361">
        <v>50</v>
      </c>
      <c r="F361" t="s">
        <v>9</v>
      </c>
      <c r="G361" s="7">
        <v>946.14</v>
      </c>
      <c r="H361" t="str">
        <f>_xlfn.XLOOKUP(tbl2023Sales[[#This Row],[Age]],tblAgeGrp[Age],tblAgeGrp[AgeGroup],"Error, verify age",0,1)</f>
        <v>45-54</v>
      </c>
      <c r="I361" t="str">
        <f>IF(OR(tbl2023Sales[[#This Row],[Month-Year]]=45260, tbl2023Sales[[#This Row],[Month-Year]]=45291), "Holiday", "Non-Holiday")</f>
        <v>Non-Holiday</v>
      </c>
      <c r="J361" t="str">
        <f>_xlfn.XLOOKUP(WEEKDAY(tbl2023Sales[[#This Row],[Date]],1),tblDayWk[Day'#],tblDayWk[Day],"Error",0,1)</f>
        <v>Saturday</v>
      </c>
      <c r="K361" t="b">
        <f>WEEKDAY(tbl2023Sales[[#This Row],[Date]], 2) &gt;= 5</f>
        <v>1</v>
      </c>
      <c r="L361" s="15">
        <f>EOMONTH(tbl2023Sales[[#This Row],[Date]],0)</f>
        <v>45138</v>
      </c>
    </row>
    <row r="362" spans="1:12" x14ac:dyDescent="0.4">
      <c r="A362">
        <v>360</v>
      </c>
      <c r="B362" s="2">
        <v>44994</v>
      </c>
      <c r="C362" t="s">
        <v>645</v>
      </c>
      <c r="D362" t="s">
        <v>2</v>
      </c>
      <c r="E362">
        <v>42</v>
      </c>
      <c r="F362" t="s">
        <v>9</v>
      </c>
      <c r="G362" s="7">
        <v>52.12</v>
      </c>
      <c r="H362" t="str">
        <f>_xlfn.XLOOKUP(tbl2023Sales[[#This Row],[Age]],tblAgeGrp[Age],tblAgeGrp[AgeGroup],"Error, verify age",0,1)</f>
        <v>35-44</v>
      </c>
      <c r="I362" t="str">
        <f>IF(OR(tbl2023Sales[[#This Row],[Month-Year]]=45260, tbl2023Sales[[#This Row],[Month-Year]]=45291), "Holiday", "Non-Holiday")</f>
        <v>Non-Holiday</v>
      </c>
      <c r="J362" t="str">
        <f>_xlfn.XLOOKUP(WEEKDAY(tbl2023Sales[[#This Row],[Date]],1),tblDayWk[Day'#],tblDayWk[Day],"Error",0,1)</f>
        <v>Thursday</v>
      </c>
      <c r="K362" t="b">
        <f>WEEKDAY(tbl2023Sales[[#This Row],[Date]], 2) &gt;= 5</f>
        <v>0</v>
      </c>
      <c r="L362" s="15">
        <f>EOMONTH(tbl2023Sales[[#This Row],[Date]],0)</f>
        <v>45016</v>
      </c>
    </row>
    <row r="363" spans="1:12" x14ac:dyDescent="0.4">
      <c r="A363">
        <v>361</v>
      </c>
      <c r="B363" s="2">
        <v>45270</v>
      </c>
      <c r="C363" t="s">
        <v>644</v>
      </c>
      <c r="D363" t="s">
        <v>4</v>
      </c>
      <c r="E363">
        <v>34</v>
      </c>
      <c r="F363" t="s">
        <v>1</v>
      </c>
      <c r="G363" s="7">
        <v>483.44</v>
      </c>
      <c r="H363" t="str">
        <f>_xlfn.XLOOKUP(tbl2023Sales[[#This Row],[Age]],tblAgeGrp[Age],tblAgeGrp[AgeGroup],"Error, verify age",0,1)</f>
        <v>25-34</v>
      </c>
      <c r="I363" t="str">
        <f>IF(OR(tbl2023Sales[[#This Row],[Month-Year]]=45260, tbl2023Sales[[#This Row],[Month-Year]]=45291), "Holiday", "Non-Holiday")</f>
        <v>Holiday</v>
      </c>
      <c r="J363" t="str">
        <f>_xlfn.XLOOKUP(WEEKDAY(tbl2023Sales[[#This Row],[Date]],1),tblDayWk[Day'#],tblDayWk[Day],"Error",0,1)</f>
        <v>Sunday</v>
      </c>
      <c r="K363" t="b">
        <f>WEEKDAY(tbl2023Sales[[#This Row],[Date]], 2) &gt;= 5</f>
        <v>1</v>
      </c>
      <c r="L363" s="15">
        <f>EOMONTH(tbl2023Sales[[#This Row],[Date]],0)</f>
        <v>45291</v>
      </c>
    </row>
    <row r="364" spans="1:12" x14ac:dyDescent="0.4">
      <c r="A364">
        <v>362</v>
      </c>
      <c r="B364" s="2">
        <v>45257</v>
      </c>
      <c r="C364" t="s">
        <v>643</v>
      </c>
      <c r="D364" t="s">
        <v>2</v>
      </c>
      <c r="E364">
        <v>50</v>
      </c>
      <c r="F364" t="s">
        <v>9</v>
      </c>
      <c r="G364" s="7">
        <v>843.4</v>
      </c>
      <c r="H364" t="str">
        <f>_xlfn.XLOOKUP(tbl2023Sales[[#This Row],[Age]],tblAgeGrp[Age],tblAgeGrp[AgeGroup],"Error, verify age",0,1)</f>
        <v>45-54</v>
      </c>
      <c r="I364" t="str">
        <f>IF(OR(tbl2023Sales[[#This Row],[Month-Year]]=45260, tbl2023Sales[[#This Row],[Month-Year]]=45291), "Holiday", "Non-Holiday")</f>
        <v>Holiday</v>
      </c>
      <c r="J364" t="str">
        <f>_xlfn.XLOOKUP(WEEKDAY(tbl2023Sales[[#This Row],[Date]],1),tblDayWk[Day'#],tblDayWk[Day],"Error",0,1)</f>
        <v>Monday</v>
      </c>
      <c r="K364" t="b">
        <f>WEEKDAY(tbl2023Sales[[#This Row],[Date]], 2) &gt;= 5</f>
        <v>0</v>
      </c>
      <c r="L364" s="15">
        <f>EOMONTH(tbl2023Sales[[#This Row],[Date]],0)</f>
        <v>45260</v>
      </c>
    </row>
    <row r="365" spans="1:12" x14ac:dyDescent="0.4">
      <c r="A365">
        <v>363</v>
      </c>
      <c r="B365" s="2">
        <v>45080</v>
      </c>
      <c r="C365" t="s">
        <v>642</v>
      </c>
      <c r="D365" t="s">
        <v>2</v>
      </c>
      <c r="E365">
        <v>64</v>
      </c>
      <c r="F365" t="s">
        <v>6</v>
      </c>
      <c r="G365" s="7">
        <v>46.3</v>
      </c>
      <c r="H365" t="str">
        <f>_xlfn.XLOOKUP(tbl2023Sales[[#This Row],[Age]],tblAgeGrp[Age],tblAgeGrp[AgeGroup],"Error, verify age",0,1)</f>
        <v>55-64</v>
      </c>
      <c r="I365" t="str">
        <f>IF(OR(tbl2023Sales[[#This Row],[Month-Year]]=45260, tbl2023Sales[[#This Row],[Month-Year]]=45291), "Holiday", "Non-Holiday")</f>
        <v>Non-Holiday</v>
      </c>
      <c r="J365" t="str">
        <f>_xlfn.XLOOKUP(WEEKDAY(tbl2023Sales[[#This Row],[Date]],1),tblDayWk[Day'#],tblDayWk[Day],"Error",0,1)</f>
        <v>Saturday</v>
      </c>
      <c r="K365" t="b">
        <f>WEEKDAY(tbl2023Sales[[#This Row],[Date]], 2) &gt;= 5</f>
        <v>1</v>
      </c>
      <c r="L365" s="15">
        <f>EOMONTH(tbl2023Sales[[#This Row],[Date]],0)</f>
        <v>45107</v>
      </c>
    </row>
    <row r="366" spans="1:12" x14ac:dyDescent="0.4">
      <c r="A366">
        <v>364</v>
      </c>
      <c r="B366" s="2">
        <v>45161</v>
      </c>
      <c r="C366" t="s">
        <v>641</v>
      </c>
      <c r="D366" t="s">
        <v>4</v>
      </c>
      <c r="E366">
        <v>19</v>
      </c>
      <c r="F366" t="s">
        <v>6</v>
      </c>
      <c r="G366" s="7">
        <v>102.95</v>
      </c>
      <c r="H366" t="str">
        <f>_xlfn.XLOOKUP(tbl2023Sales[[#This Row],[Age]],tblAgeGrp[Age],tblAgeGrp[AgeGroup],"Error, verify age",0,1)</f>
        <v>15-24</v>
      </c>
      <c r="I366" t="str">
        <f>IF(OR(tbl2023Sales[[#This Row],[Month-Year]]=45260, tbl2023Sales[[#This Row],[Month-Year]]=45291), "Holiday", "Non-Holiday")</f>
        <v>Non-Holiday</v>
      </c>
      <c r="J366" t="str">
        <f>_xlfn.XLOOKUP(WEEKDAY(tbl2023Sales[[#This Row],[Date]],1),tblDayWk[Day'#],tblDayWk[Day],"Error",0,1)</f>
        <v>Wednesday</v>
      </c>
      <c r="K366" t="b">
        <f>WEEKDAY(tbl2023Sales[[#This Row],[Date]], 2) &gt;= 5</f>
        <v>0</v>
      </c>
      <c r="L366" s="15">
        <f>EOMONTH(tbl2023Sales[[#This Row],[Date]],0)</f>
        <v>45169</v>
      </c>
    </row>
    <row r="367" spans="1:12" x14ac:dyDescent="0.4">
      <c r="A367">
        <v>365</v>
      </c>
      <c r="B367" s="2">
        <v>45088</v>
      </c>
      <c r="C367" t="s">
        <v>640</v>
      </c>
      <c r="D367" t="s">
        <v>2</v>
      </c>
      <c r="E367">
        <v>31</v>
      </c>
      <c r="F367" t="s">
        <v>9</v>
      </c>
      <c r="G367" s="7">
        <v>134.72999999999999</v>
      </c>
      <c r="H367" t="str">
        <f>_xlfn.XLOOKUP(tbl2023Sales[[#This Row],[Age]],tblAgeGrp[Age],tblAgeGrp[AgeGroup],"Error, verify age",0,1)</f>
        <v>25-34</v>
      </c>
      <c r="I367" t="str">
        <f>IF(OR(tbl2023Sales[[#This Row],[Month-Year]]=45260, tbl2023Sales[[#This Row],[Month-Year]]=45291), "Holiday", "Non-Holiday")</f>
        <v>Non-Holiday</v>
      </c>
      <c r="J367" t="str">
        <f>_xlfn.XLOOKUP(WEEKDAY(tbl2023Sales[[#This Row],[Date]],1),tblDayWk[Day'#],tblDayWk[Day],"Error",0,1)</f>
        <v>Sunday</v>
      </c>
      <c r="K367" t="b">
        <f>WEEKDAY(tbl2023Sales[[#This Row],[Date]], 2) &gt;= 5</f>
        <v>1</v>
      </c>
      <c r="L367" s="15">
        <f>EOMONTH(tbl2023Sales[[#This Row],[Date]],0)</f>
        <v>45107</v>
      </c>
    </row>
    <row r="368" spans="1:12" x14ac:dyDescent="0.4">
      <c r="A368">
        <v>366</v>
      </c>
      <c r="B368" s="2">
        <v>44964</v>
      </c>
      <c r="C368" t="s">
        <v>639</v>
      </c>
      <c r="D368" t="s">
        <v>2</v>
      </c>
      <c r="E368">
        <v>57</v>
      </c>
      <c r="F368" t="s">
        <v>9</v>
      </c>
      <c r="G368" s="7">
        <v>359.6</v>
      </c>
      <c r="H368" t="str">
        <f>_xlfn.XLOOKUP(tbl2023Sales[[#This Row],[Age]],tblAgeGrp[Age],tblAgeGrp[AgeGroup],"Error, verify age",0,1)</f>
        <v>55-64</v>
      </c>
      <c r="I368" t="str">
        <f>IF(OR(tbl2023Sales[[#This Row],[Month-Year]]=45260, tbl2023Sales[[#This Row],[Month-Year]]=45291), "Holiday", "Non-Holiday")</f>
        <v>Non-Holiday</v>
      </c>
      <c r="J368" t="str">
        <f>_xlfn.XLOOKUP(WEEKDAY(tbl2023Sales[[#This Row],[Date]],1),tblDayWk[Day'#],tblDayWk[Day],"Error",0,1)</f>
        <v>Tuesday</v>
      </c>
      <c r="K368" t="b">
        <f>WEEKDAY(tbl2023Sales[[#This Row],[Date]], 2) &gt;= 5</f>
        <v>0</v>
      </c>
      <c r="L368" s="15">
        <f>EOMONTH(tbl2023Sales[[#This Row],[Date]],0)</f>
        <v>44985</v>
      </c>
    </row>
    <row r="369" spans="1:12" x14ac:dyDescent="0.4">
      <c r="A369">
        <v>367</v>
      </c>
      <c r="B369" s="2">
        <v>44931</v>
      </c>
      <c r="C369" t="s">
        <v>638</v>
      </c>
      <c r="D369" t="s">
        <v>4</v>
      </c>
      <c r="E369">
        <v>57</v>
      </c>
      <c r="F369" t="s">
        <v>1</v>
      </c>
      <c r="G369" s="7">
        <v>191.47</v>
      </c>
      <c r="H369" t="str">
        <f>_xlfn.XLOOKUP(tbl2023Sales[[#This Row],[Age]],tblAgeGrp[Age],tblAgeGrp[AgeGroup],"Error, verify age",0,1)</f>
        <v>55-64</v>
      </c>
      <c r="I369" t="str">
        <f>IF(OR(tbl2023Sales[[#This Row],[Month-Year]]=45260, tbl2023Sales[[#This Row],[Month-Year]]=45291), "Holiday", "Non-Holiday")</f>
        <v>Non-Holiday</v>
      </c>
      <c r="J369" t="str">
        <f>_xlfn.XLOOKUP(WEEKDAY(tbl2023Sales[[#This Row],[Date]],1),tblDayWk[Day'#],tblDayWk[Day],"Error",0,1)</f>
        <v>Thursday</v>
      </c>
      <c r="K369" t="b">
        <f>WEEKDAY(tbl2023Sales[[#This Row],[Date]], 2) &gt;= 5</f>
        <v>0</v>
      </c>
      <c r="L369" s="15">
        <f>EOMONTH(tbl2023Sales[[#This Row],[Date]],0)</f>
        <v>44957</v>
      </c>
    </row>
    <row r="370" spans="1:12" x14ac:dyDescent="0.4">
      <c r="A370">
        <v>368</v>
      </c>
      <c r="B370" s="2">
        <v>45161</v>
      </c>
      <c r="C370" t="s">
        <v>637</v>
      </c>
      <c r="D370" t="s">
        <v>4</v>
      </c>
      <c r="E370">
        <v>56</v>
      </c>
      <c r="F370" t="s">
        <v>9</v>
      </c>
      <c r="G370" s="7">
        <v>1479.25</v>
      </c>
      <c r="H370" t="str">
        <f>_xlfn.XLOOKUP(tbl2023Sales[[#This Row],[Age]],tblAgeGrp[Age],tblAgeGrp[AgeGroup],"Error, verify age",0,1)</f>
        <v>55-64</v>
      </c>
      <c r="I370" t="str">
        <f>IF(OR(tbl2023Sales[[#This Row],[Month-Year]]=45260, tbl2023Sales[[#This Row],[Month-Year]]=45291), "Holiday", "Non-Holiday")</f>
        <v>Non-Holiday</v>
      </c>
      <c r="J370" t="str">
        <f>_xlfn.XLOOKUP(WEEKDAY(tbl2023Sales[[#This Row],[Date]],1),tblDayWk[Day'#],tblDayWk[Day],"Error",0,1)</f>
        <v>Wednesday</v>
      </c>
      <c r="K370" t="b">
        <f>WEEKDAY(tbl2023Sales[[#This Row],[Date]], 2) &gt;= 5</f>
        <v>0</v>
      </c>
      <c r="L370" s="15">
        <f>EOMONTH(tbl2023Sales[[#This Row],[Date]],0)</f>
        <v>45169</v>
      </c>
    </row>
    <row r="371" spans="1:12" x14ac:dyDescent="0.4">
      <c r="A371">
        <v>369</v>
      </c>
      <c r="B371" s="2">
        <v>45245</v>
      </c>
      <c r="C371" t="s">
        <v>636</v>
      </c>
      <c r="D371" t="s">
        <v>2</v>
      </c>
      <c r="E371">
        <v>23</v>
      </c>
      <c r="F371" t="s">
        <v>1</v>
      </c>
      <c r="G371" s="7">
        <v>2752.86</v>
      </c>
      <c r="H371" t="str">
        <f>_xlfn.XLOOKUP(tbl2023Sales[[#This Row],[Age]],tblAgeGrp[Age],tblAgeGrp[AgeGroup],"Error, verify age",0,1)</f>
        <v>15-24</v>
      </c>
      <c r="I371" t="str">
        <f>IF(OR(tbl2023Sales[[#This Row],[Month-Year]]=45260, tbl2023Sales[[#This Row],[Month-Year]]=45291), "Holiday", "Non-Holiday")</f>
        <v>Holiday</v>
      </c>
      <c r="J371" t="str">
        <f>_xlfn.XLOOKUP(WEEKDAY(tbl2023Sales[[#This Row],[Date]],1),tblDayWk[Day'#],tblDayWk[Day],"Error",0,1)</f>
        <v>Wednesday</v>
      </c>
      <c r="K371" t="b">
        <f>WEEKDAY(tbl2023Sales[[#This Row],[Date]], 2) &gt;= 5</f>
        <v>0</v>
      </c>
      <c r="L371" s="15">
        <f>EOMONTH(tbl2023Sales[[#This Row],[Date]],0)</f>
        <v>45260</v>
      </c>
    </row>
    <row r="372" spans="1:12" x14ac:dyDescent="0.4">
      <c r="A372">
        <v>370</v>
      </c>
      <c r="B372" s="2">
        <v>45215</v>
      </c>
      <c r="C372" t="s">
        <v>635</v>
      </c>
      <c r="D372" t="s">
        <v>2</v>
      </c>
      <c r="E372">
        <v>23</v>
      </c>
      <c r="F372" t="s">
        <v>1</v>
      </c>
      <c r="G372" s="7">
        <v>462.45000000000005</v>
      </c>
      <c r="H372" t="str">
        <f>_xlfn.XLOOKUP(tbl2023Sales[[#This Row],[Age]],tblAgeGrp[Age],tblAgeGrp[AgeGroup],"Error, verify age",0,1)</f>
        <v>15-24</v>
      </c>
      <c r="I372" t="str">
        <f>IF(OR(tbl2023Sales[[#This Row],[Month-Year]]=45260, tbl2023Sales[[#This Row],[Month-Year]]=45291), "Holiday", "Non-Holiday")</f>
        <v>Non-Holiday</v>
      </c>
      <c r="J372" t="str">
        <f>_xlfn.XLOOKUP(WEEKDAY(tbl2023Sales[[#This Row],[Date]],1),tblDayWk[Day'#],tblDayWk[Day],"Error",0,1)</f>
        <v>Monday</v>
      </c>
      <c r="K372" t="b">
        <f>WEEKDAY(tbl2023Sales[[#This Row],[Date]], 2) &gt;= 5</f>
        <v>0</v>
      </c>
      <c r="L372" s="15">
        <f>EOMONTH(tbl2023Sales[[#This Row],[Date]],0)</f>
        <v>45230</v>
      </c>
    </row>
    <row r="373" spans="1:12" x14ac:dyDescent="0.4">
      <c r="A373">
        <v>371</v>
      </c>
      <c r="B373" s="2">
        <v>45006</v>
      </c>
      <c r="C373" t="s">
        <v>634</v>
      </c>
      <c r="D373" t="s">
        <v>4</v>
      </c>
      <c r="E373">
        <v>20</v>
      </c>
      <c r="F373" t="s">
        <v>6</v>
      </c>
      <c r="G373" s="7">
        <v>54</v>
      </c>
      <c r="H373" t="str">
        <f>_xlfn.XLOOKUP(tbl2023Sales[[#This Row],[Age]],tblAgeGrp[Age],tblAgeGrp[AgeGroup],"Error, verify age",0,1)</f>
        <v>15-24</v>
      </c>
      <c r="I373" t="str">
        <f>IF(OR(tbl2023Sales[[#This Row],[Month-Year]]=45260, tbl2023Sales[[#This Row],[Month-Year]]=45291), "Holiday", "Non-Holiday")</f>
        <v>Non-Holiday</v>
      </c>
      <c r="J373" t="str">
        <f>_xlfn.XLOOKUP(WEEKDAY(tbl2023Sales[[#This Row],[Date]],1),tblDayWk[Day'#],tblDayWk[Day],"Error",0,1)</f>
        <v>Tuesday</v>
      </c>
      <c r="K373" t="b">
        <f>WEEKDAY(tbl2023Sales[[#This Row],[Date]], 2) &gt;= 5</f>
        <v>0</v>
      </c>
      <c r="L373" s="15">
        <f>EOMONTH(tbl2023Sales[[#This Row],[Date]],0)</f>
        <v>45016</v>
      </c>
    </row>
    <row r="374" spans="1:12" x14ac:dyDescent="0.4">
      <c r="A374">
        <v>372</v>
      </c>
      <c r="B374" s="2">
        <v>44964</v>
      </c>
      <c r="C374" t="s">
        <v>633</v>
      </c>
      <c r="D374" t="s">
        <v>4</v>
      </c>
      <c r="E374">
        <v>24</v>
      </c>
      <c r="F374" t="s">
        <v>6</v>
      </c>
      <c r="G374" s="7">
        <v>79.62</v>
      </c>
      <c r="H374" t="str">
        <f>_xlfn.XLOOKUP(tbl2023Sales[[#This Row],[Age]],tblAgeGrp[Age],tblAgeGrp[AgeGroup],"Error, verify age",0,1)</f>
        <v>15-24</v>
      </c>
      <c r="I374" t="str">
        <f>IF(OR(tbl2023Sales[[#This Row],[Month-Year]]=45260, tbl2023Sales[[#This Row],[Month-Year]]=45291), "Holiday", "Non-Holiday")</f>
        <v>Non-Holiday</v>
      </c>
      <c r="J374" t="str">
        <f>_xlfn.XLOOKUP(WEEKDAY(tbl2023Sales[[#This Row],[Date]],1),tblDayWk[Day'#],tblDayWk[Day],"Error",0,1)</f>
        <v>Tuesday</v>
      </c>
      <c r="K374" t="b">
        <f>WEEKDAY(tbl2023Sales[[#This Row],[Date]], 2) &gt;= 5</f>
        <v>0</v>
      </c>
      <c r="L374" s="15">
        <f>EOMONTH(tbl2023Sales[[#This Row],[Date]],0)</f>
        <v>44985</v>
      </c>
    </row>
    <row r="375" spans="1:12" x14ac:dyDescent="0.4">
      <c r="A375">
        <v>373</v>
      </c>
      <c r="B375" s="2">
        <v>45202</v>
      </c>
      <c r="C375" t="s">
        <v>632</v>
      </c>
      <c r="D375" t="s">
        <v>4</v>
      </c>
      <c r="E375">
        <v>25</v>
      </c>
      <c r="F375" t="s">
        <v>6</v>
      </c>
      <c r="G375" s="7">
        <v>56.25</v>
      </c>
      <c r="H375" t="str">
        <f>_xlfn.XLOOKUP(tbl2023Sales[[#This Row],[Age]],tblAgeGrp[Age],tblAgeGrp[AgeGroup],"Error, verify age",0,1)</f>
        <v>25-34</v>
      </c>
      <c r="I375" t="str">
        <f>IF(OR(tbl2023Sales[[#This Row],[Month-Year]]=45260, tbl2023Sales[[#This Row],[Month-Year]]=45291), "Holiday", "Non-Holiday")</f>
        <v>Non-Holiday</v>
      </c>
      <c r="J375" t="str">
        <f>_xlfn.XLOOKUP(WEEKDAY(tbl2023Sales[[#This Row],[Date]],1),tblDayWk[Day'#],tblDayWk[Day],"Error",0,1)</f>
        <v>Tuesday</v>
      </c>
      <c r="K375" t="b">
        <f>WEEKDAY(tbl2023Sales[[#This Row],[Date]], 2) &gt;= 5</f>
        <v>0</v>
      </c>
      <c r="L375" s="15">
        <f>EOMONTH(tbl2023Sales[[#This Row],[Date]],0)</f>
        <v>45230</v>
      </c>
    </row>
    <row r="376" spans="1:12" x14ac:dyDescent="0.4">
      <c r="A376">
        <v>374</v>
      </c>
      <c r="B376" s="2">
        <v>45036</v>
      </c>
      <c r="C376" t="s">
        <v>631</v>
      </c>
      <c r="D376" t="s">
        <v>4</v>
      </c>
      <c r="E376">
        <v>59</v>
      </c>
      <c r="F376" t="s">
        <v>6</v>
      </c>
      <c r="G376" s="7">
        <v>144.91999999999999</v>
      </c>
      <c r="H376" t="str">
        <f>_xlfn.XLOOKUP(tbl2023Sales[[#This Row],[Age]],tblAgeGrp[Age],tblAgeGrp[AgeGroup],"Error, verify age",0,1)</f>
        <v>55-64</v>
      </c>
      <c r="I376" t="str">
        <f>IF(OR(tbl2023Sales[[#This Row],[Month-Year]]=45260, tbl2023Sales[[#This Row],[Month-Year]]=45291), "Holiday", "Non-Holiday")</f>
        <v>Non-Holiday</v>
      </c>
      <c r="J376" t="str">
        <f>_xlfn.XLOOKUP(WEEKDAY(tbl2023Sales[[#This Row],[Date]],1),tblDayWk[Day'#],tblDayWk[Day],"Error",0,1)</f>
        <v>Thursday</v>
      </c>
      <c r="K376" t="b">
        <f>WEEKDAY(tbl2023Sales[[#This Row],[Date]], 2) &gt;= 5</f>
        <v>0</v>
      </c>
      <c r="L376" s="15">
        <f>EOMONTH(tbl2023Sales[[#This Row],[Date]],0)</f>
        <v>45046</v>
      </c>
    </row>
    <row r="377" spans="1:12" x14ac:dyDescent="0.4">
      <c r="A377">
        <v>375</v>
      </c>
      <c r="B377" s="2">
        <v>45186</v>
      </c>
      <c r="C377" t="s">
        <v>630</v>
      </c>
      <c r="D377" t="s">
        <v>2</v>
      </c>
      <c r="E377">
        <v>32</v>
      </c>
      <c r="F377" t="s">
        <v>9</v>
      </c>
      <c r="G377" s="7">
        <v>1573.5</v>
      </c>
      <c r="H377" t="str">
        <f>_xlfn.XLOOKUP(tbl2023Sales[[#This Row],[Age]],tblAgeGrp[Age],tblAgeGrp[AgeGroup],"Error, verify age",0,1)</f>
        <v>25-34</v>
      </c>
      <c r="I377" t="str">
        <f>IF(OR(tbl2023Sales[[#This Row],[Month-Year]]=45260, tbl2023Sales[[#This Row],[Month-Year]]=45291), "Holiday", "Non-Holiday")</f>
        <v>Non-Holiday</v>
      </c>
      <c r="J377" t="str">
        <f>_xlfn.XLOOKUP(WEEKDAY(tbl2023Sales[[#This Row],[Date]],1),tblDayWk[Day'#],tblDayWk[Day],"Error",0,1)</f>
        <v>Sunday</v>
      </c>
      <c r="K377" t="b">
        <f>WEEKDAY(tbl2023Sales[[#This Row],[Date]], 2) &gt;= 5</f>
        <v>1</v>
      </c>
      <c r="L377" s="15">
        <f>EOMONTH(tbl2023Sales[[#This Row],[Date]],0)</f>
        <v>45199</v>
      </c>
    </row>
    <row r="378" spans="1:12" x14ac:dyDescent="0.4">
      <c r="A378">
        <v>376</v>
      </c>
      <c r="B378" s="2">
        <v>45246</v>
      </c>
      <c r="C378" t="s">
        <v>629</v>
      </c>
      <c r="D378" t="s">
        <v>4</v>
      </c>
      <c r="E378">
        <v>64</v>
      </c>
      <c r="F378" t="s">
        <v>6</v>
      </c>
      <c r="G378" s="7">
        <v>287.01</v>
      </c>
      <c r="H378" t="str">
        <f>_xlfn.XLOOKUP(tbl2023Sales[[#This Row],[Age]],tblAgeGrp[Age],tblAgeGrp[AgeGroup],"Error, verify age",0,1)</f>
        <v>55-64</v>
      </c>
      <c r="I378" t="str">
        <f>IF(OR(tbl2023Sales[[#This Row],[Month-Year]]=45260, tbl2023Sales[[#This Row],[Month-Year]]=45291), "Holiday", "Non-Holiday")</f>
        <v>Holiday</v>
      </c>
      <c r="J378" t="str">
        <f>_xlfn.XLOOKUP(WEEKDAY(tbl2023Sales[[#This Row],[Date]],1),tblDayWk[Day'#],tblDayWk[Day],"Error",0,1)</f>
        <v>Thursday</v>
      </c>
      <c r="K378" t="b">
        <f>WEEKDAY(tbl2023Sales[[#This Row],[Date]], 2) &gt;= 5</f>
        <v>0</v>
      </c>
      <c r="L378" s="15">
        <f>EOMONTH(tbl2023Sales[[#This Row],[Date]],0)</f>
        <v>45260</v>
      </c>
    </row>
    <row r="379" spans="1:12" x14ac:dyDescent="0.4">
      <c r="A379">
        <v>377</v>
      </c>
      <c r="B379" s="2">
        <v>44994</v>
      </c>
      <c r="C379" t="s">
        <v>628</v>
      </c>
      <c r="D379" t="s">
        <v>4</v>
      </c>
      <c r="E379">
        <v>46</v>
      </c>
      <c r="F379" t="s">
        <v>9</v>
      </c>
      <c r="G379" s="7">
        <v>1086.3</v>
      </c>
      <c r="H379" t="str">
        <f>_xlfn.XLOOKUP(tbl2023Sales[[#This Row],[Age]],tblAgeGrp[Age],tblAgeGrp[AgeGroup],"Error, verify age",0,1)</f>
        <v>45-54</v>
      </c>
      <c r="I379" t="str">
        <f>IF(OR(tbl2023Sales[[#This Row],[Month-Year]]=45260, tbl2023Sales[[#This Row],[Month-Year]]=45291), "Holiday", "Non-Holiday")</f>
        <v>Non-Holiday</v>
      </c>
      <c r="J379" t="str">
        <f>_xlfn.XLOOKUP(WEEKDAY(tbl2023Sales[[#This Row],[Date]],1),tblDayWk[Day'#],tblDayWk[Day],"Error",0,1)</f>
        <v>Thursday</v>
      </c>
      <c r="K379" t="b">
        <f>WEEKDAY(tbl2023Sales[[#This Row],[Date]], 2) &gt;= 5</f>
        <v>0</v>
      </c>
      <c r="L379" s="15">
        <f>EOMONTH(tbl2023Sales[[#This Row],[Date]],0)</f>
        <v>45016</v>
      </c>
    </row>
    <row r="380" spans="1:12" x14ac:dyDescent="0.4">
      <c r="A380">
        <v>378</v>
      </c>
      <c r="B380" s="2">
        <v>45105</v>
      </c>
      <c r="C380" t="s">
        <v>627</v>
      </c>
      <c r="D380" t="s">
        <v>2</v>
      </c>
      <c r="E380">
        <v>50</v>
      </c>
      <c r="F380" t="s">
        <v>6</v>
      </c>
      <c r="G380" s="7">
        <v>499.5</v>
      </c>
      <c r="H380" t="str">
        <f>_xlfn.XLOOKUP(tbl2023Sales[[#This Row],[Age]],tblAgeGrp[Age],tblAgeGrp[AgeGroup],"Error, verify age",0,1)</f>
        <v>45-54</v>
      </c>
      <c r="I380" t="str">
        <f>IF(OR(tbl2023Sales[[#This Row],[Month-Year]]=45260, tbl2023Sales[[#This Row],[Month-Year]]=45291), "Holiday", "Non-Holiday")</f>
        <v>Non-Holiday</v>
      </c>
      <c r="J380" t="str">
        <f>_xlfn.XLOOKUP(WEEKDAY(tbl2023Sales[[#This Row],[Date]],1),tblDayWk[Day'#],tblDayWk[Day],"Error",0,1)</f>
        <v>Wednesday</v>
      </c>
      <c r="K380" t="b">
        <f>WEEKDAY(tbl2023Sales[[#This Row],[Date]], 2) &gt;= 5</f>
        <v>0</v>
      </c>
      <c r="L380" s="15">
        <f>EOMONTH(tbl2023Sales[[#This Row],[Date]],0)</f>
        <v>45107</v>
      </c>
    </row>
    <row r="381" spans="1:12" x14ac:dyDescent="0.4">
      <c r="A381">
        <v>379</v>
      </c>
      <c r="B381" s="2">
        <v>44962</v>
      </c>
      <c r="C381" t="s">
        <v>626</v>
      </c>
      <c r="D381" t="s">
        <v>4</v>
      </c>
      <c r="E381">
        <v>47</v>
      </c>
      <c r="F381" t="s">
        <v>9</v>
      </c>
      <c r="G381" s="7">
        <v>1282.8600000000001</v>
      </c>
      <c r="H381" t="str">
        <f>_xlfn.XLOOKUP(tbl2023Sales[[#This Row],[Age]],tblAgeGrp[Age],tblAgeGrp[AgeGroup],"Error, verify age",0,1)</f>
        <v>45-54</v>
      </c>
      <c r="I381" t="str">
        <f>IF(OR(tbl2023Sales[[#This Row],[Month-Year]]=45260, tbl2023Sales[[#This Row],[Month-Year]]=45291), "Holiday", "Non-Holiday")</f>
        <v>Non-Holiday</v>
      </c>
      <c r="J381" t="str">
        <f>_xlfn.XLOOKUP(WEEKDAY(tbl2023Sales[[#This Row],[Date]],1),tblDayWk[Day'#],tblDayWk[Day],"Error",0,1)</f>
        <v>Sunday</v>
      </c>
      <c r="K381" t="b">
        <f>WEEKDAY(tbl2023Sales[[#This Row],[Date]], 2) &gt;= 5</f>
        <v>1</v>
      </c>
      <c r="L381" s="15">
        <f>EOMONTH(tbl2023Sales[[#This Row],[Date]],0)</f>
        <v>44985</v>
      </c>
    </row>
    <row r="382" spans="1:12" x14ac:dyDescent="0.4">
      <c r="A382">
        <v>380</v>
      </c>
      <c r="B382" s="2">
        <v>45052</v>
      </c>
      <c r="C382" t="s">
        <v>625</v>
      </c>
      <c r="D382" t="s">
        <v>2</v>
      </c>
      <c r="E382">
        <v>56</v>
      </c>
      <c r="F382" t="s">
        <v>1</v>
      </c>
      <c r="G382" s="7">
        <v>1091.6499999999999</v>
      </c>
      <c r="H382" t="str">
        <f>_xlfn.XLOOKUP(tbl2023Sales[[#This Row],[Age]],tblAgeGrp[Age],tblAgeGrp[AgeGroup],"Error, verify age",0,1)</f>
        <v>55-64</v>
      </c>
      <c r="I382" t="str">
        <f>IF(OR(tbl2023Sales[[#This Row],[Month-Year]]=45260, tbl2023Sales[[#This Row],[Month-Year]]=45291), "Holiday", "Non-Holiday")</f>
        <v>Non-Holiday</v>
      </c>
      <c r="J382" t="str">
        <f>_xlfn.XLOOKUP(WEEKDAY(tbl2023Sales[[#This Row],[Date]],1),tblDayWk[Day'#],tblDayWk[Day],"Error",0,1)</f>
        <v>Saturday</v>
      </c>
      <c r="K382" t="b">
        <f>WEEKDAY(tbl2023Sales[[#This Row],[Date]], 2) &gt;= 5</f>
        <v>1</v>
      </c>
      <c r="L382" s="15">
        <f>EOMONTH(tbl2023Sales[[#This Row],[Date]],0)</f>
        <v>45077</v>
      </c>
    </row>
    <row r="383" spans="1:12" x14ac:dyDescent="0.4">
      <c r="A383">
        <v>381</v>
      </c>
      <c r="B383" s="2">
        <v>45116</v>
      </c>
      <c r="C383" t="s">
        <v>624</v>
      </c>
      <c r="D383" t="s">
        <v>4</v>
      </c>
      <c r="E383">
        <v>44</v>
      </c>
      <c r="F383" t="s">
        <v>9</v>
      </c>
      <c r="G383" s="7">
        <v>577.88</v>
      </c>
      <c r="H383" t="str">
        <f>_xlfn.XLOOKUP(tbl2023Sales[[#This Row],[Age]],tblAgeGrp[Age],tblAgeGrp[AgeGroup],"Error, verify age",0,1)</f>
        <v>35-44</v>
      </c>
      <c r="I383" t="str">
        <f>IF(OR(tbl2023Sales[[#This Row],[Month-Year]]=45260, tbl2023Sales[[#This Row],[Month-Year]]=45291), "Holiday", "Non-Holiday")</f>
        <v>Non-Holiday</v>
      </c>
      <c r="J383" t="str">
        <f>_xlfn.XLOOKUP(WEEKDAY(tbl2023Sales[[#This Row],[Date]],1),tblDayWk[Day'#],tblDayWk[Day],"Error",0,1)</f>
        <v>Sunday</v>
      </c>
      <c r="K383" t="b">
        <f>WEEKDAY(tbl2023Sales[[#This Row],[Date]], 2) &gt;= 5</f>
        <v>1</v>
      </c>
      <c r="L383" s="15">
        <f>EOMONTH(tbl2023Sales[[#This Row],[Date]],0)</f>
        <v>45138</v>
      </c>
    </row>
    <row r="384" spans="1:12" x14ac:dyDescent="0.4">
      <c r="A384">
        <v>382</v>
      </c>
      <c r="B384" s="2">
        <v>45286</v>
      </c>
      <c r="C384" t="s">
        <v>623</v>
      </c>
      <c r="D384" t="s">
        <v>4</v>
      </c>
      <c r="E384">
        <v>53</v>
      </c>
      <c r="F384" t="s">
        <v>9</v>
      </c>
      <c r="G384" s="7">
        <v>289.24</v>
      </c>
      <c r="H384" t="str">
        <f>_xlfn.XLOOKUP(tbl2023Sales[[#This Row],[Age]],tblAgeGrp[Age],tblAgeGrp[AgeGroup],"Error, verify age",0,1)</f>
        <v>45-54</v>
      </c>
      <c r="I384" t="str">
        <f>IF(OR(tbl2023Sales[[#This Row],[Month-Year]]=45260, tbl2023Sales[[#This Row],[Month-Year]]=45291), "Holiday", "Non-Holiday")</f>
        <v>Holiday</v>
      </c>
      <c r="J384" t="str">
        <f>_xlfn.XLOOKUP(WEEKDAY(tbl2023Sales[[#This Row],[Date]],1),tblDayWk[Day'#],tblDayWk[Day],"Error",0,1)</f>
        <v>Tuesday</v>
      </c>
      <c r="K384" t="b">
        <f>WEEKDAY(tbl2023Sales[[#This Row],[Date]], 2) &gt;= 5</f>
        <v>0</v>
      </c>
      <c r="L384" s="15">
        <f>EOMONTH(tbl2023Sales[[#This Row],[Date]],0)</f>
        <v>45291</v>
      </c>
    </row>
    <row r="385" spans="1:12" x14ac:dyDescent="0.4">
      <c r="A385">
        <v>383</v>
      </c>
      <c r="B385" s="2">
        <v>45007</v>
      </c>
      <c r="C385" t="s">
        <v>622</v>
      </c>
      <c r="D385" t="s">
        <v>4</v>
      </c>
      <c r="E385">
        <v>46</v>
      </c>
      <c r="F385" t="s">
        <v>6</v>
      </c>
      <c r="G385" s="7">
        <v>131.49</v>
      </c>
      <c r="H385" t="str">
        <f>_xlfn.XLOOKUP(tbl2023Sales[[#This Row],[Age]],tblAgeGrp[Age],tblAgeGrp[AgeGroup],"Error, verify age",0,1)</f>
        <v>45-54</v>
      </c>
      <c r="I385" t="str">
        <f>IF(OR(tbl2023Sales[[#This Row],[Month-Year]]=45260, tbl2023Sales[[#This Row],[Month-Year]]=45291), "Holiday", "Non-Holiday")</f>
        <v>Non-Holiday</v>
      </c>
      <c r="J385" t="str">
        <f>_xlfn.XLOOKUP(WEEKDAY(tbl2023Sales[[#This Row],[Date]],1),tblDayWk[Day'#],tblDayWk[Day],"Error",0,1)</f>
        <v>Wednesday</v>
      </c>
      <c r="K385" t="b">
        <f>WEEKDAY(tbl2023Sales[[#This Row],[Date]], 2) &gt;= 5</f>
        <v>0</v>
      </c>
      <c r="L385" s="15">
        <f>EOMONTH(tbl2023Sales[[#This Row],[Date]],0)</f>
        <v>45016</v>
      </c>
    </row>
    <row r="386" spans="1:12" x14ac:dyDescent="0.4">
      <c r="A386">
        <v>384</v>
      </c>
      <c r="B386" s="2">
        <v>45151</v>
      </c>
      <c r="C386" t="s">
        <v>621</v>
      </c>
      <c r="D386" t="s">
        <v>2</v>
      </c>
      <c r="E386">
        <v>55</v>
      </c>
      <c r="F386" t="s">
        <v>9</v>
      </c>
      <c r="G386" s="7">
        <v>225.4</v>
      </c>
      <c r="H386" t="str">
        <f>_xlfn.XLOOKUP(tbl2023Sales[[#This Row],[Age]],tblAgeGrp[Age],tblAgeGrp[AgeGroup],"Error, verify age",0,1)</f>
        <v>55-64</v>
      </c>
      <c r="I386" t="str">
        <f>IF(OR(tbl2023Sales[[#This Row],[Month-Year]]=45260, tbl2023Sales[[#This Row],[Month-Year]]=45291), "Holiday", "Non-Holiday")</f>
        <v>Non-Holiday</v>
      </c>
      <c r="J386" t="str">
        <f>_xlfn.XLOOKUP(WEEKDAY(tbl2023Sales[[#This Row],[Date]],1),tblDayWk[Day'#],tblDayWk[Day],"Error",0,1)</f>
        <v>Sunday</v>
      </c>
      <c r="K386" t="b">
        <f>WEEKDAY(tbl2023Sales[[#This Row],[Date]], 2) &gt;= 5</f>
        <v>1</v>
      </c>
      <c r="L386" s="15">
        <f>EOMONTH(tbl2023Sales[[#This Row],[Date]],0)</f>
        <v>45169</v>
      </c>
    </row>
    <row r="387" spans="1:12" x14ac:dyDescent="0.4">
      <c r="A387">
        <v>385</v>
      </c>
      <c r="B387" s="2">
        <v>45205</v>
      </c>
      <c r="C387" t="s">
        <v>620</v>
      </c>
      <c r="D387" t="s">
        <v>2</v>
      </c>
      <c r="E387">
        <v>50</v>
      </c>
      <c r="F387" t="s">
        <v>1</v>
      </c>
      <c r="G387" s="7">
        <v>1259.82</v>
      </c>
      <c r="H387" t="str">
        <f>_xlfn.XLOOKUP(tbl2023Sales[[#This Row],[Age]],tblAgeGrp[Age],tblAgeGrp[AgeGroup],"Error, verify age",0,1)</f>
        <v>45-54</v>
      </c>
      <c r="I387" t="str">
        <f>IF(OR(tbl2023Sales[[#This Row],[Month-Year]]=45260, tbl2023Sales[[#This Row],[Month-Year]]=45291), "Holiday", "Non-Holiday")</f>
        <v>Non-Holiday</v>
      </c>
      <c r="J387" t="str">
        <f>_xlfn.XLOOKUP(WEEKDAY(tbl2023Sales[[#This Row],[Date]],1),tblDayWk[Day'#],tblDayWk[Day],"Error",0,1)</f>
        <v>Friday</v>
      </c>
      <c r="K387" t="b">
        <f>WEEKDAY(tbl2023Sales[[#This Row],[Date]], 2) &gt;= 5</f>
        <v>1</v>
      </c>
      <c r="L387" s="15">
        <f>EOMONTH(tbl2023Sales[[#This Row],[Date]],0)</f>
        <v>45230</v>
      </c>
    </row>
    <row r="388" spans="1:12" x14ac:dyDescent="0.4">
      <c r="A388">
        <v>386</v>
      </c>
      <c r="B388" s="2">
        <v>45287</v>
      </c>
      <c r="C388" t="s">
        <v>619</v>
      </c>
      <c r="D388" t="s">
        <v>4</v>
      </c>
      <c r="E388">
        <v>54</v>
      </c>
      <c r="F388" t="s">
        <v>1</v>
      </c>
      <c r="G388" s="7">
        <v>529.32000000000005</v>
      </c>
      <c r="H388" t="str">
        <f>_xlfn.XLOOKUP(tbl2023Sales[[#This Row],[Age]],tblAgeGrp[Age],tblAgeGrp[AgeGroup],"Error, verify age",0,1)</f>
        <v>45-54</v>
      </c>
      <c r="I388" t="str">
        <f>IF(OR(tbl2023Sales[[#This Row],[Month-Year]]=45260, tbl2023Sales[[#This Row],[Month-Year]]=45291), "Holiday", "Non-Holiday")</f>
        <v>Holiday</v>
      </c>
      <c r="J388" t="str">
        <f>_xlfn.XLOOKUP(WEEKDAY(tbl2023Sales[[#This Row],[Date]],1),tblDayWk[Day'#],tblDayWk[Day],"Error",0,1)</f>
        <v>Wednesday</v>
      </c>
      <c r="K388" t="b">
        <f>WEEKDAY(tbl2023Sales[[#This Row],[Date]], 2) &gt;= 5</f>
        <v>0</v>
      </c>
      <c r="L388" s="15">
        <f>EOMONTH(tbl2023Sales[[#This Row],[Date]],0)</f>
        <v>45291</v>
      </c>
    </row>
    <row r="389" spans="1:12" x14ac:dyDescent="0.4">
      <c r="A389">
        <v>387</v>
      </c>
      <c r="B389" s="2">
        <v>45080</v>
      </c>
      <c r="C389" t="s">
        <v>618</v>
      </c>
      <c r="D389" t="s">
        <v>2</v>
      </c>
      <c r="E389">
        <v>44</v>
      </c>
      <c r="F389" t="s">
        <v>6</v>
      </c>
      <c r="G389" s="7">
        <v>32.380000000000003</v>
      </c>
      <c r="H389" t="str">
        <f>_xlfn.XLOOKUP(tbl2023Sales[[#This Row],[Age]],tblAgeGrp[Age],tblAgeGrp[AgeGroup],"Error, verify age",0,1)</f>
        <v>35-44</v>
      </c>
      <c r="I389" t="str">
        <f>IF(OR(tbl2023Sales[[#This Row],[Month-Year]]=45260, tbl2023Sales[[#This Row],[Month-Year]]=45291), "Holiday", "Non-Holiday")</f>
        <v>Non-Holiday</v>
      </c>
      <c r="J389" t="str">
        <f>_xlfn.XLOOKUP(WEEKDAY(tbl2023Sales[[#This Row],[Date]],1),tblDayWk[Day'#],tblDayWk[Day],"Error",0,1)</f>
        <v>Saturday</v>
      </c>
      <c r="K389" t="b">
        <f>WEEKDAY(tbl2023Sales[[#This Row],[Date]], 2) &gt;= 5</f>
        <v>1</v>
      </c>
      <c r="L389" s="15">
        <f>EOMONTH(tbl2023Sales[[#This Row],[Date]],0)</f>
        <v>45107</v>
      </c>
    </row>
    <row r="390" spans="1:12" x14ac:dyDescent="0.4">
      <c r="A390">
        <v>388</v>
      </c>
      <c r="B390" s="2">
        <v>45240</v>
      </c>
      <c r="C390" t="s">
        <v>617</v>
      </c>
      <c r="D390" t="s">
        <v>2</v>
      </c>
      <c r="E390">
        <v>50</v>
      </c>
      <c r="F390" t="s">
        <v>1</v>
      </c>
      <c r="G390" s="7">
        <v>1235.94</v>
      </c>
      <c r="H390" t="str">
        <f>_xlfn.XLOOKUP(tbl2023Sales[[#This Row],[Age]],tblAgeGrp[Age],tblAgeGrp[AgeGroup],"Error, verify age",0,1)</f>
        <v>45-54</v>
      </c>
      <c r="I390" t="str">
        <f>IF(OR(tbl2023Sales[[#This Row],[Month-Year]]=45260, tbl2023Sales[[#This Row],[Month-Year]]=45291), "Holiday", "Non-Holiday")</f>
        <v>Holiday</v>
      </c>
      <c r="J390" t="str">
        <f>_xlfn.XLOOKUP(WEEKDAY(tbl2023Sales[[#This Row],[Date]],1),tblDayWk[Day'#],tblDayWk[Day],"Error",0,1)</f>
        <v>Friday</v>
      </c>
      <c r="K390" t="b">
        <f>WEEKDAY(tbl2023Sales[[#This Row],[Date]], 2) &gt;= 5</f>
        <v>1</v>
      </c>
      <c r="L390" s="15">
        <f>EOMONTH(tbl2023Sales[[#This Row],[Date]],0)</f>
        <v>45260</v>
      </c>
    </row>
    <row r="391" spans="1:12" x14ac:dyDescent="0.4">
      <c r="A391">
        <v>389</v>
      </c>
      <c r="B391" s="2">
        <v>45261</v>
      </c>
      <c r="C391" t="s">
        <v>616</v>
      </c>
      <c r="D391" t="s">
        <v>2</v>
      </c>
      <c r="E391">
        <v>21</v>
      </c>
      <c r="F391" t="s">
        <v>9</v>
      </c>
      <c r="G391" s="7">
        <v>1933.26</v>
      </c>
      <c r="H391" t="str">
        <f>_xlfn.XLOOKUP(tbl2023Sales[[#This Row],[Age]],tblAgeGrp[Age],tblAgeGrp[AgeGroup],"Error, verify age",0,1)</f>
        <v>15-24</v>
      </c>
      <c r="I391" t="str">
        <f>IF(OR(tbl2023Sales[[#This Row],[Month-Year]]=45260, tbl2023Sales[[#This Row],[Month-Year]]=45291), "Holiday", "Non-Holiday")</f>
        <v>Holiday</v>
      </c>
      <c r="J391" t="str">
        <f>_xlfn.XLOOKUP(WEEKDAY(tbl2023Sales[[#This Row],[Date]],1),tblDayWk[Day'#],tblDayWk[Day],"Error",0,1)</f>
        <v>Friday</v>
      </c>
      <c r="K391" t="b">
        <f>WEEKDAY(tbl2023Sales[[#This Row],[Date]], 2) &gt;= 5</f>
        <v>1</v>
      </c>
      <c r="L391" s="15">
        <f>EOMONTH(tbl2023Sales[[#This Row],[Date]],0)</f>
        <v>45291</v>
      </c>
    </row>
    <row r="392" spans="1:12" x14ac:dyDescent="0.4">
      <c r="A392">
        <v>390</v>
      </c>
      <c r="B392" s="2">
        <v>45197</v>
      </c>
      <c r="C392" t="s">
        <v>615</v>
      </c>
      <c r="D392" t="s">
        <v>2</v>
      </c>
      <c r="E392">
        <v>39</v>
      </c>
      <c r="F392" t="s">
        <v>1</v>
      </c>
      <c r="G392" s="7">
        <v>614.25</v>
      </c>
      <c r="H392" t="str">
        <f>_xlfn.XLOOKUP(tbl2023Sales[[#This Row],[Age]],tblAgeGrp[Age],tblAgeGrp[AgeGroup],"Error, verify age",0,1)</f>
        <v>35-44</v>
      </c>
      <c r="I392" t="str">
        <f>IF(OR(tbl2023Sales[[#This Row],[Month-Year]]=45260, tbl2023Sales[[#This Row],[Month-Year]]=45291), "Holiday", "Non-Holiday")</f>
        <v>Non-Holiday</v>
      </c>
      <c r="J392" t="str">
        <f>_xlfn.XLOOKUP(WEEKDAY(tbl2023Sales[[#This Row],[Date]],1),tblDayWk[Day'#],tblDayWk[Day],"Error",0,1)</f>
        <v>Thursday</v>
      </c>
      <c r="K392" t="b">
        <f>WEEKDAY(tbl2023Sales[[#This Row],[Date]], 2) &gt;= 5</f>
        <v>0</v>
      </c>
      <c r="L392" s="15">
        <f>EOMONTH(tbl2023Sales[[#This Row],[Date]],0)</f>
        <v>45199</v>
      </c>
    </row>
    <row r="393" spans="1:12" x14ac:dyDescent="0.4">
      <c r="A393">
        <v>391</v>
      </c>
      <c r="B393" s="2">
        <v>44931</v>
      </c>
      <c r="C393" t="s">
        <v>614</v>
      </c>
      <c r="D393" t="s">
        <v>2</v>
      </c>
      <c r="E393">
        <v>19</v>
      </c>
      <c r="F393" t="s">
        <v>6</v>
      </c>
      <c r="G393" s="7">
        <v>222.48</v>
      </c>
      <c r="H393" t="str">
        <f>_xlfn.XLOOKUP(tbl2023Sales[[#This Row],[Age]],tblAgeGrp[Age],tblAgeGrp[AgeGroup],"Error, verify age",0,1)</f>
        <v>15-24</v>
      </c>
      <c r="I393" t="str">
        <f>IF(OR(tbl2023Sales[[#This Row],[Month-Year]]=45260, tbl2023Sales[[#This Row],[Month-Year]]=45291), "Holiday", "Non-Holiday")</f>
        <v>Non-Holiday</v>
      </c>
      <c r="J393" t="str">
        <f>_xlfn.XLOOKUP(WEEKDAY(tbl2023Sales[[#This Row],[Date]],1),tblDayWk[Day'#],tblDayWk[Day],"Error",0,1)</f>
        <v>Thursday</v>
      </c>
      <c r="K393" t="b">
        <f>WEEKDAY(tbl2023Sales[[#This Row],[Date]], 2) &gt;= 5</f>
        <v>0</v>
      </c>
      <c r="L393" s="15">
        <f>EOMONTH(tbl2023Sales[[#This Row],[Date]],0)</f>
        <v>44957</v>
      </c>
    </row>
    <row r="394" spans="1:12" x14ac:dyDescent="0.4">
      <c r="A394">
        <v>392</v>
      </c>
      <c r="B394" s="2">
        <v>45268</v>
      </c>
      <c r="C394" t="s">
        <v>613</v>
      </c>
      <c r="D394" t="s">
        <v>2</v>
      </c>
      <c r="E394">
        <v>27</v>
      </c>
      <c r="F394" t="s">
        <v>9</v>
      </c>
      <c r="G394" s="7">
        <v>75.44</v>
      </c>
      <c r="H394" t="str">
        <f>_xlfn.XLOOKUP(tbl2023Sales[[#This Row],[Age]],tblAgeGrp[Age],tblAgeGrp[AgeGroup],"Error, verify age",0,1)</f>
        <v>25-34</v>
      </c>
      <c r="I394" t="str">
        <f>IF(OR(tbl2023Sales[[#This Row],[Month-Year]]=45260, tbl2023Sales[[#This Row],[Month-Year]]=45291), "Holiday", "Non-Holiday")</f>
        <v>Holiday</v>
      </c>
      <c r="J394" t="str">
        <f>_xlfn.XLOOKUP(WEEKDAY(tbl2023Sales[[#This Row],[Date]],1),tblDayWk[Day'#],tblDayWk[Day],"Error",0,1)</f>
        <v>Friday</v>
      </c>
      <c r="K394" t="b">
        <f>WEEKDAY(tbl2023Sales[[#This Row],[Date]], 2) &gt;= 5</f>
        <v>1</v>
      </c>
      <c r="L394" s="15">
        <f>EOMONTH(tbl2023Sales[[#This Row],[Date]],0)</f>
        <v>45291</v>
      </c>
    </row>
    <row r="395" spans="1:12" x14ac:dyDescent="0.4">
      <c r="A395">
        <v>393</v>
      </c>
      <c r="B395" s="2">
        <v>45210</v>
      </c>
      <c r="C395" t="s">
        <v>612</v>
      </c>
      <c r="D395" t="s">
        <v>4</v>
      </c>
      <c r="E395">
        <v>22</v>
      </c>
      <c r="F395" t="s">
        <v>6</v>
      </c>
      <c r="G395" s="7">
        <v>251.88</v>
      </c>
      <c r="H395" t="str">
        <f>_xlfn.XLOOKUP(tbl2023Sales[[#This Row],[Age]],tblAgeGrp[Age],tblAgeGrp[AgeGroup],"Error, verify age",0,1)</f>
        <v>15-24</v>
      </c>
      <c r="I395" t="str">
        <f>IF(OR(tbl2023Sales[[#This Row],[Month-Year]]=45260, tbl2023Sales[[#This Row],[Month-Year]]=45291), "Holiday", "Non-Holiday")</f>
        <v>Non-Holiday</v>
      </c>
      <c r="J395" t="str">
        <f>_xlfn.XLOOKUP(WEEKDAY(tbl2023Sales[[#This Row],[Date]],1),tblDayWk[Day'#],tblDayWk[Day],"Error",0,1)</f>
        <v>Wednesday</v>
      </c>
      <c r="K395" t="b">
        <f>WEEKDAY(tbl2023Sales[[#This Row],[Date]], 2) &gt;= 5</f>
        <v>0</v>
      </c>
      <c r="L395" s="15">
        <f>EOMONTH(tbl2023Sales[[#This Row],[Date]],0)</f>
        <v>45230</v>
      </c>
    </row>
    <row r="396" spans="1:12" x14ac:dyDescent="0.4">
      <c r="A396">
        <v>394</v>
      </c>
      <c r="B396" s="2">
        <v>45080</v>
      </c>
      <c r="C396" t="s">
        <v>611</v>
      </c>
      <c r="D396" t="s">
        <v>4</v>
      </c>
      <c r="E396">
        <v>27</v>
      </c>
      <c r="F396" t="s">
        <v>9</v>
      </c>
      <c r="G396" s="7">
        <v>323.7</v>
      </c>
      <c r="H396" t="str">
        <f>_xlfn.XLOOKUP(tbl2023Sales[[#This Row],[Age]],tblAgeGrp[Age],tblAgeGrp[AgeGroup],"Error, verify age",0,1)</f>
        <v>25-34</v>
      </c>
      <c r="I396" t="str">
        <f>IF(OR(tbl2023Sales[[#This Row],[Month-Year]]=45260, tbl2023Sales[[#This Row],[Month-Year]]=45291), "Holiday", "Non-Holiday")</f>
        <v>Non-Holiday</v>
      </c>
      <c r="J396" t="str">
        <f>_xlfn.XLOOKUP(WEEKDAY(tbl2023Sales[[#This Row],[Date]],1),tblDayWk[Day'#],tblDayWk[Day],"Error",0,1)</f>
        <v>Saturday</v>
      </c>
      <c r="K396" t="b">
        <f>WEEKDAY(tbl2023Sales[[#This Row],[Date]], 2) &gt;= 5</f>
        <v>1</v>
      </c>
      <c r="L396" s="15">
        <f>EOMONTH(tbl2023Sales[[#This Row],[Date]],0)</f>
        <v>45107</v>
      </c>
    </row>
    <row r="397" spans="1:12" x14ac:dyDescent="0.4">
      <c r="A397">
        <v>395</v>
      </c>
      <c r="B397" s="2">
        <v>45266</v>
      </c>
      <c r="C397" t="s">
        <v>610</v>
      </c>
      <c r="D397" t="s">
        <v>2</v>
      </c>
      <c r="E397">
        <v>50</v>
      </c>
      <c r="F397" t="s">
        <v>1</v>
      </c>
      <c r="G397" s="7">
        <v>368.13</v>
      </c>
      <c r="H397" t="str">
        <f>_xlfn.XLOOKUP(tbl2023Sales[[#This Row],[Age]],tblAgeGrp[Age],tblAgeGrp[AgeGroup],"Error, verify age",0,1)</f>
        <v>45-54</v>
      </c>
      <c r="I397" t="str">
        <f>IF(OR(tbl2023Sales[[#This Row],[Month-Year]]=45260, tbl2023Sales[[#This Row],[Month-Year]]=45291), "Holiday", "Non-Holiday")</f>
        <v>Holiday</v>
      </c>
      <c r="J397" t="str">
        <f>_xlfn.XLOOKUP(WEEKDAY(tbl2023Sales[[#This Row],[Date]],1),tblDayWk[Day'#],tblDayWk[Day],"Error",0,1)</f>
        <v>Wednesday</v>
      </c>
      <c r="K397" t="b">
        <f>WEEKDAY(tbl2023Sales[[#This Row],[Date]], 2) &gt;= 5</f>
        <v>0</v>
      </c>
      <c r="L397" s="15">
        <f>EOMONTH(tbl2023Sales[[#This Row],[Date]],0)</f>
        <v>45291</v>
      </c>
    </row>
    <row r="398" spans="1:12" x14ac:dyDescent="0.4">
      <c r="A398">
        <v>396</v>
      </c>
      <c r="B398" s="2">
        <v>44980</v>
      </c>
      <c r="C398" t="s">
        <v>609</v>
      </c>
      <c r="D398" t="s">
        <v>4</v>
      </c>
      <c r="E398">
        <v>55</v>
      </c>
      <c r="F398" t="s">
        <v>6</v>
      </c>
      <c r="G398" s="7">
        <v>349.26</v>
      </c>
      <c r="H398" t="str">
        <f>_xlfn.XLOOKUP(tbl2023Sales[[#This Row],[Age]],tblAgeGrp[Age],tblAgeGrp[AgeGroup],"Error, verify age",0,1)</f>
        <v>55-64</v>
      </c>
      <c r="I398" t="str">
        <f>IF(OR(tbl2023Sales[[#This Row],[Month-Year]]=45260, tbl2023Sales[[#This Row],[Month-Year]]=45291), "Holiday", "Non-Holiday")</f>
        <v>Non-Holiday</v>
      </c>
      <c r="J398" t="str">
        <f>_xlfn.XLOOKUP(WEEKDAY(tbl2023Sales[[#This Row],[Date]],1),tblDayWk[Day'#],tblDayWk[Day],"Error",0,1)</f>
        <v>Thursday</v>
      </c>
      <c r="K398" t="b">
        <f>WEEKDAY(tbl2023Sales[[#This Row],[Date]], 2) &gt;= 5</f>
        <v>0</v>
      </c>
      <c r="L398" s="15">
        <f>EOMONTH(tbl2023Sales[[#This Row],[Date]],0)</f>
        <v>44985</v>
      </c>
    </row>
    <row r="399" spans="1:12" x14ac:dyDescent="0.4">
      <c r="A399">
        <v>397</v>
      </c>
      <c r="B399" s="2">
        <v>44995</v>
      </c>
      <c r="C399" t="s">
        <v>608</v>
      </c>
      <c r="D399" t="s">
        <v>4</v>
      </c>
      <c r="E399">
        <v>30</v>
      </c>
      <c r="F399" t="s">
        <v>6</v>
      </c>
      <c r="G399" s="7">
        <v>347.04</v>
      </c>
      <c r="H399" t="str">
        <f>_xlfn.XLOOKUP(tbl2023Sales[[#This Row],[Age]],tblAgeGrp[Age],tblAgeGrp[AgeGroup],"Error, verify age",0,1)</f>
        <v>25-34</v>
      </c>
      <c r="I399" t="str">
        <f>IF(OR(tbl2023Sales[[#This Row],[Month-Year]]=45260, tbl2023Sales[[#This Row],[Month-Year]]=45291), "Holiday", "Non-Holiday")</f>
        <v>Non-Holiday</v>
      </c>
      <c r="J399" t="str">
        <f>_xlfn.XLOOKUP(WEEKDAY(tbl2023Sales[[#This Row],[Date]],1),tblDayWk[Day'#],tblDayWk[Day],"Error",0,1)</f>
        <v>Friday</v>
      </c>
      <c r="K399" t="b">
        <f>WEEKDAY(tbl2023Sales[[#This Row],[Date]], 2) &gt;= 5</f>
        <v>1</v>
      </c>
      <c r="L399" s="15">
        <f>EOMONTH(tbl2023Sales[[#This Row],[Date]],0)</f>
        <v>45016</v>
      </c>
    </row>
    <row r="400" spans="1:12" x14ac:dyDescent="0.4">
      <c r="A400">
        <v>398</v>
      </c>
      <c r="B400" s="2">
        <v>45062</v>
      </c>
      <c r="C400" t="s">
        <v>607</v>
      </c>
      <c r="D400" t="s">
        <v>4</v>
      </c>
      <c r="E400">
        <v>48</v>
      </c>
      <c r="F400" t="s">
        <v>9</v>
      </c>
      <c r="G400" s="7">
        <v>883.31999999999994</v>
      </c>
      <c r="H400" t="str">
        <f>_xlfn.XLOOKUP(tbl2023Sales[[#This Row],[Age]],tblAgeGrp[Age],tblAgeGrp[AgeGroup],"Error, verify age",0,1)</f>
        <v>45-54</v>
      </c>
      <c r="I400" t="str">
        <f>IF(OR(tbl2023Sales[[#This Row],[Month-Year]]=45260, tbl2023Sales[[#This Row],[Month-Year]]=45291), "Holiday", "Non-Holiday")</f>
        <v>Non-Holiday</v>
      </c>
      <c r="J400" t="str">
        <f>_xlfn.XLOOKUP(WEEKDAY(tbl2023Sales[[#This Row],[Date]],1),tblDayWk[Day'#],tblDayWk[Day],"Error",0,1)</f>
        <v>Tuesday</v>
      </c>
      <c r="K400" t="b">
        <f>WEEKDAY(tbl2023Sales[[#This Row],[Date]], 2) &gt;= 5</f>
        <v>0</v>
      </c>
      <c r="L400" s="15">
        <f>EOMONTH(tbl2023Sales[[#This Row],[Date]],0)</f>
        <v>45077</v>
      </c>
    </row>
    <row r="401" spans="1:12" x14ac:dyDescent="0.4">
      <c r="A401">
        <v>399</v>
      </c>
      <c r="B401" s="2">
        <v>44986</v>
      </c>
      <c r="C401" t="s">
        <v>606</v>
      </c>
      <c r="D401" t="s">
        <v>4</v>
      </c>
      <c r="E401">
        <v>64</v>
      </c>
      <c r="F401" t="s">
        <v>6</v>
      </c>
      <c r="G401" s="7">
        <v>21.92</v>
      </c>
      <c r="H401" t="str">
        <f>_xlfn.XLOOKUP(tbl2023Sales[[#This Row],[Age]],tblAgeGrp[Age],tblAgeGrp[AgeGroup],"Error, verify age",0,1)</f>
        <v>55-64</v>
      </c>
      <c r="I401" t="str">
        <f>IF(OR(tbl2023Sales[[#This Row],[Month-Year]]=45260, tbl2023Sales[[#This Row],[Month-Year]]=45291), "Holiday", "Non-Holiday")</f>
        <v>Non-Holiday</v>
      </c>
      <c r="J401" t="str">
        <f>_xlfn.XLOOKUP(WEEKDAY(tbl2023Sales[[#This Row],[Date]],1),tblDayWk[Day'#],tblDayWk[Day],"Error",0,1)</f>
        <v>Wednesday</v>
      </c>
      <c r="K401" t="b">
        <f>WEEKDAY(tbl2023Sales[[#This Row],[Date]], 2) &gt;= 5</f>
        <v>0</v>
      </c>
      <c r="L401" s="15">
        <f>EOMONTH(tbl2023Sales[[#This Row],[Date]],0)</f>
        <v>45016</v>
      </c>
    </row>
    <row r="402" spans="1:12" x14ac:dyDescent="0.4">
      <c r="A402">
        <v>400</v>
      </c>
      <c r="B402" s="2">
        <v>44981</v>
      </c>
      <c r="C402" t="s">
        <v>605</v>
      </c>
      <c r="D402" t="s">
        <v>2</v>
      </c>
      <c r="E402">
        <v>53</v>
      </c>
      <c r="F402" t="s">
        <v>9</v>
      </c>
      <c r="G402" s="7">
        <v>57.65</v>
      </c>
      <c r="H402" t="str">
        <f>_xlfn.XLOOKUP(tbl2023Sales[[#This Row],[Age]],tblAgeGrp[Age],tblAgeGrp[AgeGroup],"Error, verify age",0,1)</f>
        <v>45-54</v>
      </c>
      <c r="I402" t="str">
        <f>IF(OR(tbl2023Sales[[#This Row],[Month-Year]]=45260, tbl2023Sales[[#This Row],[Month-Year]]=45291), "Holiday", "Non-Holiday")</f>
        <v>Non-Holiday</v>
      </c>
      <c r="J402" t="str">
        <f>_xlfn.XLOOKUP(WEEKDAY(tbl2023Sales[[#This Row],[Date]],1),tblDayWk[Day'#],tblDayWk[Day],"Error",0,1)</f>
        <v>Friday</v>
      </c>
      <c r="K402" t="b">
        <f>WEEKDAY(tbl2023Sales[[#This Row],[Date]], 2) &gt;= 5</f>
        <v>1</v>
      </c>
      <c r="L402" s="15">
        <f>EOMONTH(tbl2023Sales[[#This Row],[Date]],0)</f>
        <v>44985</v>
      </c>
    </row>
    <row r="403" spans="1:12" x14ac:dyDescent="0.4">
      <c r="A403">
        <v>401</v>
      </c>
      <c r="B403" s="2">
        <v>45210</v>
      </c>
      <c r="C403" t="s">
        <v>604</v>
      </c>
      <c r="D403" t="s">
        <v>4</v>
      </c>
      <c r="E403">
        <v>62</v>
      </c>
      <c r="F403" t="s">
        <v>9</v>
      </c>
      <c r="G403" s="7">
        <v>104.88</v>
      </c>
      <c r="H403" t="str">
        <f>_xlfn.XLOOKUP(tbl2023Sales[[#This Row],[Age]],tblAgeGrp[Age],tblAgeGrp[AgeGroup],"Error, verify age",0,1)</f>
        <v>55-64</v>
      </c>
      <c r="I403" t="str">
        <f>IF(OR(tbl2023Sales[[#This Row],[Month-Year]]=45260, tbl2023Sales[[#This Row],[Month-Year]]=45291), "Holiday", "Non-Holiday")</f>
        <v>Non-Holiday</v>
      </c>
      <c r="J403" t="str">
        <f>_xlfn.XLOOKUP(WEEKDAY(tbl2023Sales[[#This Row],[Date]],1),tblDayWk[Day'#],tblDayWk[Day],"Error",0,1)</f>
        <v>Wednesday</v>
      </c>
      <c r="K403" t="b">
        <f>WEEKDAY(tbl2023Sales[[#This Row],[Date]], 2) &gt;= 5</f>
        <v>0</v>
      </c>
      <c r="L403" s="15">
        <f>EOMONTH(tbl2023Sales[[#This Row],[Date]],0)</f>
        <v>45230</v>
      </c>
    </row>
    <row r="404" spans="1:12" x14ac:dyDescent="0.4">
      <c r="A404">
        <v>402</v>
      </c>
      <c r="B404" s="2">
        <v>45006</v>
      </c>
      <c r="C404" t="s">
        <v>603</v>
      </c>
      <c r="D404" t="s">
        <v>4</v>
      </c>
      <c r="E404">
        <v>41</v>
      </c>
      <c r="F404" t="s">
        <v>9</v>
      </c>
      <c r="G404" s="7">
        <v>573.29999999999995</v>
      </c>
      <c r="H404" t="str">
        <f>_xlfn.XLOOKUP(tbl2023Sales[[#This Row],[Age]],tblAgeGrp[Age],tblAgeGrp[AgeGroup],"Error, verify age",0,1)</f>
        <v>35-44</v>
      </c>
      <c r="I404" t="str">
        <f>IF(OR(tbl2023Sales[[#This Row],[Month-Year]]=45260, tbl2023Sales[[#This Row],[Month-Year]]=45291), "Holiday", "Non-Holiday")</f>
        <v>Non-Holiday</v>
      </c>
      <c r="J404" t="str">
        <f>_xlfn.XLOOKUP(WEEKDAY(tbl2023Sales[[#This Row],[Date]],1),tblDayWk[Day'#],tblDayWk[Day],"Error",0,1)</f>
        <v>Tuesday</v>
      </c>
      <c r="K404" t="b">
        <f>WEEKDAY(tbl2023Sales[[#This Row],[Date]], 2) &gt;= 5</f>
        <v>0</v>
      </c>
      <c r="L404" s="15">
        <f>EOMONTH(tbl2023Sales[[#This Row],[Date]],0)</f>
        <v>45016</v>
      </c>
    </row>
    <row r="405" spans="1:12" x14ac:dyDescent="0.4">
      <c r="A405">
        <v>403</v>
      </c>
      <c r="B405" s="2">
        <v>45254</v>
      </c>
      <c r="C405" t="s">
        <v>602</v>
      </c>
      <c r="D405" t="s">
        <v>2</v>
      </c>
      <c r="E405">
        <v>32</v>
      </c>
      <c r="F405" t="s">
        <v>9</v>
      </c>
      <c r="G405" s="7">
        <v>228.76</v>
      </c>
      <c r="H405" t="str">
        <f>_xlfn.XLOOKUP(tbl2023Sales[[#This Row],[Age]],tblAgeGrp[Age],tblAgeGrp[AgeGroup],"Error, verify age",0,1)</f>
        <v>25-34</v>
      </c>
      <c r="I405" t="str">
        <f>IF(OR(tbl2023Sales[[#This Row],[Month-Year]]=45260, tbl2023Sales[[#This Row],[Month-Year]]=45291), "Holiday", "Non-Holiday")</f>
        <v>Holiday</v>
      </c>
      <c r="J405" t="str">
        <f>_xlfn.XLOOKUP(WEEKDAY(tbl2023Sales[[#This Row],[Date]],1),tblDayWk[Day'#],tblDayWk[Day],"Error",0,1)</f>
        <v>Friday</v>
      </c>
      <c r="K405" t="b">
        <f>WEEKDAY(tbl2023Sales[[#This Row],[Date]], 2) &gt;= 5</f>
        <v>1</v>
      </c>
      <c r="L405" s="15">
        <f>EOMONTH(tbl2023Sales[[#This Row],[Date]],0)</f>
        <v>45260</v>
      </c>
    </row>
    <row r="406" spans="1:12" x14ac:dyDescent="0.4">
      <c r="A406">
        <v>404</v>
      </c>
      <c r="B406" s="2">
        <v>45071</v>
      </c>
      <c r="C406" t="s">
        <v>601</v>
      </c>
      <c r="D406" t="s">
        <v>2</v>
      </c>
      <c r="E406">
        <v>46</v>
      </c>
      <c r="F406" t="s">
        <v>1</v>
      </c>
      <c r="G406" s="7">
        <v>218.45999999999998</v>
      </c>
      <c r="H406" t="str">
        <f>_xlfn.XLOOKUP(tbl2023Sales[[#This Row],[Age]],tblAgeGrp[Age],tblAgeGrp[AgeGroup],"Error, verify age",0,1)</f>
        <v>45-54</v>
      </c>
      <c r="I406" t="str">
        <f>IF(OR(tbl2023Sales[[#This Row],[Month-Year]]=45260, tbl2023Sales[[#This Row],[Month-Year]]=45291), "Holiday", "Non-Holiday")</f>
        <v>Non-Holiday</v>
      </c>
      <c r="J406" t="str">
        <f>_xlfn.XLOOKUP(WEEKDAY(tbl2023Sales[[#This Row],[Date]],1),tblDayWk[Day'#],tblDayWk[Day],"Error",0,1)</f>
        <v>Thursday</v>
      </c>
      <c r="K406" t="b">
        <f>WEEKDAY(tbl2023Sales[[#This Row],[Date]], 2) &gt;= 5</f>
        <v>0</v>
      </c>
      <c r="L406" s="15">
        <f>EOMONTH(tbl2023Sales[[#This Row],[Date]],0)</f>
        <v>45077</v>
      </c>
    </row>
    <row r="407" spans="1:12" x14ac:dyDescent="0.4">
      <c r="A407">
        <v>405</v>
      </c>
      <c r="B407" s="2">
        <v>45240</v>
      </c>
      <c r="C407" t="s">
        <v>600</v>
      </c>
      <c r="D407" t="s">
        <v>4</v>
      </c>
      <c r="E407">
        <v>25</v>
      </c>
      <c r="F407" t="s">
        <v>9</v>
      </c>
      <c r="G407" s="7">
        <v>354.3</v>
      </c>
      <c r="H407" t="str">
        <f>_xlfn.XLOOKUP(tbl2023Sales[[#This Row],[Age]],tblAgeGrp[Age],tblAgeGrp[AgeGroup],"Error, verify age",0,1)</f>
        <v>25-34</v>
      </c>
      <c r="I407" t="str">
        <f>IF(OR(tbl2023Sales[[#This Row],[Month-Year]]=45260, tbl2023Sales[[#This Row],[Month-Year]]=45291), "Holiday", "Non-Holiday")</f>
        <v>Holiday</v>
      </c>
      <c r="J407" t="str">
        <f>_xlfn.XLOOKUP(WEEKDAY(tbl2023Sales[[#This Row],[Date]],1),tblDayWk[Day'#],tblDayWk[Day],"Error",0,1)</f>
        <v>Friday</v>
      </c>
      <c r="K407" t="b">
        <f>WEEKDAY(tbl2023Sales[[#This Row],[Date]], 2) &gt;= 5</f>
        <v>1</v>
      </c>
      <c r="L407" s="15">
        <f>EOMONTH(tbl2023Sales[[#This Row],[Date]],0)</f>
        <v>45260</v>
      </c>
    </row>
    <row r="408" spans="1:12" x14ac:dyDescent="0.4">
      <c r="A408">
        <v>406</v>
      </c>
      <c r="B408" s="2">
        <v>45034</v>
      </c>
      <c r="C408" t="s">
        <v>599</v>
      </c>
      <c r="D408" t="s">
        <v>4</v>
      </c>
      <c r="E408">
        <v>22</v>
      </c>
      <c r="F408" t="s">
        <v>6</v>
      </c>
      <c r="G408" s="7">
        <v>226.08</v>
      </c>
      <c r="H408" t="str">
        <f>_xlfn.XLOOKUP(tbl2023Sales[[#This Row],[Age]],tblAgeGrp[Age],tblAgeGrp[AgeGroup],"Error, verify age",0,1)</f>
        <v>15-24</v>
      </c>
      <c r="I408" t="str">
        <f>IF(OR(tbl2023Sales[[#This Row],[Month-Year]]=45260, tbl2023Sales[[#This Row],[Month-Year]]=45291), "Holiday", "Non-Holiday")</f>
        <v>Non-Holiday</v>
      </c>
      <c r="J408" t="str">
        <f>_xlfn.XLOOKUP(WEEKDAY(tbl2023Sales[[#This Row],[Date]],1),tblDayWk[Day'#],tblDayWk[Day],"Error",0,1)</f>
        <v>Tuesday</v>
      </c>
      <c r="K408" t="b">
        <f>WEEKDAY(tbl2023Sales[[#This Row],[Date]], 2) &gt;= 5</f>
        <v>0</v>
      </c>
      <c r="L408" s="15">
        <f>EOMONTH(tbl2023Sales[[#This Row],[Date]],0)</f>
        <v>45046</v>
      </c>
    </row>
    <row r="409" spans="1:12" x14ac:dyDescent="0.4">
      <c r="A409">
        <v>407</v>
      </c>
      <c r="B409" s="2">
        <v>45102</v>
      </c>
      <c r="C409" t="s">
        <v>598</v>
      </c>
      <c r="D409" t="s">
        <v>4</v>
      </c>
      <c r="E409">
        <v>46</v>
      </c>
      <c r="F409" t="s">
        <v>1</v>
      </c>
      <c r="G409" s="7">
        <v>104.3</v>
      </c>
      <c r="H409" t="str">
        <f>_xlfn.XLOOKUP(tbl2023Sales[[#This Row],[Age]],tblAgeGrp[Age],tblAgeGrp[AgeGroup],"Error, verify age",0,1)</f>
        <v>45-54</v>
      </c>
      <c r="I409" t="str">
        <f>IF(OR(tbl2023Sales[[#This Row],[Month-Year]]=45260, tbl2023Sales[[#This Row],[Month-Year]]=45291), "Holiday", "Non-Holiday")</f>
        <v>Non-Holiday</v>
      </c>
      <c r="J409" t="str">
        <f>_xlfn.XLOOKUP(WEEKDAY(tbl2023Sales[[#This Row],[Date]],1),tblDayWk[Day'#],tblDayWk[Day],"Error",0,1)</f>
        <v>Sunday</v>
      </c>
      <c r="K409" t="b">
        <f>WEEKDAY(tbl2023Sales[[#This Row],[Date]], 2) &gt;= 5</f>
        <v>1</v>
      </c>
      <c r="L409" s="15">
        <f>EOMONTH(tbl2023Sales[[#This Row],[Date]],0)</f>
        <v>45107</v>
      </c>
    </row>
    <row r="410" spans="1:12" x14ac:dyDescent="0.4">
      <c r="A410">
        <v>408</v>
      </c>
      <c r="B410" s="2">
        <v>45031</v>
      </c>
      <c r="C410" t="s">
        <v>597</v>
      </c>
      <c r="D410" t="s">
        <v>4</v>
      </c>
      <c r="E410">
        <v>64</v>
      </c>
      <c r="F410" t="s">
        <v>6</v>
      </c>
      <c r="G410" s="7">
        <v>130.52000000000001</v>
      </c>
      <c r="H410" t="str">
        <f>_xlfn.XLOOKUP(tbl2023Sales[[#This Row],[Age]],tblAgeGrp[Age],tblAgeGrp[AgeGroup],"Error, verify age",0,1)</f>
        <v>55-64</v>
      </c>
      <c r="I410" t="str">
        <f>IF(OR(tbl2023Sales[[#This Row],[Month-Year]]=45260, tbl2023Sales[[#This Row],[Month-Year]]=45291), "Holiday", "Non-Holiday")</f>
        <v>Non-Holiday</v>
      </c>
      <c r="J410" t="str">
        <f>_xlfn.XLOOKUP(WEEKDAY(tbl2023Sales[[#This Row],[Date]],1),tblDayWk[Day'#],tblDayWk[Day],"Error",0,1)</f>
        <v>Saturday</v>
      </c>
      <c r="K410" t="b">
        <f>WEEKDAY(tbl2023Sales[[#This Row],[Date]], 2) &gt;= 5</f>
        <v>1</v>
      </c>
      <c r="L410" s="15">
        <f>EOMONTH(tbl2023Sales[[#This Row],[Date]],0)</f>
        <v>45046</v>
      </c>
    </row>
    <row r="411" spans="1:12" x14ac:dyDescent="0.4">
      <c r="A411">
        <v>409</v>
      </c>
      <c r="B411" s="2">
        <v>45278</v>
      </c>
      <c r="C411" t="s">
        <v>596</v>
      </c>
      <c r="D411" t="s">
        <v>4</v>
      </c>
      <c r="E411">
        <v>21</v>
      </c>
      <c r="F411" t="s">
        <v>1</v>
      </c>
      <c r="G411" s="7">
        <v>502.74</v>
      </c>
      <c r="H411" t="str">
        <f>_xlfn.XLOOKUP(tbl2023Sales[[#This Row],[Age]],tblAgeGrp[Age],tblAgeGrp[AgeGroup],"Error, verify age",0,1)</f>
        <v>15-24</v>
      </c>
      <c r="I411" t="str">
        <f>IF(OR(tbl2023Sales[[#This Row],[Month-Year]]=45260, tbl2023Sales[[#This Row],[Month-Year]]=45291), "Holiday", "Non-Holiday")</f>
        <v>Holiday</v>
      </c>
      <c r="J411" t="str">
        <f>_xlfn.XLOOKUP(WEEKDAY(tbl2023Sales[[#This Row],[Date]],1),tblDayWk[Day'#],tblDayWk[Day],"Error",0,1)</f>
        <v>Monday</v>
      </c>
      <c r="K411" t="b">
        <f>WEEKDAY(tbl2023Sales[[#This Row],[Date]], 2) &gt;= 5</f>
        <v>0</v>
      </c>
      <c r="L411" s="15">
        <f>EOMONTH(tbl2023Sales[[#This Row],[Date]],0)</f>
        <v>45291</v>
      </c>
    </row>
    <row r="412" spans="1:12" x14ac:dyDescent="0.4">
      <c r="A412">
        <v>410</v>
      </c>
      <c r="B412" s="2">
        <v>45251</v>
      </c>
      <c r="C412" t="s">
        <v>595</v>
      </c>
      <c r="D412" t="s">
        <v>4</v>
      </c>
      <c r="E412">
        <v>29</v>
      </c>
      <c r="F412" t="s">
        <v>9</v>
      </c>
      <c r="G412" s="7">
        <v>474.59999999999997</v>
      </c>
      <c r="H412" t="str">
        <f>_xlfn.XLOOKUP(tbl2023Sales[[#This Row],[Age]],tblAgeGrp[Age],tblAgeGrp[AgeGroup],"Error, verify age",0,1)</f>
        <v>25-34</v>
      </c>
      <c r="I412" t="str">
        <f>IF(OR(tbl2023Sales[[#This Row],[Month-Year]]=45260, tbl2023Sales[[#This Row],[Month-Year]]=45291), "Holiday", "Non-Holiday")</f>
        <v>Holiday</v>
      </c>
      <c r="J412" t="str">
        <f>_xlfn.XLOOKUP(WEEKDAY(tbl2023Sales[[#This Row],[Date]],1),tblDayWk[Day'#],tblDayWk[Day],"Error",0,1)</f>
        <v>Tuesday</v>
      </c>
      <c r="K412" t="b">
        <f>WEEKDAY(tbl2023Sales[[#This Row],[Date]], 2) &gt;= 5</f>
        <v>0</v>
      </c>
      <c r="L412" s="15">
        <f>EOMONTH(tbl2023Sales[[#This Row],[Date]],0)</f>
        <v>45260</v>
      </c>
    </row>
    <row r="413" spans="1:12" x14ac:dyDescent="0.4">
      <c r="A413">
        <v>411</v>
      </c>
      <c r="B413" s="2">
        <v>45246</v>
      </c>
      <c r="C413" t="s">
        <v>594</v>
      </c>
      <c r="D413" t="s">
        <v>2</v>
      </c>
      <c r="E413">
        <v>62</v>
      </c>
      <c r="F413" t="s">
        <v>1</v>
      </c>
      <c r="G413" s="7">
        <v>1274.92</v>
      </c>
      <c r="H413" t="str">
        <f>_xlfn.XLOOKUP(tbl2023Sales[[#This Row],[Age]],tblAgeGrp[Age],tblAgeGrp[AgeGroup],"Error, verify age",0,1)</f>
        <v>55-64</v>
      </c>
      <c r="I413" t="str">
        <f>IF(OR(tbl2023Sales[[#This Row],[Month-Year]]=45260, tbl2023Sales[[#This Row],[Month-Year]]=45291), "Holiday", "Non-Holiday")</f>
        <v>Holiday</v>
      </c>
      <c r="J413" t="str">
        <f>_xlfn.XLOOKUP(WEEKDAY(tbl2023Sales[[#This Row],[Date]],1),tblDayWk[Day'#],tblDayWk[Day],"Error",0,1)</f>
        <v>Thursday</v>
      </c>
      <c r="K413" t="b">
        <f>WEEKDAY(tbl2023Sales[[#This Row],[Date]], 2) &gt;= 5</f>
        <v>0</v>
      </c>
      <c r="L413" s="15">
        <f>EOMONTH(tbl2023Sales[[#This Row],[Date]],0)</f>
        <v>45260</v>
      </c>
    </row>
    <row r="414" spans="1:12" x14ac:dyDescent="0.4">
      <c r="A414">
        <v>412</v>
      </c>
      <c r="B414" s="2">
        <v>45185</v>
      </c>
      <c r="C414" t="s">
        <v>593</v>
      </c>
      <c r="D414" t="s">
        <v>4</v>
      </c>
      <c r="E414">
        <v>19</v>
      </c>
      <c r="F414" t="s">
        <v>1</v>
      </c>
      <c r="G414" s="7">
        <v>176.4</v>
      </c>
      <c r="H414" t="str">
        <f>_xlfn.XLOOKUP(tbl2023Sales[[#This Row],[Age]],tblAgeGrp[Age],tblAgeGrp[AgeGroup],"Error, verify age",0,1)</f>
        <v>15-24</v>
      </c>
      <c r="I414" t="str">
        <f>IF(OR(tbl2023Sales[[#This Row],[Month-Year]]=45260, tbl2023Sales[[#This Row],[Month-Year]]=45291), "Holiday", "Non-Holiday")</f>
        <v>Non-Holiday</v>
      </c>
      <c r="J414" t="str">
        <f>_xlfn.XLOOKUP(WEEKDAY(tbl2023Sales[[#This Row],[Date]],1),tblDayWk[Day'#],tblDayWk[Day],"Error",0,1)</f>
        <v>Saturday</v>
      </c>
      <c r="K414" t="b">
        <f>WEEKDAY(tbl2023Sales[[#This Row],[Date]], 2) &gt;= 5</f>
        <v>1</v>
      </c>
      <c r="L414" s="15">
        <f>EOMONTH(tbl2023Sales[[#This Row],[Date]],0)</f>
        <v>45199</v>
      </c>
    </row>
    <row r="415" spans="1:12" x14ac:dyDescent="0.4">
      <c r="A415">
        <v>413</v>
      </c>
      <c r="B415" s="2">
        <v>45177</v>
      </c>
      <c r="C415" t="s">
        <v>592</v>
      </c>
      <c r="D415" t="s">
        <v>4</v>
      </c>
      <c r="E415">
        <v>44</v>
      </c>
      <c r="F415" t="s">
        <v>6</v>
      </c>
      <c r="G415" s="7">
        <v>517.68000000000006</v>
      </c>
      <c r="H415" t="str">
        <f>_xlfn.XLOOKUP(tbl2023Sales[[#This Row],[Age]],tblAgeGrp[Age],tblAgeGrp[AgeGroup],"Error, verify age",0,1)</f>
        <v>35-44</v>
      </c>
      <c r="I415" t="str">
        <f>IF(OR(tbl2023Sales[[#This Row],[Month-Year]]=45260, tbl2023Sales[[#This Row],[Month-Year]]=45291), "Holiday", "Non-Holiday")</f>
        <v>Non-Holiday</v>
      </c>
      <c r="J415" t="str">
        <f>_xlfn.XLOOKUP(WEEKDAY(tbl2023Sales[[#This Row],[Date]],1),tblDayWk[Day'#],tblDayWk[Day],"Error",0,1)</f>
        <v>Friday</v>
      </c>
      <c r="K415" t="b">
        <f>WEEKDAY(tbl2023Sales[[#This Row],[Date]], 2) &gt;= 5</f>
        <v>1</v>
      </c>
      <c r="L415" s="15">
        <f>EOMONTH(tbl2023Sales[[#This Row],[Date]],0)</f>
        <v>45199</v>
      </c>
    </row>
    <row r="416" spans="1:12" x14ac:dyDescent="0.4">
      <c r="A416">
        <v>414</v>
      </c>
      <c r="B416" s="2">
        <v>45055</v>
      </c>
      <c r="C416" t="s">
        <v>591</v>
      </c>
      <c r="D416" t="s">
        <v>2</v>
      </c>
      <c r="E416">
        <v>48</v>
      </c>
      <c r="F416" t="s">
        <v>6</v>
      </c>
      <c r="G416" s="7">
        <v>269.73</v>
      </c>
      <c r="H416" t="str">
        <f>_xlfn.XLOOKUP(tbl2023Sales[[#This Row],[Age]],tblAgeGrp[Age],tblAgeGrp[AgeGroup],"Error, verify age",0,1)</f>
        <v>45-54</v>
      </c>
      <c r="I416" t="str">
        <f>IF(OR(tbl2023Sales[[#This Row],[Month-Year]]=45260, tbl2023Sales[[#This Row],[Month-Year]]=45291), "Holiday", "Non-Holiday")</f>
        <v>Non-Holiday</v>
      </c>
      <c r="J416" t="str">
        <f>_xlfn.XLOOKUP(WEEKDAY(tbl2023Sales[[#This Row],[Date]],1),tblDayWk[Day'#],tblDayWk[Day],"Error",0,1)</f>
        <v>Tuesday</v>
      </c>
      <c r="K416" t="b">
        <f>WEEKDAY(tbl2023Sales[[#This Row],[Date]], 2) &gt;= 5</f>
        <v>0</v>
      </c>
      <c r="L416" s="15">
        <f>EOMONTH(tbl2023Sales[[#This Row],[Date]],0)</f>
        <v>45077</v>
      </c>
    </row>
    <row r="417" spans="1:12" x14ac:dyDescent="0.4">
      <c r="A417">
        <v>415</v>
      </c>
      <c r="B417" s="2">
        <v>45012</v>
      </c>
      <c r="C417" t="s">
        <v>590</v>
      </c>
      <c r="D417" t="s">
        <v>2</v>
      </c>
      <c r="E417">
        <v>53</v>
      </c>
      <c r="F417" t="s">
        <v>9</v>
      </c>
      <c r="G417" s="7">
        <v>478.59000000000003</v>
      </c>
      <c r="H417" t="str">
        <f>_xlfn.XLOOKUP(tbl2023Sales[[#This Row],[Age]],tblAgeGrp[Age],tblAgeGrp[AgeGroup],"Error, verify age",0,1)</f>
        <v>45-54</v>
      </c>
      <c r="I417" t="str">
        <f>IF(OR(tbl2023Sales[[#This Row],[Month-Year]]=45260, tbl2023Sales[[#This Row],[Month-Year]]=45291), "Holiday", "Non-Holiday")</f>
        <v>Non-Holiday</v>
      </c>
      <c r="J417" t="str">
        <f>_xlfn.XLOOKUP(WEEKDAY(tbl2023Sales[[#This Row],[Date]],1),tblDayWk[Day'#],tblDayWk[Day],"Error",0,1)</f>
        <v>Monday</v>
      </c>
      <c r="K417" t="b">
        <f>WEEKDAY(tbl2023Sales[[#This Row],[Date]], 2) &gt;= 5</f>
        <v>0</v>
      </c>
      <c r="L417" s="15">
        <f>EOMONTH(tbl2023Sales[[#This Row],[Date]],0)</f>
        <v>45016</v>
      </c>
    </row>
    <row r="418" spans="1:12" x14ac:dyDescent="0.4">
      <c r="A418">
        <v>416</v>
      </c>
      <c r="B418" s="2">
        <v>45002</v>
      </c>
      <c r="C418" t="s">
        <v>589</v>
      </c>
      <c r="D418" t="s">
        <v>2</v>
      </c>
      <c r="E418">
        <v>53</v>
      </c>
      <c r="F418" t="s">
        <v>1</v>
      </c>
      <c r="G418" s="7">
        <v>59.55</v>
      </c>
      <c r="H418" t="str">
        <f>_xlfn.XLOOKUP(tbl2023Sales[[#This Row],[Age]],tblAgeGrp[Age],tblAgeGrp[AgeGroup],"Error, verify age",0,1)</f>
        <v>45-54</v>
      </c>
      <c r="I418" t="str">
        <f>IF(OR(tbl2023Sales[[#This Row],[Month-Year]]=45260, tbl2023Sales[[#This Row],[Month-Year]]=45291), "Holiday", "Non-Holiday")</f>
        <v>Non-Holiday</v>
      </c>
      <c r="J418" t="str">
        <f>_xlfn.XLOOKUP(WEEKDAY(tbl2023Sales[[#This Row],[Date]],1),tblDayWk[Day'#],tblDayWk[Day],"Error",0,1)</f>
        <v>Friday</v>
      </c>
      <c r="K418" t="b">
        <f>WEEKDAY(tbl2023Sales[[#This Row],[Date]], 2) &gt;= 5</f>
        <v>1</v>
      </c>
      <c r="L418" s="15">
        <f>EOMONTH(tbl2023Sales[[#This Row],[Date]],0)</f>
        <v>45016</v>
      </c>
    </row>
    <row r="419" spans="1:12" x14ac:dyDescent="0.4">
      <c r="A419">
        <v>417</v>
      </c>
      <c r="B419" s="2">
        <v>45251</v>
      </c>
      <c r="C419" t="s">
        <v>588</v>
      </c>
      <c r="D419" t="s">
        <v>2</v>
      </c>
      <c r="E419">
        <v>43</v>
      </c>
      <c r="F419" t="s">
        <v>1</v>
      </c>
      <c r="G419" s="7">
        <v>3057.08</v>
      </c>
      <c r="H419" t="str">
        <f>_xlfn.XLOOKUP(tbl2023Sales[[#This Row],[Age]],tblAgeGrp[Age],tblAgeGrp[AgeGroup],"Error, verify age",0,1)</f>
        <v>35-44</v>
      </c>
      <c r="I419" t="str">
        <f>IF(OR(tbl2023Sales[[#This Row],[Month-Year]]=45260, tbl2023Sales[[#This Row],[Month-Year]]=45291), "Holiday", "Non-Holiday")</f>
        <v>Holiday</v>
      </c>
      <c r="J419" t="str">
        <f>_xlfn.XLOOKUP(WEEKDAY(tbl2023Sales[[#This Row],[Date]],1),tblDayWk[Day'#],tblDayWk[Day],"Error",0,1)</f>
        <v>Tuesday</v>
      </c>
      <c r="K419" t="b">
        <f>WEEKDAY(tbl2023Sales[[#This Row],[Date]], 2) &gt;= 5</f>
        <v>0</v>
      </c>
      <c r="L419" s="15">
        <f>EOMONTH(tbl2023Sales[[#This Row],[Date]],0)</f>
        <v>45260</v>
      </c>
    </row>
    <row r="420" spans="1:12" x14ac:dyDescent="0.4">
      <c r="A420">
        <v>418</v>
      </c>
      <c r="B420" s="2">
        <v>45143</v>
      </c>
      <c r="C420" t="s">
        <v>587</v>
      </c>
      <c r="D420" t="s">
        <v>4</v>
      </c>
      <c r="E420">
        <v>36</v>
      </c>
      <c r="F420" t="s">
        <v>1</v>
      </c>
      <c r="G420" s="7">
        <v>2784.96</v>
      </c>
      <c r="H420" t="str">
        <f>_xlfn.XLOOKUP(tbl2023Sales[[#This Row],[Age]],tblAgeGrp[Age],tblAgeGrp[AgeGroup],"Error, verify age",0,1)</f>
        <v>35-44</v>
      </c>
      <c r="I420" t="str">
        <f>IF(OR(tbl2023Sales[[#This Row],[Month-Year]]=45260, tbl2023Sales[[#This Row],[Month-Year]]=45291), "Holiday", "Non-Holiday")</f>
        <v>Non-Holiday</v>
      </c>
      <c r="J420" t="str">
        <f>_xlfn.XLOOKUP(WEEKDAY(tbl2023Sales[[#This Row],[Date]],1),tblDayWk[Day'#],tblDayWk[Day],"Error",0,1)</f>
        <v>Saturday</v>
      </c>
      <c r="K420" t="b">
        <f>WEEKDAY(tbl2023Sales[[#This Row],[Date]], 2) &gt;= 5</f>
        <v>1</v>
      </c>
      <c r="L420" s="15">
        <f>EOMONTH(tbl2023Sales[[#This Row],[Date]],0)</f>
        <v>45169</v>
      </c>
    </row>
    <row r="421" spans="1:12" x14ac:dyDescent="0.4">
      <c r="A421">
        <v>419</v>
      </c>
      <c r="B421" s="2">
        <v>45252</v>
      </c>
      <c r="C421" t="s">
        <v>586</v>
      </c>
      <c r="D421" t="s">
        <v>4</v>
      </c>
      <c r="E421">
        <v>44</v>
      </c>
      <c r="F421" t="s">
        <v>9</v>
      </c>
      <c r="G421" s="7">
        <v>764.79</v>
      </c>
      <c r="H421" t="str">
        <f>_xlfn.XLOOKUP(tbl2023Sales[[#This Row],[Age]],tblAgeGrp[Age],tblAgeGrp[AgeGroup],"Error, verify age",0,1)</f>
        <v>35-44</v>
      </c>
      <c r="I421" t="str">
        <f>IF(OR(tbl2023Sales[[#This Row],[Month-Year]]=45260, tbl2023Sales[[#This Row],[Month-Year]]=45291), "Holiday", "Non-Holiday")</f>
        <v>Holiday</v>
      </c>
      <c r="J421" t="str">
        <f>_xlfn.XLOOKUP(WEEKDAY(tbl2023Sales[[#This Row],[Date]],1),tblDayWk[Day'#],tblDayWk[Day],"Error",0,1)</f>
        <v>Wednesday</v>
      </c>
      <c r="K421" t="b">
        <f>WEEKDAY(tbl2023Sales[[#This Row],[Date]], 2) &gt;= 5</f>
        <v>0</v>
      </c>
      <c r="L421" s="15">
        <f>EOMONTH(tbl2023Sales[[#This Row],[Date]],0)</f>
        <v>45260</v>
      </c>
    </row>
    <row r="422" spans="1:12" x14ac:dyDescent="0.4">
      <c r="A422">
        <v>420</v>
      </c>
      <c r="B422" s="2">
        <v>44949</v>
      </c>
      <c r="C422" t="s">
        <v>585</v>
      </c>
      <c r="D422" t="s">
        <v>4</v>
      </c>
      <c r="E422">
        <v>22</v>
      </c>
      <c r="F422" t="s">
        <v>9</v>
      </c>
      <c r="G422" s="7">
        <v>474.57</v>
      </c>
      <c r="H422" t="str">
        <f>_xlfn.XLOOKUP(tbl2023Sales[[#This Row],[Age]],tblAgeGrp[Age],tblAgeGrp[AgeGroup],"Error, verify age",0,1)</f>
        <v>15-24</v>
      </c>
      <c r="I422" t="str">
        <f>IF(OR(tbl2023Sales[[#This Row],[Month-Year]]=45260, tbl2023Sales[[#This Row],[Month-Year]]=45291), "Holiday", "Non-Holiday")</f>
        <v>Non-Holiday</v>
      </c>
      <c r="J422" t="str">
        <f>_xlfn.XLOOKUP(WEEKDAY(tbl2023Sales[[#This Row],[Date]],1),tblDayWk[Day'#],tblDayWk[Day],"Error",0,1)</f>
        <v>Monday</v>
      </c>
      <c r="K422" t="b">
        <f>WEEKDAY(tbl2023Sales[[#This Row],[Date]], 2) &gt;= 5</f>
        <v>0</v>
      </c>
      <c r="L422" s="15">
        <f>EOMONTH(tbl2023Sales[[#This Row],[Date]],0)</f>
        <v>44957</v>
      </c>
    </row>
    <row r="423" spans="1:12" x14ac:dyDescent="0.4">
      <c r="A423">
        <v>421</v>
      </c>
      <c r="B423" s="2">
        <v>44928</v>
      </c>
      <c r="C423" t="s">
        <v>584</v>
      </c>
      <c r="D423" t="s">
        <v>4</v>
      </c>
      <c r="E423">
        <v>37</v>
      </c>
      <c r="F423" t="s">
        <v>9</v>
      </c>
      <c r="G423" s="7">
        <v>1244.76</v>
      </c>
      <c r="H423" t="str">
        <f>_xlfn.XLOOKUP(tbl2023Sales[[#This Row],[Age]],tblAgeGrp[Age],tblAgeGrp[AgeGroup],"Error, verify age",0,1)</f>
        <v>35-44</v>
      </c>
      <c r="I423" t="str">
        <f>IF(OR(tbl2023Sales[[#This Row],[Month-Year]]=45260, tbl2023Sales[[#This Row],[Month-Year]]=45291), "Holiday", "Non-Holiday")</f>
        <v>Non-Holiday</v>
      </c>
      <c r="J423" t="str">
        <f>_xlfn.XLOOKUP(WEEKDAY(tbl2023Sales[[#This Row],[Date]],1),tblDayWk[Day'#],tblDayWk[Day],"Error",0,1)</f>
        <v>Monday</v>
      </c>
      <c r="K423" t="b">
        <f>WEEKDAY(tbl2023Sales[[#This Row],[Date]], 2) &gt;= 5</f>
        <v>0</v>
      </c>
      <c r="L423" s="15">
        <f>EOMONTH(tbl2023Sales[[#This Row],[Date]],0)</f>
        <v>44957</v>
      </c>
    </row>
    <row r="424" spans="1:12" x14ac:dyDescent="0.4">
      <c r="A424">
        <v>422</v>
      </c>
      <c r="B424" s="2">
        <v>45097</v>
      </c>
      <c r="C424" t="s">
        <v>583</v>
      </c>
      <c r="D424" t="s">
        <v>4</v>
      </c>
      <c r="E424">
        <v>28</v>
      </c>
      <c r="F424" t="s">
        <v>9</v>
      </c>
      <c r="G424" s="7">
        <v>785.79</v>
      </c>
      <c r="H424" t="str">
        <f>_xlfn.XLOOKUP(tbl2023Sales[[#This Row],[Age]],tblAgeGrp[Age],tblAgeGrp[AgeGroup],"Error, verify age",0,1)</f>
        <v>25-34</v>
      </c>
      <c r="I424" t="str">
        <f>IF(OR(tbl2023Sales[[#This Row],[Month-Year]]=45260, tbl2023Sales[[#This Row],[Month-Year]]=45291), "Holiday", "Non-Holiday")</f>
        <v>Non-Holiday</v>
      </c>
      <c r="J424" t="str">
        <f>_xlfn.XLOOKUP(WEEKDAY(tbl2023Sales[[#This Row],[Date]],1),tblDayWk[Day'#],tblDayWk[Day],"Error",0,1)</f>
        <v>Tuesday</v>
      </c>
      <c r="K424" t="b">
        <f>WEEKDAY(tbl2023Sales[[#This Row],[Date]], 2) &gt;= 5</f>
        <v>0</v>
      </c>
      <c r="L424" s="15">
        <f>EOMONTH(tbl2023Sales[[#This Row],[Date]],0)</f>
        <v>45107</v>
      </c>
    </row>
    <row r="425" spans="1:12" x14ac:dyDescent="0.4">
      <c r="A425">
        <v>423</v>
      </c>
      <c r="B425" s="2">
        <v>44993</v>
      </c>
      <c r="C425" t="s">
        <v>582</v>
      </c>
      <c r="D425" t="s">
        <v>4</v>
      </c>
      <c r="E425">
        <v>27</v>
      </c>
      <c r="F425" t="s">
        <v>9</v>
      </c>
      <c r="G425" s="7">
        <v>774.39</v>
      </c>
      <c r="H425" t="str">
        <f>_xlfn.XLOOKUP(tbl2023Sales[[#This Row],[Age]],tblAgeGrp[Age],tblAgeGrp[AgeGroup],"Error, verify age",0,1)</f>
        <v>25-34</v>
      </c>
      <c r="I425" t="str">
        <f>IF(OR(tbl2023Sales[[#This Row],[Month-Year]]=45260, tbl2023Sales[[#This Row],[Month-Year]]=45291), "Holiday", "Non-Holiday")</f>
        <v>Non-Holiday</v>
      </c>
      <c r="J425" t="str">
        <f>_xlfn.XLOOKUP(WEEKDAY(tbl2023Sales[[#This Row],[Date]],1),tblDayWk[Day'#],tblDayWk[Day],"Error",0,1)</f>
        <v>Wednesday</v>
      </c>
      <c r="K425" t="b">
        <f>WEEKDAY(tbl2023Sales[[#This Row],[Date]], 2) &gt;= 5</f>
        <v>0</v>
      </c>
      <c r="L425" s="15">
        <f>EOMONTH(tbl2023Sales[[#This Row],[Date]],0)</f>
        <v>45016</v>
      </c>
    </row>
    <row r="426" spans="1:12" x14ac:dyDescent="0.4">
      <c r="A426">
        <v>424</v>
      </c>
      <c r="B426" s="2">
        <v>45253</v>
      </c>
      <c r="C426" t="s">
        <v>581</v>
      </c>
      <c r="D426" t="s">
        <v>2</v>
      </c>
      <c r="E426">
        <v>57</v>
      </c>
      <c r="F426" t="s">
        <v>6</v>
      </c>
      <c r="G426" s="7">
        <v>20.32</v>
      </c>
      <c r="H426" t="str">
        <f>_xlfn.XLOOKUP(tbl2023Sales[[#This Row],[Age]],tblAgeGrp[Age],tblAgeGrp[AgeGroup],"Error, verify age",0,1)</f>
        <v>55-64</v>
      </c>
      <c r="I426" t="str">
        <f>IF(OR(tbl2023Sales[[#This Row],[Month-Year]]=45260, tbl2023Sales[[#This Row],[Month-Year]]=45291), "Holiday", "Non-Holiday")</f>
        <v>Holiday</v>
      </c>
      <c r="J426" t="str">
        <f>_xlfn.XLOOKUP(WEEKDAY(tbl2023Sales[[#This Row],[Date]],1),tblDayWk[Day'#],tblDayWk[Day],"Error",0,1)</f>
        <v>Thursday</v>
      </c>
      <c r="K426" t="b">
        <f>WEEKDAY(tbl2023Sales[[#This Row],[Date]], 2) &gt;= 5</f>
        <v>0</v>
      </c>
      <c r="L426" s="15">
        <f>EOMONTH(tbl2023Sales[[#This Row],[Date]],0)</f>
        <v>45260</v>
      </c>
    </row>
    <row r="427" spans="1:12" x14ac:dyDescent="0.4">
      <c r="A427">
        <v>425</v>
      </c>
      <c r="B427" s="2">
        <v>45061</v>
      </c>
      <c r="C427" t="s">
        <v>580</v>
      </c>
      <c r="D427" t="s">
        <v>4</v>
      </c>
      <c r="E427">
        <v>55</v>
      </c>
      <c r="F427" t="s">
        <v>1</v>
      </c>
      <c r="G427" s="7">
        <v>131.34</v>
      </c>
      <c r="H427" t="str">
        <f>_xlfn.XLOOKUP(tbl2023Sales[[#This Row],[Age]],tblAgeGrp[Age],tblAgeGrp[AgeGroup],"Error, verify age",0,1)</f>
        <v>55-64</v>
      </c>
      <c r="I427" t="str">
        <f>IF(OR(tbl2023Sales[[#This Row],[Month-Year]]=45260, tbl2023Sales[[#This Row],[Month-Year]]=45291), "Holiday", "Non-Holiday")</f>
        <v>Non-Holiday</v>
      </c>
      <c r="J427" t="str">
        <f>_xlfn.XLOOKUP(WEEKDAY(tbl2023Sales[[#This Row],[Date]],1),tblDayWk[Day'#],tblDayWk[Day],"Error",0,1)</f>
        <v>Monday</v>
      </c>
      <c r="K427" t="b">
        <f>WEEKDAY(tbl2023Sales[[#This Row],[Date]], 2) &gt;= 5</f>
        <v>0</v>
      </c>
      <c r="L427" s="15">
        <f>EOMONTH(tbl2023Sales[[#This Row],[Date]],0)</f>
        <v>45077</v>
      </c>
    </row>
    <row r="428" spans="1:12" x14ac:dyDescent="0.4">
      <c r="A428">
        <v>426</v>
      </c>
      <c r="B428" s="2">
        <v>45009</v>
      </c>
      <c r="C428" t="s">
        <v>579</v>
      </c>
      <c r="D428" t="s">
        <v>2</v>
      </c>
      <c r="E428">
        <v>23</v>
      </c>
      <c r="F428" t="s">
        <v>1</v>
      </c>
      <c r="G428" s="7">
        <v>507.54</v>
      </c>
      <c r="H428" t="str">
        <f>_xlfn.XLOOKUP(tbl2023Sales[[#This Row],[Age]],tblAgeGrp[Age],tblAgeGrp[AgeGroup],"Error, verify age",0,1)</f>
        <v>15-24</v>
      </c>
      <c r="I428" t="str">
        <f>IF(OR(tbl2023Sales[[#This Row],[Month-Year]]=45260, tbl2023Sales[[#This Row],[Month-Year]]=45291), "Holiday", "Non-Holiday")</f>
        <v>Non-Holiday</v>
      </c>
      <c r="J428" t="str">
        <f>_xlfn.XLOOKUP(WEEKDAY(tbl2023Sales[[#This Row],[Date]],1),tblDayWk[Day'#],tblDayWk[Day],"Error",0,1)</f>
        <v>Friday</v>
      </c>
      <c r="K428" t="b">
        <f>WEEKDAY(tbl2023Sales[[#This Row],[Date]], 2) &gt;= 5</f>
        <v>1</v>
      </c>
      <c r="L428" s="15">
        <f>EOMONTH(tbl2023Sales[[#This Row],[Date]],0)</f>
        <v>45016</v>
      </c>
    </row>
    <row r="429" spans="1:12" x14ac:dyDescent="0.4">
      <c r="A429">
        <v>427</v>
      </c>
      <c r="B429" s="2">
        <v>45153</v>
      </c>
      <c r="C429" t="s">
        <v>578</v>
      </c>
      <c r="D429" t="s">
        <v>2</v>
      </c>
      <c r="E429">
        <v>25</v>
      </c>
      <c r="F429" t="s">
        <v>1</v>
      </c>
      <c r="G429" s="7">
        <v>1923.5</v>
      </c>
      <c r="H429" t="str">
        <f>_xlfn.XLOOKUP(tbl2023Sales[[#This Row],[Age]],tblAgeGrp[Age],tblAgeGrp[AgeGroup],"Error, verify age",0,1)</f>
        <v>25-34</v>
      </c>
      <c r="I429" t="str">
        <f>IF(OR(tbl2023Sales[[#This Row],[Month-Year]]=45260, tbl2023Sales[[#This Row],[Month-Year]]=45291), "Holiday", "Non-Holiday")</f>
        <v>Non-Holiday</v>
      </c>
      <c r="J429" t="str">
        <f>_xlfn.XLOOKUP(WEEKDAY(tbl2023Sales[[#This Row],[Date]],1),tblDayWk[Day'#],tblDayWk[Day],"Error",0,1)</f>
        <v>Tuesday</v>
      </c>
      <c r="K429" t="b">
        <f>WEEKDAY(tbl2023Sales[[#This Row],[Date]], 2) &gt;= 5</f>
        <v>0</v>
      </c>
      <c r="L429" s="15">
        <f>EOMONTH(tbl2023Sales[[#This Row],[Date]],0)</f>
        <v>45169</v>
      </c>
    </row>
    <row r="430" spans="1:12" x14ac:dyDescent="0.4">
      <c r="A430">
        <v>428</v>
      </c>
      <c r="B430" s="2">
        <v>45209</v>
      </c>
      <c r="C430" t="s">
        <v>577</v>
      </c>
      <c r="D430" t="s">
        <v>4</v>
      </c>
      <c r="E430">
        <v>40</v>
      </c>
      <c r="F430" t="s">
        <v>1</v>
      </c>
      <c r="G430" s="7">
        <v>230.39</v>
      </c>
      <c r="H430" t="str">
        <f>_xlfn.XLOOKUP(tbl2023Sales[[#This Row],[Age]],tblAgeGrp[Age],tblAgeGrp[AgeGroup],"Error, verify age",0,1)</f>
        <v>35-44</v>
      </c>
      <c r="I430" t="str">
        <f>IF(OR(tbl2023Sales[[#This Row],[Month-Year]]=45260, tbl2023Sales[[#This Row],[Month-Year]]=45291), "Holiday", "Non-Holiday")</f>
        <v>Non-Holiday</v>
      </c>
      <c r="J430" t="str">
        <f>_xlfn.XLOOKUP(WEEKDAY(tbl2023Sales[[#This Row],[Date]],1),tblDayWk[Day'#],tblDayWk[Day],"Error",0,1)</f>
        <v>Tuesday</v>
      </c>
      <c r="K430" t="b">
        <f>WEEKDAY(tbl2023Sales[[#This Row],[Date]], 2) &gt;= 5</f>
        <v>0</v>
      </c>
      <c r="L430" s="15">
        <f>EOMONTH(tbl2023Sales[[#This Row],[Date]],0)</f>
        <v>45230</v>
      </c>
    </row>
    <row r="431" spans="1:12" x14ac:dyDescent="0.4">
      <c r="A431">
        <v>429</v>
      </c>
      <c r="B431" s="2">
        <v>45288</v>
      </c>
      <c r="C431" t="s">
        <v>576</v>
      </c>
      <c r="D431" t="s">
        <v>2</v>
      </c>
      <c r="E431">
        <v>64</v>
      </c>
      <c r="F431" t="s">
        <v>1</v>
      </c>
      <c r="G431" s="7">
        <v>2128.1999999999998</v>
      </c>
      <c r="H431" t="str">
        <f>_xlfn.XLOOKUP(tbl2023Sales[[#This Row],[Age]],tblAgeGrp[Age],tblAgeGrp[AgeGroup],"Error, verify age",0,1)</f>
        <v>55-64</v>
      </c>
      <c r="I431" t="str">
        <f>IF(OR(tbl2023Sales[[#This Row],[Month-Year]]=45260, tbl2023Sales[[#This Row],[Month-Year]]=45291), "Holiday", "Non-Holiday")</f>
        <v>Holiday</v>
      </c>
      <c r="J431" t="str">
        <f>_xlfn.XLOOKUP(WEEKDAY(tbl2023Sales[[#This Row],[Date]],1),tblDayWk[Day'#],tblDayWk[Day],"Error",0,1)</f>
        <v>Thursday</v>
      </c>
      <c r="K431" t="b">
        <f>WEEKDAY(tbl2023Sales[[#This Row],[Date]], 2) &gt;= 5</f>
        <v>0</v>
      </c>
      <c r="L431" s="15">
        <f>EOMONTH(tbl2023Sales[[#This Row],[Date]],0)</f>
        <v>45291</v>
      </c>
    </row>
    <row r="432" spans="1:12" x14ac:dyDescent="0.4">
      <c r="A432">
        <v>430</v>
      </c>
      <c r="B432" s="2">
        <v>45145</v>
      </c>
      <c r="C432" t="s">
        <v>575</v>
      </c>
      <c r="D432" t="s">
        <v>4</v>
      </c>
      <c r="E432">
        <v>43</v>
      </c>
      <c r="F432" t="s">
        <v>1</v>
      </c>
      <c r="G432" s="7">
        <v>87.16</v>
      </c>
      <c r="H432" t="str">
        <f>_xlfn.XLOOKUP(tbl2023Sales[[#This Row],[Age]],tblAgeGrp[Age],tblAgeGrp[AgeGroup],"Error, verify age",0,1)</f>
        <v>35-44</v>
      </c>
      <c r="I432" t="str">
        <f>IF(OR(tbl2023Sales[[#This Row],[Month-Year]]=45260, tbl2023Sales[[#This Row],[Month-Year]]=45291), "Holiday", "Non-Holiday")</f>
        <v>Non-Holiday</v>
      </c>
      <c r="J432" t="str">
        <f>_xlfn.XLOOKUP(WEEKDAY(tbl2023Sales[[#This Row],[Date]],1),tblDayWk[Day'#],tblDayWk[Day],"Error",0,1)</f>
        <v>Monday</v>
      </c>
      <c r="K432" t="b">
        <f>WEEKDAY(tbl2023Sales[[#This Row],[Date]], 2) &gt;= 5</f>
        <v>0</v>
      </c>
      <c r="L432" s="15">
        <f>EOMONTH(tbl2023Sales[[#This Row],[Date]],0)</f>
        <v>45169</v>
      </c>
    </row>
    <row r="433" spans="1:12" x14ac:dyDescent="0.4">
      <c r="A433">
        <v>431</v>
      </c>
      <c r="B433" s="2">
        <v>45214</v>
      </c>
      <c r="C433" t="s">
        <v>574</v>
      </c>
      <c r="D433" t="s">
        <v>2</v>
      </c>
      <c r="E433">
        <v>63</v>
      </c>
      <c r="F433" t="s">
        <v>1</v>
      </c>
      <c r="G433" s="7">
        <v>1895.38</v>
      </c>
      <c r="H433" t="str">
        <f>_xlfn.XLOOKUP(tbl2023Sales[[#This Row],[Age]],tblAgeGrp[Age],tblAgeGrp[AgeGroup],"Error, verify age",0,1)</f>
        <v>55-64</v>
      </c>
      <c r="I433" t="str">
        <f>IF(OR(tbl2023Sales[[#This Row],[Month-Year]]=45260, tbl2023Sales[[#This Row],[Month-Year]]=45291), "Holiday", "Non-Holiday")</f>
        <v>Non-Holiday</v>
      </c>
      <c r="J433" t="str">
        <f>_xlfn.XLOOKUP(WEEKDAY(tbl2023Sales[[#This Row],[Date]],1),tblDayWk[Day'#],tblDayWk[Day],"Error",0,1)</f>
        <v>Sunday</v>
      </c>
      <c r="K433" t="b">
        <f>WEEKDAY(tbl2023Sales[[#This Row],[Date]], 2) &gt;= 5</f>
        <v>1</v>
      </c>
      <c r="L433" s="15">
        <f>EOMONTH(tbl2023Sales[[#This Row],[Date]],0)</f>
        <v>45230</v>
      </c>
    </row>
    <row r="434" spans="1:12" x14ac:dyDescent="0.4">
      <c r="A434">
        <v>432</v>
      </c>
      <c r="B434" s="2">
        <v>44931</v>
      </c>
      <c r="C434" t="s">
        <v>573</v>
      </c>
      <c r="D434" t="s">
        <v>4</v>
      </c>
      <c r="E434">
        <v>60</v>
      </c>
      <c r="F434" t="s">
        <v>1</v>
      </c>
      <c r="G434" s="7">
        <v>928.17</v>
      </c>
      <c r="H434" t="str">
        <f>_xlfn.XLOOKUP(tbl2023Sales[[#This Row],[Age]],tblAgeGrp[Age],tblAgeGrp[AgeGroup],"Error, verify age",0,1)</f>
        <v>55-64</v>
      </c>
      <c r="I434" t="str">
        <f>IF(OR(tbl2023Sales[[#This Row],[Month-Year]]=45260, tbl2023Sales[[#This Row],[Month-Year]]=45291), "Holiday", "Non-Holiday")</f>
        <v>Non-Holiday</v>
      </c>
      <c r="J434" t="str">
        <f>_xlfn.XLOOKUP(WEEKDAY(tbl2023Sales[[#This Row],[Date]],1),tblDayWk[Day'#],tblDayWk[Day],"Error",0,1)</f>
        <v>Thursday</v>
      </c>
      <c r="K434" t="b">
        <f>WEEKDAY(tbl2023Sales[[#This Row],[Date]], 2) &gt;= 5</f>
        <v>0</v>
      </c>
      <c r="L434" s="15">
        <f>EOMONTH(tbl2023Sales[[#This Row],[Date]],0)</f>
        <v>44957</v>
      </c>
    </row>
    <row r="435" spans="1:12" x14ac:dyDescent="0.4">
      <c r="A435">
        <v>433</v>
      </c>
      <c r="B435" s="2">
        <v>44984</v>
      </c>
      <c r="C435" t="s">
        <v>572</v>
      </c>
      <c r="D435" t="s">
        <v>2</v>
      </c>
      <c r="E435">
        <v>29</v>
      </c>
      <c r="F435" t="s">
        <v>6</v>
      </c>
      <c r="G435" s="7">
        <v>77.86</v>
      </c>
      <c r="H435" t="str">
        <f>_xlfn.XLOOKUP(tbl2023Sales[[#This Row],[Age]],tblAgeGrp[Age],tblAgeGrp[AgeGroup],"Error, verify age",0,1)</f>
        <v>25-34</v>
      </c>
      <c r="I435" t="str">
        <f>IF(OR(tbl2023Sales[[#This Row],[Month-Year]]=45260, tbl2023Sales[[#This Row],[Month-Year]]=45291), "Holiday", "Non-Holiday")</f>
        <v>Non-Holiday</v>
      </c>
      <c r="J435" t="str">
        <f>_xlfn.XLOOKUP(WEEKDAY(tbl2023Sales[[#This Row],[Date]],1),tblDayWk[Day'#],tblDayWk[Day],"Error",0,1)</f>
        <v>Monday</v>
      </c>
      <c r="K435" t="b">
        <f>WEEKDAY(tbl2023Sales[[#This Row],[Date]], 2) &gt;= 5</f>
        <v>0</v>
      </c>
      <c r="L435" s="15">
        <f>EOMONTH(tbl2023Sales[[#This Row],[Date]],0)</f>
        <v>44985</v>
      </c>
    </row>
    <row r="436" spans="1:12" x14ac:dyDescent="0.4">
      <c r="A436">
        <v>434</v>
      </c>
      <c r="B436" s="2">
        <v>44965</v>
      </c>
      <c r="C436" t="s">
        <v>571</v>
      </c>
      <c r="D436" t="s">
        <v>4</v>
      </c>
      <c r="E436">
        <v>43</v>
      </c>
      <c r="F436" t="s">
        <v>1</v>
      </c>
      <c r="G436" s="7">
        <v>850.96</v>
      </c>
      <c r="H436" t="str">
        <f>_xlfn.XLOOKUP(tbl2023Sales[[#This Row],[Age]],tblAgeGrp[Age],tblAgeGrp[AgeGroup],"Error, verify age",0,1)</f>
        <v>35-44</v>
      </c>
      <c r="I436" t="str">
        <f>IF(OR(tbl2023Sales[[#This Row],[Month-Year]]=45260, tbl2023Sales[[#This Row],[Month-Year]]=45291), "Holiday", "Non-Holiday")</f>
        <v>Non-Holiday</v>
      </c>
      <c r="J436" t="str">
        <f>_xlfn.XLOOKUP(WEEKDAY(tbl2023Sales[[#This Row],[Date]],1),tblDayWk[Day'#],tblDayWk[Day],"Error",0,1)</f>
        <v>Wednesday</v>
      </c>
      <c r="K436" t="b">
        <f>WEEKDAY(tbl2023Sales[[#This Row],[Date]], 2) &gt;= 5</f>
        <v>0</v>
      </c>
      <c r="L436" s="15">
        <f>EOMONTH(tbl2023Sales[[#This Row],[Date]],0)</f>
        <v>44985</v>
      </c>
    </row>
    <row r="437" spans="1:12" x14ac:dyDescent="0.4">
      <c r="A437">
        <v>435</v>
      </c>
      <c r="B437" s="2">
        <v>45280</v>
      </c>
      <c r="C437" t="s">
        <v>570</v>
      </c>
      <c r="D437" t="s">
        <v>4</v>
      </c>
      <c r="E437">
        <v>30</v>
      </c>
      <c r="F437" t="s">
        <v>6</v>
      </c>
      <c r="G437" s="7">
        <v>212.79999999999998</v>
      </c>
      <c r="H437" t="str">
        <f>_xlfn.XLOOKUP(tbl2023Sales[[#This Row],[Age]],tblAgeGrp[Age],tblAgeGrp[AgeGroup],"Error, verify age",0,1)</f>
        <v>25-34</v>
      </c>
      <c r="I437" t="str">
        <f>IF(OR(tbl2023Sales[[#This Row],[Month-Year]]=45260, tbl2023Sales[[#This Row],[Month-Year]]=45291), "Holiday", "Non-Holiday")</f>
        <v>Holiday</v>
      </c>
      <c r="J437" t="str">
        <f>_xlfn.XLOOKUP(WEEKDAY(tbl2023Sales[[#This Row],[Date]],1),tblDayWk[Day'#],tblDayWk[Day],"Error",0,1)</f>
        <v>Wednesday</v>
      </c>
      <c r="K437" t="b">
        <f>WEEKDAY(tbl2023Sales[[#This Row],[Date]], 2) &gt;= 5</f>
        <v>0</v>
      </c>
      <c r="L437" s="15">
        <f>EOMONTH(tbl2023Sales[[#This Row],[Date]],0)</f>
        <v>45291</v>
      </c>
    </row>
    <row r="438" spans="1:12" x14ac:dyDescent="0.4">
      <c r="A438">
        <v>436</v>
      </c>
      <c r="B438" s="2">
        <v>45003</v>
      </c>
      <c r="C438" t="s">
        <v>569</v>
      </c>
      <c r="D438" t="s">
        <v>4</v>
      </c>
      <c r="E438">
        <v>57</v>
      </c>
      <c r="F438" t="s">
        <v>9</v>
      </c>
      <c r="G438" s="7">
        <v>82.24</v>
      </c>
      <c r="H438" t="str">
        <f>_xlfn.XLOOKUP(tbl2023Sales[[#This Row],[Age]],tblAgeGrp[Age],tblAgeGrp[AgeGroup],"Error, verify age",0,1)</f>
        <v>55-64</v>
      </c>
      <c r="I438" t="str">
        <f>IF(OR(tbl2023Sales[[#This Row],[Month-Year]]=45260, tbl2023Sales[[#This Row],[Month-Year]]=45291), "Holiday", "Non-Holiday")</f>
        <v>Non-Holiday</v>
      </c>
      <c r="J438" t="str">
        <f>_xlfn.XLOOKUP(WEEKDAY(tbl2023Sales[[#This Row],[Date]],1),tblDayWk[Day'#],tblDayWk[Day],"Error",0,1)</f>
        <v>Saturday</v>
      </c>
      <c r="K438" t="b">
        <f>WEEKDAY(tbl2023Sales[[#This Row],[Date]], 2) &gt;= 5</f>
        <v>1</v>
      </c>
      <c r="L438" s="15">
        <f>EOMONTH(tbl2023Sales[[#This Row],[Date]],0)</f>
        <v>45016</v>
      </c>
    </row>
    <row r="439" spans="1:12" x14ac:dyDescent="0.4">
      <c r="A439">
        <v>437</v>
      </c>
      <c r="B439" s="2">
        <v>45206</v>
      </c>
      <c r="C439" t="s">
        <v>568</v>
      </c>
      <c r="D439" t="s">
        <v>4</v>
      </c>
      <c r="E439">
        <v>35</v>
      </c>
      <c r="F439" t="s">
        <v>1</v>
      </c>
      <c r="G439" s="7">
        <v>418.66</v>
      </c>
      <c r="H439" t="str">
        <f>_xlfn.XLOOKUP(tbl2023Sales[[#This Row],[Age]],tblAgeGrp[Age],tblAgeGrp[AgeGroup],"Error, verify age",0,1)</f>
        <v>35-44</v>
      </c>
      <c r="I439" t="str">
        <f>IF(OR(tbl2023Sales[[#This Row],[Month-Year]]=45260, tbl2023Sales[[#This Row],[Month-Year]]=45291), "Holiday", "Non-Holiday")</f>
        <v>Non-Holiday</v>
      </c>
      <c r="J439" t="str">
        <f>_xlfn.XLOOKUP(WEEKDAY(tbl2023Sales[[#This Row],[Date]],1),tblDayWk[Day'#],tblDayWk[Day],"Error",0,1)</f>
        <v>Saturday</v>
      </c>
      <c r="K439" t="b">
        <f>WEEKDAY(tbl2023Sales[[#This Row],[Date]], 2) &gt;= 5</f>
        <v>1</v>
      </c>
      <c r="L439" s="15">
        <f>EOMONTH(tbl2023Sales[[#This Row],[Date]],0)</f>
        <v>45230</v>
      </c>
    </row>
    <row r="440" spans="1:12" x14ac:dyDescent="0.4">
      <c r="A440">
        <v>438</v>
      </c>
      <c r="B440" s="2">
        <v>44945</v>
      </c>
      <c r="C440" t="s">
        <v>567</v>
      </c>
      <c r="D440" t="s">
        <v>4</v>
      </c>
      <c r="E440">
        <v>42</v>
      </c>
      <c r="F440" t="s">
        <v>9</v>
      </c>
      <c r="G440" s="7">
        <v>721.75</v>
      </c>
      <c r="H440" t="str">
        <f>_xlfn.XLOOKUP(tbl2023Sales[[#This Row],[Age]],tblAgeGrp[Age],tblAgeGrp[AgeGroup],"Error, verify age",0,1)</f>
        <v>35-44</v>
      </c>
      <c r="I440" t="str">
        <f>IF(OR(tbl2023Sales[[#This Row],[Month-Year]]=45260, tbl2023Sales[[#This Row],[Month-Year]]=45291), "Holiday", "Non-Holiday")</f>
        <v>Non-Holiday</v>
      </c>
      <c r="J440" t="str">
        <f>_xlfn.XLOOKUP(WEEKDAY(tbl2023Sales[[#This Row],[Date]],1),tblDayWk[Day'#],tblDayWk[Day],"Error",0,1)</f>
        <v>Thursday</v>
      </c>
      <c r="K440" t="b">
        <f>WEEKDAY(tbl2023Sales[[#This Row],[Date]], 2) &gt;= 5</f>
        <v>0</v>
      </c>
      <c r="L440" s="15">
        <f>EOMONTH(tbl2023Sales[[#This Row],[Date]],0)</f>
        <v>44957</v>
      </c>
    </row>
    <row r="441" spans="1:12" x14ac:dyDescent="0.4">
      <c r="A441">
        <v>439</v>
      </c>
      <c r="B441" s="2">
        <v>45116</v>
      </c>
      <c r="C441" t="s">
        <v>566</v>
      </c>
      <c r="D441" t="s">
        <v>2</v>
      </c>
      <c r="E441">
        <v>50</v>
      </c>
      <c r="F441" t="s">
        <v>9</v>
      </c>
      <c r="G441" s="7">
        <v>1757.16</v>
      </c>
      <c r="H441" t="str">
        <f>_xlfn.XLOOKUP(tbl2023Sales[[#This Row],[Age]],tblAgeGrp[Age],tblAgeGrp[AgeGroup],"Error, verify age",0,1)</f>
        <v>45-54</v>
      </c>
      <c r="I441" t="str">
        <f>IF(OR(tbl2023Sales[[#This Row],[Month-Year]]=45260, tbl2023Sales[[#This Row],[Month-Year]]=45291), "Holiday", "Non-Holiday")</f>
        <v>Non-Holiday</v>
      </c>
      <c r="J441" t="str">
        <f>_xlfn.XLOOKUP(WEEKDAY(tbl2023Sales[[#This Row],[Date]],1),tblDayWk[Day'#],tblDayWk[Day],"Error",0,1)</f>
        <v>Sunday</v>
      </c>
      <c r="K441" t="b">
        <f>WEEKDAY(tbl2023Sales[[#This Row],[Date]], 2) &gt;= 5</f>
        <v>1</v>
      </c>
      <c r="L441" s="15">
        <f>EOMONTH(tbl2023Sales[[#This Row],[Date]],0)</f>
        <v>45138</v>
      </c>
    </row>
    <row r="442" spans="1:12" x14ac:dyDescent="0.4">
      <c r="A442">
        <v>440</v>
      </c>
      <c r="B442" s="2">
        <v>45225</v>
      </c>
      <c r="C442" t="s">
        <v>565</v>
      </c>
      <c r="D442" t="s">
        <v>2</v>
      </c>
      <c r="E442">
        <v>64</v>
      </c>
      <c r="F442" t="s">
        <v>9</v>
      </c>
      <c r="G442" s="7">
        <v>1490.58</v>
      </c>
      <c r="H442" t="str">
        <f>_xlfn.XLOOKUP(tbl2023Sales[[#This Row],[Age]],tblAgeGrp[Age],tblAgeGrp[AgeGroup],"Error, verify age",0,1)</f>
        <v>55-64</v>
      </c>
      <c r="I442" t="str">
        <f>IF(OR(tbl2023Sales[[#This Row],[Month-Year]]=45260, tbl2023Sales[[#This Row],[Month-Year]]=45291), "Holiday", "Non-Holiday")</f>
        <v>Non-Holiday</v>
      </c>
      <c r="J442" t="str">
        <f>_xlfn.XLOOKUP(WEEKDAY(tbl2023Sales[[#This Row],[Date]],1),tblDayWk[Day'#],tblDayWk[Day],"Error",0,1)</f>
        <v>Thursday</v>
      </c>
      <c r="K442" t="b">
        <f>WEEKDAY(tbl2023Sales[[#This Row],[Date]], 2) &gt;= 5</f>
        <v>0</v>
      </c>
      <c r="L442" s="15">
        <f>EOMONTH(tbl2023Sales[[#This Row],[Date]],0)</f>
        <v>45230</v>
      </c>
    </row>
    <row r="443" spans="1:12" x14ac:dyDescent="0.4">
      <c r="A443">
        <v>441</v>
      </c>
      <c r="B443" s="2">
        <v>45209</v>
      </c>
      <c r="C443" t="s">
        <v>564</v>
      </c>
      <c r="D443" t="s">
        <v>2</v>
      </c>
      <c r="E443">
        <v>57</v>
      </c>
      <c r="F443" t="s">
        <v>6</v>
      </c>
      <c r="G443" s="7">
        <v>214.76</v>
      </c>
      <c r="H443" t="str">
        <f>_xlfn.XLOOKUP(tbl2023Sales[[#This Row],[Age]],tblAgeGrp[Age],tblAgeGrp[AgeGroup],"Error, verify age",0,1)</f>
        <v>55-64</v>
      </c>
      <c r="I443" t="str">
        <f>IF(OR(tbl2023Sales[[#This Row],[Month-Year]]=45260, tbl2023Sales[[#This Row],[Month-Year]]=45291), "Holiday", "Non-Holiday")</f>
        <v>Non-Holiday</v>
      </c>
      <c r="J443" t="str">
        <f>_xlfn.XLOOKUP(WEEKDAY(tbl2023Sales[[#This Row],[Date]],1),tblDayWk[Day'#],tblDayWk[Day],"Error",0,1)</f>
        <v>Tuesday</v>
      </c>
      <c r="K443" t="b">
        <f>WEEKDAY(tbl2023Sales[[#This Row],[Date]], 2) &gt;= 5</f>
        <v>0</v>
      </c>
      <c r="L443" s="15">
        <f>EOMONTH(tbl2023Sales[[#This Row],[Date]],0)</f>
        <v>45230</v>
      </c>
    </row>
    <row r="444" spans="1:12" x14ac:dyDescent="0.4">
      <c r="A444">
        <v>442</v>
      </c>
      <c r="B444" s="2">
        <v>45002</v>
      </c>
      <c r="C444" t="s">
        <v>563</v>
      </c>
      <c r="D444" t="s">
        <v>4</v>
      </c>
      <c r="E444">
        <v>60</v>
      </c>
      <c r="F444" t="s">
        <v>9</v>
      </c>
      <c r="G444" s="7">
        <v>397.35</v>
      </c>
      <c r="H444" t="str">
        <f>_xlfn.XLOOKUP(tbl2023Sales[[#This Row],[Age]],tblAgeGrp[Age],tblAgeGrp[AgeGroup],"Error, verify age",0,1)</f>
        <v>55-64</v>
      </c>
      <c r="I444" t="str">
        <f>IF(OR(tbl2023Sales[[#This Row],[Month-Year]]=45260, tbl2023Sales[[#This Row],[Month-Year]]=45291), "Holiday", "Non-Holiday")</f>
        <v>Non-Holiday</v>
      </c>
      <c r="J444" t="str">
        <f>_xlfn.XLOOKUP(WEEKDAY(tbl2023Sales[[#This Row],[Date]],1),tblDayWk[Day'#],tblDayWk[Day],"Error",0,1)</f>
        <v>Friday</v>
      </c>
      <c r="K444" t="b">
        <f>WEEKDAY(tbl2023Sales[[#This Row],[Date]], 2) &gt;= 5</f>
        <v>1</v>
      </c>
      <c r="L444" s="15">
        <f>EOMONTH(tbl2023Sales[[#This Row],[Date]],0)</f>
        <v>45016</v>
      </c>
    </row>
    <row r="445" spans="1:12" x14ac:dyDescent="0.4">
      <c r="A445">
        <v>443</v>
      </c>
      <c r="B445" s="2">
        <v>45147</v>
      </c>
      <c r="C445" t="s">
        <v>562</v>
      </c>
      <c r="D445" t="s">
        <v>2</v>
      </c>
      <c r="E445">
        <v>29</v>
      </c>
      <c r="F445" t="s">
        <v>9</v>
      </c>
      <c r="G445" s="7">
        <v>935.37000000000012</v>
      </c>
      <c r="H445" t="str">
        <f>_xlfn.XLOOKUP(tbl2023Sales[[#This Row],[Age]],tblAgeGrp[Age],tblAgeGrp[AgeGroup],"Error, verify age",0,1)</f>
        <v>25-34</v>
      </c>
      <c r="I445" t="str">
        <f>IF(OR(tbl2023Sales[[#This Row],[Month-Year]]=45260, tbl2023Sales[[#This Row],[Month-Year]]=45291), "Holiday", "Non-Holiday")</f>
        <v>Non-Holiday</v>
      </c>
      <c r="J445" t="str">
        <f>_xlfn.XLOOKUP(WEEKDAY(tbl2023Sales[[#This Row],[Date]],1),tblDayWk[Day'#],tblDayWk[Day],"Error",0,1)</f>
        <v>Wednesday</v>
      </c>
      <c r="K445" t="b">
        <f>WEEKDAY(tbl2023Sales[[#This Row],[Date]], 2) &gt;= 5</f>
        <v>0</v>
      </c>
      <c r="L445" s="15">
        <f>EOMONTH(tbl2023Sales[[#This Row],[Date]],0)</f>
        <v>45169</v>
      </c>
    </row>
    <row r="446" spans="1:12" x14ac:dyDescent="0.4">
      <c r="A446">
        <v>444</v>
      </c>
      <c r="B446" s="2">
        <v>44992</v>
      </c>
      <c r="C446" t="s">
        <v>561</v>
      </c>
      <c r="D446" t="s">
        <v>4</v>
      </c>
      <c r="E446">
        <v>61</v>
      </c>
      <c r="F446" t="s">
        <v>9</v>
      </c>
      <c r="G446" s="7">
        <v>236.36</v>
      </c>
      <c r="H446" t="str">
        <f>_xlfn.XLOOKUP(tbl2023Sales[[#This Row],[Age]],tblAgeGrp[Age],tblAgeGrp[AgeGroup],"Error, verify age",0,1)</f>
        <v>55-64</v>
      </c>
      <c r="I446" t="str">
        <f>IF(OR(tbl2023Sales[[#This Row],[Month-Year]]=45260, tbl2023Sales[[#This Row],[Month-Year]]=45291), "Holiday", "Non-Holiday")</f>
        <v>Non-Holiday</v>
      </c>
      <c r="J446" t="str">
        <f>_xlfn.XLOOKUP(WEEKDAY(tbl2023Sales[[#This Row],[Date]],1),tblDayWk[Day'#],tblDayWk[Day],"Error",0,1)</f>
        <v>Tuesday</v>
      </c>
      <c r="K446" t="b">
        <f>WEEKDAY(tbl2023Sales[[#This Row],[Date]], 2) &gt;= 5</f>
        <v>0</v>
      </c>
      <c r="L446" s="15">
        <f>EOMONTH(tbl2023Sales[[#This Row],[Date]],0)</f>
        <v>45016</v>
      </c>
    </row>
    <row r="447" spans="1:12" x14ac:dyDescent="0.4">
      <c r="A447">
        <v>445</v>
      </c>
      <c r="B447" s="2">
        <v>44948</v>
      </c>
      <c r="C447" t="s">
        <v>560</v>
      </c>
      <c r="D447" t="s">
        <v>4</v>
      </c>
      <c r="E447">
        <v>53</v>
      </c>
      <c r="F447" t="s">
        <v>1</v>
      </c>
      <c r="G447" s="7">
        <v>258.68</v>
      </c>
      <c r="H447" t="str">
        <f>_xlfn.XLOOKUP(tbl2023Sales[[#This Row],[Age]],tblAgeGrp[Age],tblAgeGrp[AgeGroup],"Error, verify age",0,1)</f>
        <v>45-54</v>
      </c>
      <c r="I447" t="str">
        <f>IF(OR(tbl2023Sales[[#This Row],[Month-Year]]=45260, tbl2023Sales[[#This Row],[Month-Year]]=45291), "Holiday", "Non-Holiday")</f>
        <v>Non-Holiday</v>
      </c>
      <c r="J447" t="str">
        <f>_xlfn.XLOOKUP(WEEKDAY(tbl2023Sales[[#This Row],[Date]],1),tblDayWk[Day'#],tblDayWk[Day],"Error",0,1)</f>
        <v>Sunday</v>
      </c>
      <c r="K447" t="b">
        <f>WEEKDAY(tbl2023Sales[[#This Row],[Date]], 2) &gt;= 5</f>
        <v>1</v>
      </c>
      <c r="L447" s="15">
        <f>EOMONTH(tbl2023Sales[[#This Row],[Date]],0)</f>
        <v>44957</v>
      </c>
    </row>
    <row r="448" spans="1:12" x14ac:dyDescent="0.4">
      <c r="A448">
        <v>446</v>
      </c>
      <c r="B448" s="2">
        <v>45084</v>
      </c>
      <c r="C448" t="s">
        <v>559</v>
      </c>
      <c r="D448" t="s">
        <v>2</v>
      </c>
      <c r="E448">
        <v>21</v>
      </c>
      <c r="F448" t="s">
        <v>1</v>
      </c>
      <c r="G448" s="7">
        <v>3899.6</v>
      </c>
      <c r="H448" t="str">
        <f>_xlfn.XLOOKUP(tbl2023Sales[[#This Row],[Age]],tblAgeGrp[Age],tblAgeGrp[AgeGroup],"Error, verify age",0,1)</f>
        <v>15-24</v>
      </c>
      <c r="I448" t="str">
        <f>IF(OR(tbl2023Sales[[#This Row],[Month-Year]]=45260, tbl2023Sales[[#This Row],[Month-Year]]=45291), "Holiday", "Non-Holiday")</f>
        <v>Non-Holiday</v>
      </c>
      <c r="J448" t="str">
        <f>_xlfn.XLOOKUP(WEEKDAY(tbl2023Sales[[#This Row],[Date]],1),tblDayWk[Day'#],tblDayWk[Day],"Error",0,1)</f>
        <v>Wednesday</v>
      </c>
      <c r="K448" t="b">
        <f>WEEKDAY(tbl2023Sales[[#This Row],[Date]], 2) &gt;= 5</f>
        <v>0</v>
      </c>
      <c r="L448" s="15">
        <f>EOMONTH(tbl2023Sales[[#This Row],[Date]],0)</f>
        <v>45107</v>
      </c>
    </row>
    <row r="449" spans="1:12" x14ac:dyDescent="0.4">
      <c r="A449">
        <v>447</v>
      </c>
      <c r="B449" s="2">
        <v>45113</v>
      </c>
      <c r="C449" t="s">
        <v>558</v>
      </c>
      <c r="D449" t="s">
        <v>2</v>
      </c>
      <c r="E449">
        <v>22</v>
      </c>
      <c r="F449" t="s">
        <v>6</v>
      </c>
      <c r="G449" s="7">
        <v>16.59</v>
      </c>
      <c r="H449" t="str">
        <f>_xlfn.XLOOKUP(tbl2023Sales[[#This Row],[Age]],tblAgeGrp[Age],tblAgeGrp[AgeGroup],"Error, verify age",0,1)</f>
        <v>15-24</v>
      </c>
      <c r="I449" t="str">
        <f>IF(OR(tbl2023Sales[[#This Row],[Month-Year]]=45260, tbl2023Sales[[#This Row],[Month-Year]]=45291), "Holiday", "Non-Holiday")</f>
        <v>Non-Holiday</v>
      </c>
      <c r="J449" t="str">
        <f>_xlfn.XLOOKUP(WEEKDAY(tbl2023Sales[[#This Row],[Date]],1),tblDayWk[Day'#],tblDayWk[Day],"Error",0,1)</f>
        <v>Thursday</v>
      </c>
      <c r="K449" t="b">
        <f>WEEKDAY(tbl2023Sales[[#This Row],[Date]], 2) &gt;= 5</f>
        <v>0</v>
      </c>
      <c r="L449" s="15">
        <f>EOMONTH(tbl2023Sales[[#This Row],[Date]],0)</f>
        <v>45138</v>
      </c>
    </row>
    <row r="450" spans="1:12" x14ac:dyDescent="0.4">
      <c r="A450">
        <v>448</v>
      </c>
      <c r="B450" s="2">
        <v>44947</v>
      </c>
      <c r="C450" t="s">
        <v>557</v>
      </c>
      <c r="D450" t="s">
        <v>4</v>
      </c>
      <c r="E450">
        <v>54</v>
      </c>
      <c r="F450" t="s">
        <v>6</v>
      </c>
      <c r="G450" s="7">
        <v>417.76</v>
      </c>
      <c r="H450" t="str">
        <f>_xlfn.XLOOKUP(tbl2023Sales[[#This Row],[Age]],tblAgeGrp[Age],tblAgeGrp[AgeGroup],"Error, verify age",0,1)</f>
        <v>45-54</v>
      </c>
      <c r="I450" t="str">
        <f>IF(OR(tbl2023Sales[[#This Row],[Month-Year]]=45260, tbl2023Sales[[#This Row],[Month-Year]]=45291), "Holiday", "Non-Holiday")</f>
        <v>Non-Holiday</v>
      </c>
      <c r="J450" t="str">
        <f>_xlfn.XLOOKUP(WEEKDAY(tbl2023Sales[[#This Row],[Date]],1),tblDayWk[Day'#],tblDayWk[Day],"Error",0,1)</f>
        <v>Saturday</v>
      </c>
      <c r="K450" t="b">
        <f>WEEKDAY(tbl2023Sales[[#This Row],[Date]], 2) &gt;= 5</f>
        <v>1</v>
      </c>
      <c r="L450" s="15">
        <f>EOMONTH(tbl2023Sales[[#This Row],[Date]],0)</f>
        <v>44957</v>
      </c>
    </row>
    <row r="451" spans="1:12" x14ac:dyDescent="0.4">
      <c r="A451">
        <v>449</v>
      </c>
      <c r="B451" s="2">
        <v>45114</v>
      </c>
      <c r="C451" t="s">
        <v>556</v>
      </c>
      <c r="D451" t="s">
        <v>2</v>
      </c>
      <c r="E451">
        <v>25</v>
      </c>
      <c r="F451" t="s">
        <v>1</v>
      </c>
      <c r="G451" s="7">
        <v>1120.4000000000001</v>
      </c>
      <c r="H451" t="str">
        <f>_xlfn.XLOOKUP(tbl2023Sales[[#This Row],[Age]],tblAgeGrp[Age],tblAgeGrp[AgeGroup],"Error, verify age",0,1)</f>
        <v>25-34</v>
      </c>
      <c r="I451" t="str">
        <f>IF(OR(tbl2023Sales[[#This Row],[Month-Year]]=45260, tbl2023Sales[[#This Row],[Month-Year]]=45291), "Holiday", "Non-Holiday")</f>
        <v>Non-Holiday</v>
      </c>
      <c r="J451" t="str">
        <f>_xlfn.XLOOKUP(WEEKDAY(tbl2023Sales[[#This Row],[Date]],1),tblDayWk[Day'#],tblDayWk[Day],"Error",0,1)</f>
        <v>Friday</v>
      </c>
      <c r="K451" t="b">
        <f>WEEKDAY(tbl2023Sales[[#This Row],[Date]], 2) &gt;= 5</f>
        <v>1</v>
      </c>
      <c r="L451" s="15">
        <f>EOMONTH(tbl2023Sales[[#This Row],[Date]],0)</f>
        <v>45138</v>
      </c>
    </row>
    <row r="452" spans="1:12" x14ac:dyDescent="0.4">
      <c r="A452">
        <v>450</v>
      </c>
      <c r="B452" s="2">
        <v>45034</v>
      </c>
      <c r="C452" t="s">
        <v>555</v>
      </c>
      <c r="D452" t="s">
        <v>4</v>
      </c>
      <c r="E452">
        <v>59</v>
      </c>
      <c r="F452" t="s">
        <v>6</v>
      </c>
      <c r="G452" s="7">
        <v>347.65</v>
      </c>
      <c r="H452" t="str">
        <f>_xlfn.XLOOKUP(tbl2023Sales[[#This Row],[Age]],tblAgeGrp[Age],tblAgeGrp[AgeGroup],"Error, verify age",0,1)</f>
        <v>55-64</v>
      </c>
      <c r="I452" t="str">
        <f>IF(OR(tbl2023Sales[[#This Row],[Month-Year]]=45260, tbl2023Sales[[#This Row],[Month-Year]]=45291), "Holiday", "Non-Holiday")</f>
        <v>Non-Holiday</v>
      </c>
      <c r="J452" t="str">
        <f>_xlfn.XLOOKUP(WEEKDAY(tbl2023Sales[[#This Row],[Date]],1),tblDayWk[Day'#],tblDayWk[Day],"Error",0,1)</f>
        <v>Tuesday</v>
      </c>
      <c r="K452" t="b">
        <f>WEEKDAY(tbl2023Sales[[#This Row],[Date]], 2) &gt;= 5</f>
        <v>0</v>
      </c>
      <c r="L452" s="15">
        <f>EOMONTH(tbl2023Sales[[#This Row],[Date]],0)</f>
        <v>45046</v>
      </c>
    </row>
    <row r="453" spans="1:12" x14ac:dyDescent="0.4">
      <c r="A453">
        <v>451</v>
      </c>
      <c r="B453" s="2">
        <v>45276</v>
      </c>
      <c r="C453" t="s">
        <v>554</v>
      </c>
      <c r="D453" t="s">
        <v>4</v>
      </c>
      <c r="E453">
        <v>45</v>
      </c>
      <c r="F453" t="s">
        <v>1</v>
      </c>
      <c r="G453" s="7">
        <v>337.6</v>
      </c>
      <c r="H453" t="str">
        <f>_xlfn.XLOOKUP(tbl2023Sales[[#This Row],[Age]],tblAgeGrp[Age],tblAgeGrp[AgeGroup],"Error, verify age",0,1)</f>
        <v>45-54</v>
      </c>
      <c r="I453" t="str">
        <f>IF(OR(tbl2023Sales[[#This Row],[Month-Year]]=45260, tbl2023Sales[[#This Row],[Month-Year]]=45291), "Holiday", "Non-Holiday")</f>
        <v>Holiday</v>
      </c>
      <c r="J453" t="str">
        <f>_xlfn.XLOOKUP(WEEKDAY(tbl2023Sales[[#This Row],[Date]],1),tblDayWk[Day'#],tblDayWk[Day],"Error",0,1)</f>
        <v>Saturday</v>
      </c>
      <c r="K453" t="b">
        <f>WEEKDAY(tbl2023Sales[[#This Row],[Date]], 2) &gt;= 5</f>
        <v>1</v>
      </c>
      <c r="L453" s="15">
        <f>EOMONTH(tbl2023Sales[[#This Row],[Date]],0)</f>
        <v>45291</v>
      </c>
    </row>
    <row r="454" spans="1:12" x14ac:dyDescent="0.4">
      <c r="A454">
        <v>452</v>
      </c>
      <c r="B454" s="2">
        <v>45238</v>
      </c>
      <c r="C454" t="s">
        <v>553</v>
      </c>
      <c r="D454" t="s">
        <v>4</v>
      </c>
      <c r="E454">
        <v>48</v>
      </c>
      <c r="F454" t="s">
        <v>9</v>
      </c>
      <c r="G454" s="7">
        <v>602.76</v>
      </c>
      <c r="H454" t="str">
        <f>_xlfn.XLOOKUP(tbl2023Sales[[#This Row],[Age]],tblAgeGrp[Age],tblAgeGrp[AgeGroup],"Error, verify age",0,1)</f>
        <v>45-54</v>
      </c>
      <c r="I454" t="str">
        <f>IF(OR(tbl2023Sales[[#This Row],[Month-Year]]=45260, tbl2023Sales[[#This Row],[Month-Year]]=45291), "Holiday", "Non-Holiday")</f>
        <v>Holiday</v>
      </c>
      <c r="J454" t="str">
        <f>_xlfn.XLOOKUP(WEEKDAY(tbl2023Sales[[#This Row],[Date]],1),tblDayWk[Day'#],tblDayWk[Day],"Error",0,1)</f>
        <v>Wednesday</v>
      </c>
      <c r="K454" t="b">
        <f>WEEKDAY(tbl2023Sales[[#This Row],[Date]], 2) &gt;= 5</f>
        <v>0</v>
      </c>
      <c r="L454" s="15">
        <f>EOMONTH(tbl2023Sales[[#This Row],[Date]],0)</f>
        <v>45260</v>
      </c>
    </row>
    <row r="455" spans="1:12" x14ac:dyDescent="0.4">
      <c r="A455">
        <v>453</v>
      </c>
      <c r="B455" s="2">
        <v>45268</v>
      </c>
      <c r="C455" t="s">
        <v>552</v>
      </c>
      <c r="D455" t="s">
        <v>4</v>
      </c>
      <c r="E455">
        <v>26</v>
      </c>
      <c r="F455" t="s">
        <v>9</v>
      </c>
      <c r="G455" s="7">
        <v>312.38</v>
      </c>
      <c r="H455" t="str">
        <f>_xlfn.XLOOKUP(tbl2023Sales[[#This Row],[Age]],tblAgeGrp[Age],tblAgeGrp[AgeGroup],"Error, verify age",0,1)</f>
        <v>25-34</v>
      </c>
      <c r="I455" t="str">
        <f>IF(OR(tbl2023Sales[[#This Row],[Month-Year]]=45260, tbl2023Sales[[#This Row],[Month-Year]]=45291), "Holiday", "Non-Holiday")</f>
        <v>Holiday</v>
      </c>
      <c r="J455" t="str">
        <f>_xlfn.XLOOKUP(WEEKDAY(tbl2023Sales[[#This Row],[Date]],1),tblDayWk[Day'#],tblDayWk[Day],"Error",0,1)</f>
        <v>Friday</v>
      </c>
      <c r="K455" t="b">
        <f>WEEKDAY(tbl2023Sales[[#This Row],[Date]], 2) &gt;= 5</f>
        <v>1</v>
      </c>
      <c r="L455" s="15">
        <f>EOMONTH(tbl2023Sales[[#This Row],[Date]],0)</f>
        <v>45291</v>
      </c>
    </row>
    <row r="456" spans="1:12" x14ac:dyDescent="0.4">
      <c r="A456">
        <v>454</v>
      </c>
      <c r="B456" s="2">
        <v>44979</v>
      </c>
      <c r="C456" t="s">
        <v>551</v>
      </c>
      <c r="D456" t="s">
        <v>4</v>
      </c>
      <c r="E456">
        <v>46</v>
      </c>
      <c r="F456" t="s">
        <v>6</v>
      </c>
      <c r="G456" s="7">
        <v>309.14999999999998</v>
      </c>
      <c r="H456" t="str">
        <f>_xlfn.XLOOKUP(tbl2023Sales[[#This Row],[Age]],tblAgeGrp[Age],tblAgeGrp[AgeGroup],"Error, verify age",0,1)</f>
        <v>45-54</v>
      </c>
      <c r="I456" t="str">
        <f>IF(OR(tbl2023Sales[[#This Row],[Month-Year]]=45260, tbl2023Sales[[#This Row],[Month-Year]]=45291), "Holiday", "Non-Holiday")</f>
        <v>Non-Holiday</v>
      </c>
      <c r="J456" t="str">
        <f>_xlfn.XLOOKUP(WEEKDAY(tbl2023Sales[[#This Row],[Date]],1),tblDayWk[Day'#],tblDayWk[Day],"Error",0,1)</f>
        <v>Wednesday</v>
      </c>
      <c r="K456" t="b">
        <f>WEEKDAY(tbl2023Sales[[#This Row],[Date]], 2) &gt;= 5</f>
        <v>0</v>
      </c>
      <c r="L456" s="15">
        <f>EOMONTH(tbl2023Sales[[#This Row],[Date]],0)</f>
        <v>44985</v>
      </c>
    </row>
    <row r="457" spans="1:12" x14ac:dyDescent="0.4">
      <c r="A457">
        <v>455</v>
      </c>
      <c r="B457" s="2">
        <v>45108</v>
      </c>
      <c r="C457" t="s">
        <v>550</v>
      </c>
      <c r="D457" t="s">
        <v>2</v>
      </c>
      <c r="E457">
        <v>31</v>
      </c>
      <c r="F457" t="s">
        <v>1</v>
      </c>
      <c r="G457" s="7">
        <v>3082.3500000000004</v>
      </c>
      <c r="H457" t="str">
        <f>_xlfn.XLOOKUP(tbl2023Sales[[#This Row],[Age]],tblAgeGrp[Age],tblAgeGrp[AgeGroup],"Error, verify age",0,1)</f>
        <v>25-34</v>
      </c>
      <c r="I457" t="str">
        <f>IF(OR(tbl2023Sales[[#This Row],[Month-Year]]=45260, tbl2023Sales[[#This Row],[Month-Year]]=45291), "Holiday", "Non-Holiday")</f>
        <v>Non-Holiday</v>
      </c>
      <c r="J457" t="str">
        <f>_xlfn.XLOOKUP(WEEKDAY(tbl2023Sales[[#This Row],[Date]],1),tblDayWk[Day'#],tblDayWk[Day],"Error",0,1)</f>
        <v>Saturday</v>
      </c>
      <c r="K457" t="b">
        <f>WEEKDAY(tbl2023Sales[[#This Row],[Date]], 2) &gt;= 5</f>
        <v>1</v>
      </c>
      <c r="L457" s="15">
        <f>EOMONTH(tbl2023Sales[[#This Row],[Date]],0)</f>
        <v>45138</v>
      </c>
    </row>
    <row r="458" spans="1:12" x14ac:dyDescent="0.4">
      <c r="A458">
        <v>456</v>
      </c>
      <c r="B458" s="2">
        <v>45213</v>
      </c>
      <c r="C458" t="s">
        <v>549</v>
      </c>
      <c r="D458" t="s">
        <v>2</v>
      </c>
      <c r="E458">
        <v>57</v>
      </c>
      <c r="F458" t="s">
        <v>1</v>
      </c>
      <c r="G458" s="7">
        <v>901.9</v>
      </c>
      <c r="H458" t="str">
        <f>_xlfn.XLOOKUP(tbl2023Sales[[#This Row],[Age]],tblAgeGrp[Age],tblAgeGrp[AgeGroup],"Error, verify age",0,1)</f>
        <v>55-64</v>
      </c>
      <c r="I458" t="str">
        <f>IF(OR(tbl2023Sales[[#This Row],[Month-Year]]=45260, tbl2023Sales[[#This Row],[Month-Year]]=45291), "Holiday", "Non-Holiday")</f>
        <v>Non-Holiday</v>
      </c>
      <c r="J458" t="str">
        <f>_xlfn.XLOOKUP(WEEKDAY(tbl2023Sales[[#This Row],[Date]],1),tblDayWk[Day'#],tblDayWk[Day],"Error",0,1)</f>
        <v>Saturday</v>
      </c>
      <c r="K458" t="b">
        <f>WEEKDAY(tbl2023Sales[[#This Row],[Date]], 2) &gt;= 5</f>
        <v>1</v>
      </c>
      <c r="L458" s="15">
        <f>EOMONTH(tbl2023Sales[[#This Row],[Date]],0)</f>
        <v>45230</v>
      </c>
    </row>
    <row r="459" spans="1:12" x14ac:dyDescent="0.4">
      <c r="A459">
        <v>457</v>
      </c>
      <c r="B459" s="2">
        <v>45135</v>
      </c>
      <c r="C459" t="s">
        <v>548</v>
      </c>
      <c r="D459" t="s">
        <v>4</v>
      </c>
      <c r="E459">
        <v>58</v>
      </c>
      <c r="F459" t="s">
        <v>6</v>
      </c>
      <c r="G459" s="7">
        <v>137.83000000000001</v>
      </c>
      <c r="H459" t="str">
        <f>_xlfn.XLOOKUP(tbl2023Sales[[#This Row],[Age]],tblAgeGrp[Age],tblAgeGrp[AgeGroup],"Error, verify age",0,1)</f>
        <v>55-64</v>
      </c>
      <c r="I459" t="str">
        <f>IF(OR(tbl2023Sales[[#This Row],[Month-Year]]=45260, tbl2023Sales[[#This Row],[Month-Year]]=45291), "Holiday", "Non-Holiday")</f>
        <v>Non-Holiday</v>
      </c>
      <c r="J459" t="str">
        <f>_xlfn.XLOOKUP(WEEKDAY(tbl2023Sales[[#This Row],[Date]],1),tblDayWk[Day'#],tblDayWk[Day],"Error",0,1)</f>
        <v>Friday</v>
      </c>
      <c r="K459" t="b">
        <f>WEEKDAY(tbl2023Sales[[#This Row],[Date]], 2) &gt;= 5</f>
        <v>1</v>
      </c>
      <c r="L459" s="15">
        <f>EOMONTH(tbl2023Sales[[#This Row],[Date]],0)</f>
        <v>45138</v>
      </c>
    </row>
    <row r="460" spans="1:12" x14ac:dyDescent="0.4">
      <c r="A460">
        <v>458</v>
      </c>
      <c r="B460" s="2">
        <v>45247</v>
      </c>
      <c r="C460" t="s">
        <v>547</v>
      </c>
      <c r="D460" t="s">
        <v>4</v>
      </c>
      <c r="E460">
        <v>39</v>
      </c>
      <c r="F460" t="s">
        <v>1</v>
      </c>
      <c r="G460" s="7">
        <v>483.92</v>
      </c>
      <c r="H460" t="str">
        <f>_xlfn.XLOOKUP(tbl2023Sales[[#This Row],[Age]],tblAgeGrp[Age],tblAgeGrp[AgeGroup],"Error, verify age",0,1)</f>
        <v>35-44</v>
      </c>
      <c r="I460" t="str">
        <f>IF(OR(tbl2023Sales[[#This Row],[Month-Year]]=45260, tbl2023Sales[[#This Row],[Month-Year]]=45291), "Holiday", "Non-Holiday")</f>
        <v>Holiday</v>
      </c>
      <c r="J460" t="str">
        <f>_xlfn.XLOOKUP(WEEKDAY(tbl2023Sales[[#This Row],[Date]],1),tblDayWk[Day'#],tblDayWk[Day],"Error",0,1)</f>
        <v>Friday</v>
      </c>
      <c r="K460" t="b">
        <f>WEEKDAY(tbl2023Sales[[#This Row],[Date]], 2) &gt;= 5</f>
        <v>1</v>
      </c>
      <c r="L460" s="15">
        <f>EOMONTH(tbl2023Sales[[#This Row],[Date]],0)</f>
        <v>45260</v>
      </c>
    </row>
    <row r="461" spans="1:12" x14ac:dyDescent="0.4">
      <c r="A461">
        <v>459</v>
      </c>
      <c r="B461" s="2">
        <v>45006</v>
      </c>
      <c r="C461" t="s">
        <v>546</v>
      </c>
      <c r="D461" t="s">
        <v>2</v>
      </c>
      <c r="E461">
        <v>28</v>
      </c>
      <c r="F461" t="s">
        <v>9</v>
      </c>
      <c r="G461" s="7">
        <v>773.69999999999993</v>
      </c>
      <c r="H461" t="str">
        <f>_xlfn.XLOOKUP(tbl2023Sales[[#This Row],[Age]],tblAgeGrp[Age],tblAgeGrp[AgeGroup],"Error, verify age",0,1)</f>
        <v>25-34</v>
      </c>
      <c r="I461" t="str">
        <f>IF(OR(tbl2023Sales[[#This Row],[Month-Year]]=45260, tbl2023Sales[[#This Row],[Month-Year]]=45291), "Holiday", "Non-Holiday")</f>
        <v>Non-Holiday</v>
      </c>
      <c r="J461" t="str">
        <f>_xlfn.XLOOKUP(WEEKDAY(tbl2023Sales[[#This Row],[Date]],1),tblDayWk[Day'#],tblDayWk[Day],"Error",0,1)</f>
        <v>Tuesday</v>
      </c>
      <c r="K461" t="b">
        <f>WEEKDAY(tbl2023Sales[[#This Row],[Date]], 2) &gt;= 5</f>
        <v>0</v>
      </c>
      <c r="L461" s="15">
        <f>EOMONTH(tbl2023Sales[[#This Row],[Date]],0)</f>
        <v>45016</v>
      </c>
    </row>
    <row r="462" spans="1:12" x14ac:dyDescent="0.4">
      <c r="A462">
        <v>460</v>
      </c>
      <c r="B462" s="2">
        <v>45048</v>
      </c>
      <c r="C462" t="s">
        <v>545</v>
      </c>
      <c r="D462" t="s">
        <v>2</v>
      </c>
      <c r="E462">
        <v>40</v>
      </c>
      <c r="F462" t="s">
        <v>6</v>
      </c>
      <c r="G462" s="7">
        <v>182.10000000000002</v>
      </c>
      <c r="H462" t="str">
        <f>_xlfn.XLOOKUP(tbl2023Sales[[#This Row],[Age]],tblAgeGrp[Age],tblAgeGrp[AgeGroup],"Error, verify age",0,1)</f>
        <v>35-44</v>
      </c>
      <c r="I462" t="str">
        <f>IF(OR(tbl2023Sales[[#This Row],[Month-Year]]=45260, tbl2023Sales[[#This Row],[Month-Year]]=45291), "Holiday", "Non-Holiday")</f>
        <v>Non-Holiday</v>
      </c>
      <c r="J462" t="str">
        <f>_xlfn.XLOOKUP(WEEKDAY(tbl2023Sales[[#This Row],[Date]],1),tblDayWk[Day'#],tblDayWk[Day],"Error",0,1)</f>
        <v>Tuesday</v>
      </c>
      <c r="K462" t="b">
        <f>WEEKDAY(tbl2023Sales[[#This Row],[Date]], 2) &gt;= 5</f>
        <v>0</v>
      </c>
      <c r="L462" s="15">
        <f>EOMONTH(tbl2023Sales[[#This Row],[Date]],0)</f>
        <v>45077</v>
      </c>
    </row>
    <row r="463" spans="1:12" x14ac:dyDescent="0.4">
      <c r="A463">
        <v>461</v>
      </c>
      <c r="B463" s="2">
        <v>45010</v>
      </c>
      <c r="C463" t="s">
        <v>544</v>
      </c>
      <c r="D463" t="s">
        <v>4</v>
      </c>
      <c r="E463">
        <v>18</v>
      </c>
      <c r="F463" t="s">
        <v>6</v>
      </c>
      <c r="G463" s="7">
        <v>305.60000000000002</v>
      </c>
      <c r="H463" t="str">
        <f>_xlfn.XLOOKUP(tbl2023Sales[[#This Row],[Age]],tblAgeGrp[Age],tblAgeGrp[AgeGroup],"Error, verify age",0,1)</f>
        <v>15-24</v>
      </c>
      <c r="I463" t="str">
        <f>IF(OR(tbl2023Sales[[#This Row],[Month-Year]]=45260, tbl2023Sales[[#This Row],[Month-Year]]=45291), "Holiday", "Non-Holiday")</f>
        <v>Non-Holiday</v>
      </c>
      <c r="J463" t="str">
        <f>_xlfn.XLOOKUP(WEEKDAY(tbl2023Sales[[#This Row],[Date]],1),tblDayWk[Day'#],tblDayWk[Day],"Error",0,1)</f>
        <v>Saturday</v>
      </c>
      <c r="K463" t="b">
        <f>WEEKDAY(tbl2023Sales[[#This Row],[Date]], 2) &gt;= 5</f>
        <v>1</v>
      </c>
      <c r="L463" s="15">
        <f>EOMONTH(tbl2023Sales[[#This Row],[Date]],0)</f>
        <v>45016</v>
      </c>
    </row>
    <row r="464" spans="1:12" x14ac:dyDescent="0.4">
      <c r="A464">
        <v>462</v>
      </c>
      <c r="B464" s="2">
        <v>45017</v>
      </c>
      <c r="C464" t="s">
        <v>543</v>
      </c>
      <c r="D464" t="s">
        <v>2</v>
      </c>
      <c r="E464">
        <v>63</v>
      </c>
      <c r="F464" t="s">
        <v>1</v>
      </c>
      <c r="G464" s="7">
        <v>539.78</v>
      </c>
      <c r="H464" t="str">
        <f>_xlfn.XLOOKUP(tbl2023Sales[[#This Row],[Age]],tblAgeGrp[Age],tblAgeGrp[AgeGroup],"Error, verify age",0,1)</f>
        <v>55-64</v>
      </c>
      <c r="I464" t="str">
        <f>IF(OR(tbl2023Sales[[#This Row],[Month-Year]]=45260, tbl2023Sales[[#This Row],[Month-Year]]=45291), "Holiday", "Non-Holiday")</f>
        <v>Non-Holiday</v>
      </c>
      <c r="J464" t="str">
        <f>_xlfn.XLOOKUP(WEEKDAY(tbl2023Sales[[#This Row],[Date]],1),tblDayWk[Day'#],tblDayWk[Day],"Error",0,1)</f>
        <v>Saturday</v>
      </c>
      <c r="K464" t="b">
        <f>WEEKDAY(tbl2023Sales[[#This Row],[Date]], 2) &gt;= 5</f>
        <v>1</v>
      </c>
      <c r="L464" s="15">
        <f>EOMONTH(tbl2023Sales[[#This Row],[Date]],0)</f>
        <v>45046</v>
      </c>
    </row>
    <row r="465" spans="1:12" x14ac:dyDescent="0.4">
      <c r="A465">
        <v>463</v>
      </c>
      <c r="B465" s="2">
        <v>45138</v>
      </c>
      <c r="C465" t="s">
        <v>542</v>
      </c>
      <c r="D465" t="s">
        <v>4</v>
      </c>
      <c r="E465">
        <v>54</v>
      </c>
      <c r="F465" t="s">
        <v>6</v>
      </c>
      <c r="G465" s="7">
        <v>359.6</v>
      </c>
      <c r="H465" t="str">
        <f>_xlfn.XLOOKUP(tbl2023Sales[[#This Row],[Age]],tblAgeGrp[Age],tblAgeGrp[AgeGroup],"Error, verify age",0,1)</f>
        <v>45-54</v>
      </c>
      <c r="I465" t="str">
        <f>IF(OR(tbl2023Sales[[#This Row],[Month-Year]]=45260, tbl2023Sales[[#This Row],[Month-Year]]=45291), "Holiday", "Non-Holiday")</f>
        <v>Non-Holiday</v>
      </c>
      <c r="J465" t="str">
        <f>_xlfn.XLOOKUP(WEEKDAY(tbl2023Sales[[#This Row],[Date]],1),tblDayWk[Day'#],tblDayWk[Day],"Error",0,1)</f>
        <v>Monday</v>
      </c>
      <c r="K465" t="b">
        <f>WEEKDAY(tbl2023Sales[[#This Row],[Date]], 2) &gt;= 5</f>
        <v>0</v>
      </c>
      <c r="L465" s="15">
        <f>EOMONTH(tbl2023Sales[[#This Row],[Date]],0)</f>
        <v>45138</v>
      </c>
    </row>
    <row r="466" spans="1:12" x14ac:dyDescent="0.4">
      <c r="A466">
        <v>464</v>
      </c>
      <c r="B466" s="2">
        <v>44939</v>
      </c>
      <c r="C466" t="s">
        <v>541</v>
      </c>
      <c r="D466" t="s">
        <v>2</v>
      </c>
      <c r="E466">
        <v>38</v>
      </c>
      <c r="F466" t="s">
        <v>1</v>
      </c>
      <c r="G466" s="7">
        <v>322.60000000000002</v>
      </c>
      <c r="H466" t="str">
        <f>_xlfn.XLOOKUP(tbl2023Sales[[#This Row],[Age]],tblAgeGrp[Age],tblAgeGrp[AgeGroup],"Error, verify age",0,1)</f>
        <v>35-44</v>
      </c>
      <c r="I466" t="str">
        <f>IF(OR(tbl2023Sales[[#This Row],[Month-Year]]=45260, tbl2023Sales[[#This Row],[Month-Year]]=45291), "Holiday", "Non-Holiday")</f>
        <v>Non-Holiday</v>
      </c>
      <c r="J466" t="str">
        <f>_xlfn.XLOOKUP(WEEKDAY(tbl2023Sales[[#This Row],[Date]],1),tblDayWk[Day'#],tblDayWk[Day],"Error",0,1)</f>
        <v>Friday</v>
      </c>
      <c r="K466" t="b">
        <f>WEEKDAY(tbl2023Sales[[#This Row],[Date]], 2) &gt;= 5</f>
        <v>1</v>
      </c>
      <c r="L466" s="15">
        <f>EOMONTH(tbl2023Sales[[#This Row],[Date]],0)</f>
        <v>44957</v>
      </c>
    </row>
    <row r="467" spans="1:12" x14ac:dyDescent="0.4">
      <c r="A467">
        <v>465</v>
      </c>
      <c r="B467" s="2">
        <v>45018</v>
      </c>
      <c r="C467" t="s">
        <v>540</v>
      </c>
      <c r="D467" t="s">
        <v>4</v>
      </c>
      <c r="E467">
        <v>43</v>
      </c>
      <c r="F467" t="s">
        <v>1</v>
      </c>
      <c r="G467" s="7">
        <v>1146.74</v>
      </c>
      <c r="H467" t="str">
        <f>_xlfn.XLOOKUP(tbl2023Sales[[#This Row],[Age]],tblAgeGrp[Age],tblAgeGrp[AgeGroup],"Error, verify age",0,1)</f>
        <v>35-44</v>
      </c>
      <c r="I467" t="str">
        <f>IF(OR(tbl2023Sales[[#This Row],[Month-Year]]=45260, tbl2023Sales[[#This Row],[Month-Year]]=45291), "Holiday", "Non-Holiday")</f>
        <v>Non-Holiday</v>
      </c>
      <c r="J467" t="str">
        <f>_xlfn.XLOOKUP(WEEKDAY(tbl2023Sales[[#This Row],[Date]],1),tblDayWk[Day'#],tblDayWk[Day],"Error",0,1)</f>
        <v>Sunday</v>
      </c>
      <c r="K467" t="b">
        <f>WEEKDAY(tbl2023Sales[[#This Row],[Date]], 2) &gt;= 5</f>
        <v>1</v>
      </c>
      <c r="L467" s="15">
        <f>EOMONTH(tbl2023Sales[[#This Row],[Date]],0)</f>
        <v>45046</v>
      </c>
    </row>
    <row r="468" spans="1:12" x14ac:dyDescent="0.4">
      <c r="A468">
        <v>466</v>
      </c>
      <c r="B468" s="2">
        <v>45097</v>
      </c>
      <c r="C468" t="s">
        <v>539</v>
      </c>
      <c r="D468" t="s">
        <v>2</v>
      </c>
      <c r="E468">
        <v>63</v>
      </c>
      <c r="F468" t="s">
        <v>1</v>
      </c>
      <c r="G468" s="7">
        <v>396.26</v>
      </c>
      <c r="H468" t="str">
        <f>_xlfn.XLOOKUP(tbl2023Sales[[#This Row],[Age]],tblAgeGrp[Age],tblAgeGrp[AgeGroup],"Error, verify age",0,1)</f>
        <v>55-64</v>
      </c>
      <c r="I468" t="str">
        <f>IF(OR(tbl2023Sales[[#This Row],[Month-Year]]=45260, tbl2023Sales[[#This Row],[Month-Year]]=45291), "Holiday", "Non-Holiday")</f>
        <v>Non-Holiday</v>
      </c>
      <c r="J468" t="str">
        <f>_xlfn.XLOOKUP(WEEKDAY(tbl2023Sales[[#This Row],[Date]],1),tblDayWk[Day'#],tblDayWk[Day],"Error",0,1)</f>
        <v>Tuesday</v>
      </c>
      <c r="K468" t="b">
        <f>WEEKDAY(tbl2023Sales[[#This Row],[Date]], 2) &gt;= 5</f>
        <v>0</v>
      </c>
      <c r="L468" s="15">
        <f>EOMONTH(tbl2023Sales[[#This Row],[Date]],0)</f>
        <v>45107</v>
      </c>
    </row>
    <row r="469" spans="1:12" x14ac:dyDescent="0.4">
      <c r="A469">
        <v>467</v>
      </c>
      <c r="B469" s="2">
        <v>45137</v>
      </c>
      <c r="C469" t="s">
        <v>538</v>
      </c>
      <c r="D469" t="s">
        <v>4</v>
      </c>
      <c r="E469">
        <v>53</v>
      </c>
      <c r="F469" t="s">
        <v>1</v>
      </c>
      <c r="G469" s="7">
        <v>2156.73</v>
      </c>
      <c r="H469" t="str">
        <f>_xlfn.XLOOKUP(tbl2023Sales[[#This Row],[Age]],tblAgeGrp[Age],tblAgeGrp[AgeGroup],"Error, verify age",0,1)</f>
        <v>45-54</v>
      </c>
      <c r="I469" t="str">
        <f>IF(OR(tbl2023Sales[[#This Row],[Month-Year]]=45260, tbl2023Sales[[#This Row],[Month-Year]]=45291), "Holiday", "Non-Holiday")</f>
        <v>Non-Holiday</v>
      </c>
      <c r="J469" t="str">
        <f>_xlfn.XLOOKUP(WEEKDAY(tbl2023Sales[[#This Row],[Date]],1),tblDayWk[Day'#],tblDayWk[Day],"Error",0,1)</f>
        <v>Sunday</v>
      </c>
      <c r="K469" t="b">
        <f>WEEKDAY(tbl2023Sales[[#This Row],[Date]], 2) &gt;= 5</f>
        <v>1</v>
      </c>
      <c r="L469" s="15">
        <f>EOMONTH(tbl2023Sales[[#This Row],[Date]],0)</f>
        <v>45138</v>
      </c>
    </row>
    <row r="470" spans="1:12" x14ac:dyDescent="0.4">
      <c r="A470">
        <v>468</v>
      </c>
      <c r="B470" s="2">
        <v>45269</v>
      </c>
      <c r="C470" t="s">
        <v>537</v>
      </c>
      <c r="D470" t="s">
        <v>2</v>
      </c>
      <c r="E470">
        <v>40</v>
      </c>
      <c r="F470" t="s">
        <v>1</v>
      </c>
      <c r="G470" s="7">
        <v>3775.5</v>
      </c>
      <c r="H470" t="str">
        <f>_xlfn.XLOOKUP(tbl2023Sales[[#This Row],[Age]],tblAgeGrp[Age],tblAgeGrp[AgeGroup],"Error, verify age",0,1)</f>
        <v>35-44</v>
      </c>
      <c r="I470" t="str">
        <f>IF(OR(tbl2023Sales[[#This Row],[Month-Year]]=45260, tbl2023Sales[[#This Row],[Month-Year]]=45291), "Holiday", "Non-Holiday")</f>
        <v>Holiday</v>
      </c>
      <c r="J470" t="str">
        <f>_xlfn.XLOOKUP(WEEKDAY(tbl2023Sales[[#This Row],[Date]],1),tblDayWk[Day'#],tblDayWk[Day],"Error",0,1)</f>
        <v>Saturday</v>
      </c>
      <c r="K470" t="b">
        <f>WEEKDAY(tbl2023Sales[[#This Row],[Date]], 2) &gt;= 5</f>
        <v>1</v>
      </c>
      <c r="L470" s="15">
        <f>EOMONTH(tbl2023Sales[[#This Row],[Date]],0)</f>
        <v>45291</v>
      </c>
    </row>
    <row r="471" spans="1:12" x14ac:dyDescent="0.4">
      <c r="A471">
        <v>469</v>
      </c>
      <c r="B471" s="2">
        <v>44934</v>
      </c>
      <c r="C471" t="s">
        <v>536</v>
      </c>
      <c r="D471" t="s">
        <v>2</v>
      </c>
      <c r="E471">
        <v>18</v>
      </c>
      <c r="F471" t="s">
        <v>6</v>
      </c>
      <c r="G471" s="7">
        <v>101.01</v>
      </c>
      <c r="H471" t="str">
        <f>_xlfn.XLOOKUP(tbl2023Sales[[#This Row],[Age]],tblAgeGrp[Age],tblAgeGrp[AgeGroup],"Error, verify age",0,1)</f>
        <v>15-24</v>
      </c>
      <c r="I471" t="str">
        <f>IF(OR(tbl2023Sales[[#This Row],[Month-Year]]=45260, tbl2023Sales[[#This Row],[Month-Year]]=45291), "Holiday", "Non-Holiday")</f>
        <v>Non-Holiday</v>
      </c>
      <c r="J471" t="str">
        <f>_xlfn.XLOOKUP(WEEKDAY(tbl2023Sales[[#This Row],[Date]],1),tblDayWk[Day'#],tblDayWk[Day],"Error",0,1)</f>
        <v>Sunday</v>
      </c>
      <c r="K471" t="b">
        <f>WEEKDAY(tbl2023Sales[[#This Row],[Date]], 2) &gt;= 5</f>
        <v>1</v>
      </c>
      <c r="L471" s="15">
        <f>EOMONTH(tbl2023Sales[[#This Row],[Date]],0)</f>
        <v>44957</v>
      </c>
    </row>
    <row r="472" spans="1:12" x14ac:dyDescent="0.4">
      <c r="A472">
        <v>470</v>
      </c>
      <c r="B472" s="2">
        <v>45063</v>
      </c>
      <c r="C472" t="s">
        <v>535</v>
      </c>
      <c r="D472" t="s">
        <v>4</v>
      </c>
      <c r="E472">
        <v>57</v>
      </c>
      <c r="F472" t="s">
        <v>9</v>
      </c>
      <c r="G472" s="7">
        <v>1048.44</v>
      </c>
      <c r="H472" t="str">
        <f>_xlfn.XLOOKUP(tbl2023Sales[[#This Row],[Age]],tblAgeGrp[Age],tblAgeGrp[AgeGroup],"Error, verify age",0,1)</f>
        <v>55-64</v>
      </c>
      <c r="I472" t="str">
        <f>IF(OR(tbl2023Sales[[#This Row],[Month-Year]]=45260, tbl2023Sales[[#This Row],[Month-Year]]=45291), "Holiday", "Non-Holiday")</f>
        <v>Non-Holiday</v>
      </c>
      <c r="J472" t="str">
        <f>_xlfn.XLOOKUP(WEEKDAY(tbl2023Sales[[#This Row],[Date]],1),tblDayWk[Day'#],tblDayWk[Day],"Error",0,1)</f>
        <v>Wednesday</v>
      </c>
      <c r="K472" t="b">
        <f>WEEKDAY(tbl2023Sales[[#This Row],[Date]], 2) &gt;= 5</f>
        <v>0</v>
      </c>
      <c r="L472" s="15">
        <f>EOMONTH(tbl2023Sales[[#This Row],[Date]],0)</f>
        <v>45077</v>
      </c>
    </row>
    <row r="473" spans="1:12" x14ac:dyDescent="0.4">
      <c r="A473">
        <v>471</v>
      </c>
      <c r="B473" s="2">
        <v>45008</v>
      </c>
      <c r="C473" t="s">
        <v>534</v>
      </c>
      <c r="D473" t="s">
        <v>2</v>
      </c>
      <c r="E473">
        <v>32</v>
      </c>
      <c r="F473" t="s">
        <v>9</v>
      </c>
      <c r="G473" s="7">
        <v>298.67</v>
      </c>
      <c r="H473" t="str">
        <f>_xlfn.XLOOKUP(tbl2023Sales[[#This Row],[Age]],tblAgeGrp[Age],tblAgeGrp[AgeGroup],"Error, verify age",0,1)</f>
        <v>25-34</v>
      </c>
      <c r="I473" t="str">
        <f>IF(OR(tbl2023Sales[[#This Row],[Month-Year]]=45260, tbl2023Sales[[#This Row],[Month-Year]]=45291), "Holiday", "Non-Holiday")</f>
        <v>Non-Holiday</v>
      </c>
      <c r="J473" t="str">
        <f>_xlfn.XLOOKUP(WEEKDAY(tbl2023Sales[[#This Row],[Date]],1),tblDayWk[Day'#],tblDayWk[Day],"Error",0,1)</f>
        <v>Thursday</v>
      </c>
      <c r="K473" t="b">
        <f>WEEKDAY(tbl2023Sales[[#This Row],[Date]], 2) &gt;= 5</f>
        <v>0</v>
      </c>
      <c r="L473" s="15">
        <f>EOMONTH(tbl2023Sales[[#This Row],[Date]],0)</f>
        <v>45016</v>
      </c>
    </row>
    <row r="474" spans="1:12" x14ac:dyDescent="0.4">
      <c r="A474">
        <v>472</v>
      </c>
      <c r="B474" s="2">
        <v>45286</v>
      </c>
      <c r="C474" t="s">
        <v>533</v>
      </c>
      <c r="D474" t="s">
        <v>4</v>
      </c>
      <c r="E474">
        <v>38</v>
      </c>
      <c r="F474" t="s">
        <v>6</v>
      </c>
      <c r="G474" s="7">
        <v>674.88</v>
      </c>
      <c r="H474" t="str">
        <f>_xlfn.XLOOKUP(tbl2023Sales[[#This Row],[Age]],tblAgeGrp[Age],tblAgeGrp[AgeGroup],"Error, verify age",0,1)</f>
        <v>35-44</v>
      </c>
      <c r="I474" t="str">
        <f>IF(OR(tbl2023Sales[[#This Row],[Month-Year]]=45260, tbl2023Sales[[#This Row],[Month-Year]]=45291), "Holiday", "Non-Holiday")</f>
        <v>Holiday</v>
      </c>
      <c r="J474" t="str">
        <f>_xlfn.XLOOKUP(WEEKDAY(tbl2023Sales[[#This Row],[Date]],1),tblDayWk[Day'#],tblDayWk[Day],"Error",0,1)</f>
        <v>Tuesday</v>
      </c>
      <c r="K474" t="b">
        <f>WEEKDAY(tbl2023Sales[[#This Row],[Date]], 2) &gt;= 5</f>
        <v>0</v>
      </c>
      <c r="L474" s="15">
        <f>EOMONTH(tbl2023Sales[[#This Row],[Date]],0)</f>
        <v>45291</v>
      </c>
    </row>
    <row r="475" spans="1:12" x14ac:dyDescent="0.4">
      <c r="A475">
        <v>473</v>
      </c>
      <c r="B475" s="2">
        <v>44982</v>
      </c>
      <c r="C475" t="s">
        <v>532</v>
      </c>
      <c r="D475" t="s">
        <v>2</v>
      </c>
      <c r="E475">
        <v>64</v>
      </c>
      <c r="F475" t="s">
        <v>6</v>
      </c>
      <c r="G475" s="7">
        <v>126.44</v>
      </c>
      <c r="H475" t="str">
        <f>_xlfn.XLOOKUP(tbl2023Sales[[#This Row],[Age]],tblAgeGrp[Age],tblAgeGrp[AgeGroup],"Error, verify age",0,1)</f>
        <v>55-64</v>
      </c>
      <c r="I475" t="str">
        <f>IF(OR(tbl2023Sales[[#This Row],[Month-Year]]=45260, tbl2023Sales[[#This Row],[Month-Year]]=45291), "Holiday", "Non-Holiday")</f>
        <v>Non-Holiday</v>
      </c>
      <c r="J475" t="str">
        <f>_xlfn.XLOOKUP(WEEKDAY(tbl2023Sales[[#This Row],[Date]],1),tblDayWk[Day'#],tblDayWk[Day],"Error",0,1)</f>
        <v>Saturday</v>
      </c>
      <c r="K475" t="b">
        <f>WEEKDAY(tbl2023Sales[[#This Row],[Date]], 2) &gt;= 5</f>
        <v>1</v>
      </c>
      <c r="L475" s="15">
        <f>EOMONTH(tbl2023Sales[[#This Row],[Date]],0)</f>
        <v>44985</v>
      </c>
    </row>
    <row r="476" spans="1:12" x14ac:dyDescent="0.4">
      <c r="A476">
        <v>474</v>
      </c>
      <c r="B476" s="2">
        <v>45122</v>
      </c>
      <c r="C476" t="s">
        <v>531</v>
      </c>
      <c r="D476" t="s">
        <v>4</v>
      </c>
      <c r="E476">
        <v>26</v>
      </c>
      <c r="F476" t="s">
        <v>9</v>
      </c>
      <c r="G476" s="7">
        <v>224.9</v>
      </c>
      <c r="H476" t="str">
        <f>_xlfn.XLOOKUP(tbl2023Sales[[#This Row],[Age]],tblAgeGrp[Age],tblAgeGrp[AgeGroup],"Error, verify age",0,1)</f>
        <v>25-34</v>
      </c>
      <c r="I476" t="str">
        <f>IF(OR(tbl2023Sales[[#This Row],[Month-Year]]=45260, tbl2023Sales[[#This Row],[Month-Year]]=45291), "Holiday", "Non-Holiday")</f>
        <v>Non-Holiday</v>
      </c>
      <c r="J476" t="str">
        <f>_xlfn.XLOOKUP(WEEKDAY(tbl2023Sales[[#This Row],[Date]],1),tblDayWk[Day'#],tblDayWk[Day],"Error",0,1)</f>
        <v>Saturday</v>
      </c>
      <c r="K476" t="b">
        <f>WEEKDAY(tbl2023Sales[[#This Row],[Date]], 2) &gt;= 5</f>
        <v>1</v>
      </c>
      <c r="L476" s="15">
        <f>EOMONTH(tbl2023Sales[[#This Row],[Date]],0)</f>
        <v>45138</v>
      </c>
    </row>
    <row r="477" spans="1:12" x14ac:dyDescent="0.4">
      <c r="A477">
        <v>475</v>
      </c>
      <c r="B477" s="2">
        <v>44946</v>
      </c>
      <c r="C477" t="s">
        <v>530</v>
      </c>
      <c r="D477" t="s">
        <v>2</v>
      </c>
      <c r="E477">
        <v>26</v>
      </c>
      <c r="F477" t="s">
        <v>9</v>
      </c>
      <c r="G477" s="7">
        <v>73.67</v>
      </c>
      <c r="H477" t="str">
        <f>_xlfn.XLOOKUP(tbl2023Sales[[#This Row],[Age]],tblAgeGrp[Age],tblAgeGrp[AgeGroup],"Error, verify age",0,1)</f>
        <v>25-34</v>
      </c>
      <c r="I477" t="str">
        <f>IF(OR(tbl2023Sales[[#This Row],[Month-Year]]=45260, tbl2023Sales[[#This Row],[Month-Year]]=45291), "Holiday", "Non-Holiday")</f>
        <v>Non-Holiday</v>
      </c>
      <c r="J477" t="str">
        <f>_xlfn.XLOOKUP(WEEKDAY(tbl2023Sales[[#This Row],[Date]],1),tblDayWk[Day'#],tblDayWk[Day],"Error",0,1)</f>
        <v>Friday</v>
      </c>
      <c r="K477" t="b">
        <f>WEEKDAY(tbl2023Sales[[#This Row],[Date]], 2) &gt;= 5</f>
        <v>1</v>
      </c>
      <c r="L477" s="15">
        <f>EOMONTH(tbl2023Sales[[#This Row],[Date]],0)</f>
        <v>44957</v>
      </c>
    </row>
    <row r="478" spans="1:12" x14ac:dyDescent="0.4">
      <c r="A478">
        <v>476</v>
      </c>
      <c r="B478" s="2">
        <v>45167</v>
      </c>
      <c r="C478" t="s">
        <v>529</v>
      </c>
      <c r="D478" t="s">
        <v>4</v>
      </c>
      <c r="E478">
        <v>27</v>
      </c>
      <c r="F478" t="s">
        <v>9</v>
      </c>
      <c r="G478" s="7">
        <v>1597.68</v>
      </c>
      <c r="H478" t="str">
        <f>_xlfn.XLOOKUP(tbl2023Sales[[#This Row],[Age]],tblAgeGrp[Age],tblAgeGrp[AgeGroup],"Error, verify age",0,1)</f>
        <v>25-34</v>
      </c>
      <c r="I478" t="str">
        <f>IF(OR(tbl2023Sales[[#This Row],[Month-Year]]=45260, tbl2023Sales[[#This Row],[Month-Year]]=45291), "Holiday", "Non-Holiday")</f>
        <v>Non-Holiday</v>
      </c>
      <c r="J478" t="str">
        <f>_xlfn.XLOOKUP(WEEKDAY(tbl2023Sales[[#This Row],[Date]],1),tblDayWk[Day'#],tblDayWk[Day],"Error",0,1)</f>
        <v>Tuesday</v>
      </c>
      <c r="K478" t="b">
        <f>WEEKDAY(tbl2023Sales[[#This Row],[Date]], 2) &gt;= 5</f>
        <v>0</v>
      </c>
      <c r="L478" s="15">
        <f>EOMONTH(tbl2023Sales[[#This Row],[Date]],0)</f>
        <v>45169</v>
      </c>
    </row>
    <row r="479" spans="1:12" x14ac:dyDescent="0.4">
      <c r="A479">
        <v>477</v>
      </c>
      <c r="B479" s="2">
        <v>45040</v>
      </c>
      <c r="C479" t="s">
        <v>528</v>
      </c>
      <c r="D479" t="s">
        <v>2</v>
      </c>
      <c r="E479">
        <v>43</v>
      </c>
      <c r="F479" t="s">
        <v>9</v>
      </c>
      <c r="G479" s="7">
        <v>265.39999999999998</v>
      </c>
      <c r="H479" t="str">
        <f>_xlfn.XLOOKUP(tbl2023Sales[[#This Row],[Age]],tblAgeGrp[Age],tblAgeGrp[AgeGroup],"Error, verify age",0,1)</f>
        <v>35-44</v>
      </c>
      <c r="I479" t="str">
        <f>IF(OR(tbl2023Sales[[#This Row],[Month-Year]]=45260, tbl2023Sales[[#This Row],[Month-Year]]=45291), "Holiday", "Non-Holiday")</f>
        <v>Non-Holiday</v>
      </c>
      <c r="J479" t="str">
        <f>_xlfn.XLOOKUP(WEEKDAY(tbl2023Sales[[#This Row],[Date]],1),tblDayWk[Day'#],tblDayWk[Day],"Error",0,1)</f>
        <v>Monday</v>
      </c>
      <c r="K479" t="b">
        <f>WEEKDAY(tbl2023Sales[[#This Row],[Date]], 2) &gt;= 5</f>
        <v>0</v>
      </c>
      <c r="L479" s="15">
        <f>EOMONTH(tbl2023Sales[[#This Row],[Date]],0)</f>
        <v>45046</v>
      </c>
    </row>
    <row r="480" spans="1:12" x14ac:dyDescent="0.4">
      <c r="A480">
        <v>478</v>
      </c>
      <c r="B480" s="2">
        <v>45029</v>
      </c>
      <c r="C480" t="s">
        <v>527</v>
      </c>
      <c r="D480" t="s">
        <v>4</v>
      </c>
      <c r="E480">
        <v>58</v>
      </c>
      <c r="F480" t="s">
        <v>9</v>
      </c>
      <c r="G480" s="7">
        <v>824.64</v>
      </c>
      <c r="H480" t="str">
        <f>_xlfn.XLOOKUP(tbl2023Sales[[#This Row],[Age]],tblAgeGrp[Age],tblAgeGrp[AgeGroup],"Error, verify age",0,1)</f>
        <v>55-64</v>
      </c>
      <c r="I480" t="str">
        <f>IF(OR(tbl2023Sales[[#This Row],[Month-Year]]=45260, tbl2023Sales[[#This Row],[Month-Year]]=45291), "Holiday", "Non-Holiday")</f>
        <v>Non-Holiday</v>
      </c>
      <c r="J480" t="str">
        <f>_xlfn.XLOOKUP(WEEKDAY(tbl2023Sales[[#This Row],[Date]],1),tblDayWk[Day'#],tblDayWk[Day],"Error",0,1)</f>
        <v>Thursday</v>
      </c>
      <c r="K480" t="b">
        <f>WEEKDAY(tbl2023Sales[[#This Row],[Date]], 2) &gt;= 5</f>
        <v>0</v>
      </c>
      <c r="L480" s="15">
        <f>EOMONTH(tbl2023Sales[[#This Row],[Date]],0)</f>
        <v>45046</v>
      </c>
    </row>
    <row r="481" spans="1:12" x14ac:dyDescent="0.4">
      <c r="A481">
        <v>479</v>
      </c>
      <c r="B481" s="2">
        <v>45162</v>
      </c>
      <c r="C481" t="s">
        <v>526</v>
      </c>
      <c r="D481" t="s">
        <v>2</v>
      </c>
      <c r="E481">
        <v>52</v>
      </c>
      <c r="F481" t="s">
        <v>1</v>
      </c>
      <c r="G481" s="7">
        <v>2371.7800000000002</v>
      </c>
      <c r="H481" t="str">
        <f>_xlfn.XLOOKUP(tbl2023Sales[[#This Row],[Age]],tblAgeGrp[Age],tblAgeGrp[AgeGroup],"Error, verify age",0,1)</f>
        <v>45-54</v>
      </c>
      <c r="I481" t="str">
        <f>IF(OR(tbl2023Sales[[#This Row],[Month-Year]]=45260, tbl2023Sales[[#This Row],[Month-Year]]=45291), "Holiday", "Non-Holiday")</f>
        <v>Non-Holiday</v>
      </c>
      <c r="J481" t="str">
        <f>_xlfn.XLOOKUP(WEEKDAY(tbl2023Sales[[#This Row],[Date]],1),tblDayWk[Day'#],tblDayWk[Day],"Error",0,1)</f>
        <v>Thursday</v>
      </c>
      <c r="K481" t="b">
        <f>WEEKDAY(tbl2023Sales[[#This Row],[Date]], 2) &gt;= 5</f>
        <v>0</v>
      </c>
      <c r="L481" s="15">
        <f>EOMONTH(tbl2023Sales[[#This Row],[Date]],0)</f>
        <v>45169</v>
      </c>
    </row>
    <row r="482" spans="1:12" x14ac:dyDescent="0.4">
      <c r="A482">
        <v>480</v>
      </c>
      <c r="B482" s="2">
        <v>45106</v>
      </c>
      <c r="C482" t="s">
        <v>525</v>
      </c>
      <c r="D482" t="s">
        <v>4</v>
      </c>
      <c r="E482">
        <v>42</v>
      </c>
      <c r="F482" t="s">
        <v>6</v>
      </c>
      <c r="G482" s="7">
        <v>245.38</v>
      </c>
      <c r="H482" t="str">
        <f>_xlfn.XLOOKUP(tbl2023Sales[[#This Row],[Age]],tblAgeGrp[Age],tblAgeGrp[AgeGroup],"Error, verify age",0,1)</f>
        <v>35-44</v>
      </c>
      <c r="I482" t="str">
        <f>IF(OR(tbl2023Sales[[#This Row],[Month-Year]]=45260, tbl2023Sales[[#This Row],[Month-Year]]=45291), "Holiday", "Non-Holiday")</f>
        <v>Non-Holiday</v>
      </c>
      <c r="J482" t="str">
        <f>_xlfn.XLOOKUP(WEEKDAY(tbl2023Sales[[#This Row],[Date]],1),tblDayWk[Day'#],tblDayWk[Day],"Error",0,1)</f>
        <v>Thursday</v>
      </c>
      <c r="K482" t="b">
        <f>WEEKDAY(tbl2023Sales[[#This Row],[Date]], 2) &gt;= 5</f>
        <v>0</v>
      </c>
      <c r="L482" s="15">
        <f>EOMONTH(tbl2023Sales[[#This Row],[Date]],0)</f>
        <v>45107</v>
      </c>
    </row>
    <row r="483" spans="1:12" x14ac:dyDescent="0.4">
      <c r="A483">
        <v>481</v>
      </c>
      <c r="B483" s="2">
        <v>45083</v>
      </c>
      <c r="C483" t="s">
        <v>524</v>
      </c>
      <c r="D483" t="s">
        <v>4</v>
      </c>
      <c r="E483">
        <v>43</v>
      </c>
      <c r="F483" t="s">
        <v>1</v>
      </c>
      <c r="G483" s="7">
        <v>338.52</v>
      </c>
      <c r="H483" t="str">
        <f>_xlfn.XLOOKUP(tbl2023Sales[[#This Row],[Age]],tblAgeGrp[Age],tblAgeGrp[AgeGroup],"Error, verify age",0,1)</f>
        <v>35-44</v>
      </c>
      <c r="I483" t="str">
        <f>IF(OR(tbl2023Sales[[#This Row],[Month-Year]]=45260, tbl2023Sales[[#This Row],[Month-Year]]=45291), "Holiday", "Non-Holiday")</f>
        <v>Non-Holiday</v>
      </c>
      <c r="J483" t="str">
        <f>_xlfn.XLOOKUP(WEEKDAY(tbl2023Sales[[#This Row],[Date]],1),tblDayWk[Day'#],tblDayWk[Day],"Error",0,1)</f>
        <v>Tuesday</v>
      </c>
      <c r="K483" t="b">
        <f>WEEKDAY(tbl2023Sales[[#This Row],[Date]], 2) &gt;= 5</f>
        <v>0</v>
      </c>
      <c r="L483" s="15">
        <f>EOMONTH(tbl2023Sales[[#This Row],[Date]],0)</f>
        <v>45107</v>
      </c>
    </row>
    <row r="484" spans="1:12" x14ac:dyDescent="0.4">
      <c r="A484">
        <v>482</v>
      </c>
      <c r="B484" s="2">
        <v>45043</v>
      </c>
      <c r="C484" t="s">
        <v>523</v>
      </c>
      <c r="D484" t="s">
        <v>4</v>
      </c>
      <c r="E484">
        <v>28</v>
      </c>
      <c r="F484" t="s">
        <v>9</v>
      </c>
      <c r="G484" s="7">
        <v>799.19999999999993</v>
      </c>
      <c r="H484" t="str">
        <f>_xlfn.XLOOKUP(tbl2023Sales[[#This Row],[Age]],tblAgeGrp[Age],tblAgeGrp[AgeGroup],"Error, verify age",0,1)</f>
        <v>25-34</v>
      </c>
      <c r="I484" t="str">
        <f>IF(OR(tbl2023Sales[[#This Row],[Month-Year]]=45260, tbl2023Sales[[#This Row],[Month-Year]]=45291), "Holiday", "Non-Holiday")</f>
        <v>Non-Holiday</v>
      </c>
      <c r="J484" t="str">
        <f>_xlfn.XLOOKUP(WEEKDAY(tbl2023Sales[[#This Row],[Date]],1),tblDayWk[Day'#],tblDayWk[Day],"Error",0,1)</f>
        <v>Thursday</v>
      </c>
      <c r="K484" t="b">
        <f>WEEKDAY(tbl2023Sales[[#This Row],[Date]], 2) &gt;= 5</f>
        <v>0</v>
      </c>
      <c r="L484" s="15">
        <f>EOMONTH(tbl2023Sales[[#This Row],[Date]],0)</f>
        <v>45046</v>
      </c>
    </row>
    <row r="485" spans="1:12" x14ac:dyDescent="0.4">
      <c r="A485">
        <v>483</v>
      </c>
      <c r="B485" s="2">
        <v>45041</v>
      </c>
      <c r="C485" t="s">
        <v>522</v>
      </c>
      <c r="D485" t="s">
        <v>2</v>
      </c>
      <c r="E485">
        <v>55</v>
      </c>
      <c r="F485" t="s">
        <v>9</v>
      </c>
      <c r="G485" s="7">
        <v>472.1</v>
      </c>
      <c r="H485" t="str">
        <f>_xlfn.XLOOKUP(tbl2023Sales[[#This Row],[Age]],tblAgeGrp[Age],tblAgeGrp[AgeGroup],"Error, verify age",0,1)</f>
        <v>55-64</v>
      </c>
      <c r="I485" t="str">
        <f>IF(OR(tbl2023Sales[[#This Row],[Month-Year]]=45260, tbl2023Sales[[#This Row],[Month-Year]]=45291), "Holiday", "Non-Holiday")</f>
        <v>Non-Holiday</v>
      </c>
      <c r="J485" t="str">
        <f>_xlfn.XLOOKUP(WEEKDAY(tbl2023Sales[[#This Row],[Date]],1),tblDayWk[Day'#],tblDayWk[Day],"Error",0,1)</f>
        <v>Tuesday</v>
      </c>
      <c r="K485" t="b">
        <f>WEEKDAY(tbl2023Sales[[#This Row],[Date]], 2) &gt;= 5</f>
        <v>0</v>
      </c>
      <c r="L485" s="15">
        <f>EOMONTH(tbl2023Sales[[#This Row],[Date]],0)</f>
        <v>45046</v>
      </c>
    </row>
    <row r="486" spans="1:12" x14ac:dyDescent="0.4">
      <c r="A486">
        <v>484</v>
      </c>
      <c r="B486" s="2">
        <v>44939</v>
      </c>
      <c r="C486" t="s">
        <v>521</v>
      </c>
      <c r="D486" t="s">
        <v>4</v>
      </c>
      <c r="E486">
        <v>19</v>
      </c>
      <c r="F486" t="s">
        <v>9</v>
      </c>
      <c r="G486" s="7">
        <v>495.48</v>
      </c>
      <c r="H486" t="str">
        <f>_xlfn.XLOOKUP(tbl2023Sales[[#This Row],[Age]],tblAgeGrp[Age],tblAgeGrp[AgeGroup],"Error, verify age",0,1)</f>
        <v>15-24</v>
      </c>
      <c r="I486" t="str">
        <f>IF(OR(tbl2023Sales[[#This Row],[Month-Year]]=45260, tbl2023Sales[[#This Row],[Month-Year]]=45291), "Holiday", "Non-Holiday")</f>
        <v>Non-Holiday</v>
      </c>
      <c r="J486" t="str">
        <f>_xlfn.XLOOKUP(WEEKDAY(tbl2023Sales[[#This Row],[Date]],1),tblDayWk[Day'#],tblDayWk[Day],"Error",0,1)</f>
        <v>Friday</v>
      </c>
      <c r="K486" t="b">
        <f>WEEKDAY(tbl2023Sales[[#This Row],[Date]], 2) &gt;= 5</f>
        <v>1</v>
      </c>
      <c r="L486" s="15">
        <f>EOMONTH(tbl2023Sales[[#This Row],[Date]],0)</f>
        <v>44957</v>
      </c>
    </row>
    <row r="487" spans="1:12" x14ac:dyDescent="0.4">
      <c r="A487">
        <v>485</v>
      </c>
      <c r="B487" s="2">
        <v>45264</v>
      </c>
      <c r="C487" t="s">
        <v>520</v>
      </c>
      <c r="D487" t="s">
        <v>2</v>
      </c>
      <c r="E487">
        <v>24</v>
      </c>
      <c r="F487" t="s">
        <v>1</v>
      </c>
      <c r="G487" s="7">
        <v>201.6</v>
      </c>
      <c r="H487" t="str">
        <f>_xlfn.XLOOKUP(tbl2023Sales[[#This Row],[Age]],tblAgeGrp[Age],tblAgeGrp[AgeGroup],"Error, verify age",0,1)</f>
        <v>15-24</v>
      </c>
      <c r="I487" t="str">
        <f>IF(OR(tbl2023Sales[[#This Row],[Month-Year]]=45260, tbl2023Sales[[#This Row],[Month-Year]]=45291), "Holiday", "Non-Holiday")</f>
        <v>Holiday</v>
      </c>
      <c r="J487" t="str">
        <f>_xlfn.XLOOKUP(WEEKDAY(tbl2023Sales[[#This Row],[Date]],1),tblDayWk[Day'#],tblDayWk[Day],"Error",0,1)</f>
        <v>Monday</v>
      </c>
      <c r="K487" t="b">
        <f>WEEKDAY(tbl2023Sales[[#This Row],[Date]], 2) &gt;= 5</f>
        <v>0</v>
      </c>
      <c r="L487" s="15">
        <f>EOMONTH(tbl2023Sales[[#This Row],[Date]],0)</f>
        <v>45291</v>
      </c>
    </row>
    <row r="488" spans="1:12" x14ac:dyDescent="0.4">
      <c r="A488">
        <v>486</v>
      </c>
      <c r="B488" s="2">
        <v>45025</v>
      </c>
      <c r="C488" t="s">
        <v>519</v>
      </c>
      <c r="D488" t="s">
        <v>4</v>
      </c>
      <c r="E488">
        <v>35</v>
      </c>
      <c r="F488" t="s">
        <v>1</v>
      </c>
      <c r="G488" s="7">
        <v>107.04</v>
      </c>
      <c r="H488" t="str">
        <f>_xlfn.XLOOKUP(tbl2023Sales[[#This Row],[Age]],tblAgeGrp[Age],tblAgeGrp[AgeGroup],"Error, verify age",0,1)</f>
        <v>35-44</v>
      </c>
      <c r="I488" t="str">
        <f>IF(OR(tbl2023Sales[[#This Row],[Month-Year]]=45260, tbl2023Sales[[#This Row],[Month-Year]]=45291), "Holiday", "Non-Holiday")</f>
        <v>Non-Holiday</v>
      </c>
      <c r="J488" t="str">
        <f>_xlfn.XLOOKUP(WEEKDAY(tbl2023Sales[[#This Row],[Date]],1),tblDayWk[Day'#],tblDayWk[Day],"Error",0,1)</f>
        <v>Sunday</v>
      </c>
      <c r="K488" t="b">
        <f>WEEKDAY(tbl2023Sales[[#This Row],[Date]], 2) &gt;= 5</f>
        <v>1</v>
      </c>
      <c r="L488" s="15">
        <f>EOMONTH(tbl2023Sales[[#This Row],[Date]],0)</f>
        <v>45046</v>
      </c>
    </row>
    <row r="489" spans="1:12" x14ac:dyDescent="0.4">
      <c r="A489">
        <v>487</v>
      </c>
      <c r="B489" s="2">
        <v>45131</v>
      </c>
      <c r="C489" t="s">
        <v>518</v>
      </c>
      <c r="D489" t="s">
        <v>2</v>
      </c>
      <c r="E489">
        <v>44</v>
      </c>
      <c r="F489" t="s">
        <v>9</v>
      </c>
      <c r="G489" s="7">
        <v>362.4</v>
      </c>
      <c r="H489" t="str">
        <f>_xlfn.XLOOKUP(tbl2023Sales[[#This Row],[Age]],tblAgeGrp[Age],tblAgeGrp[AgeGroup],"Error, verify age",0,1)</f>
        <v>35-44</v>
      </c>
      <c r="I489" t="str">
        <f>IF(OR(tbl2023Sales[[#This Row],[Month-Year]]=45260, tbl2023Sales[[#This Row],[Month-Year]]=45291), "Holiday", "Non-Holiday")</f>
        <v>Non-Holiday</v>
      </c>
      <c r="J489" t="str">
        <f>_xlfn.XLOOKUP(WEEKDAY(tbl2023Sales[[#This Row],[Date]],1),tblDayWk[Day'#],tblDayWk[Day],"Error",0,1)</f>
        <v>Monday</v>
      </c>
      <c r="K489" t="b">
        <f>WEEKDAY(tbl2023Sales[[#This Row],[Date]], 2) &gt;= 5</f>
        <v>0</v>
      </c>
      <c r="L489" s="15">
        <f>EOMONTH(tbl2023Sales[[#This Row],[Date]],0)</f>
        <v>45138</v>
      </c>
    </row>
    <row r="490" spans="1:12" x14ac:dyDescent="0.4">
      <c r="A490">
        <v>488</v>
      </c>
      <c r="B490" s="2">
        <v>45095</v>
      </c>
      <c r="C490" t="s">
        <v>517</v>
      </c>
      <c r="D490" t="s">
        <v>4</v>
      </c>
      <c r="E490">
        <v>51</v>
      </c>
      <c r="F490" t="s">
        <v>1</v>
      </c>
      <c r="G490" s="7">
        <v>795.90000000000009</v>
      </c>
      <c r="H490" t="str">
        <f>_xlfn.XLOOKUP(tbl2023Sales[[#This Row],[Age]],tblAgeGrp[Age],tblAgeGrp[AgeGroup],"Error, verify age",0,1)</f>
        <v>45-54</v>
      </c>
      <c r="I490" t="str">
        <f>IF(OR(tbl2023Sales[[#This Row],[Month-Year]]=45260, tbl2023Sales[[#This Row],[Month-Year]]=45291), "Holiday", "Non-Holiday")</f>
        <v>Non-Holiday</v>
      </c>
      <c r="J490" t="str">
        <f>_xlfn.XLOOKUP(WEEKDAY(tbl2023Sales[[#This Row],[Date]],1),tblDayWk[Day'#],tblDayWk[Day],"Error",0,1)</f>
        <v>Sunday</v>
      </c>
      <c r="K490" t="b">
        <f>WEEKDAY(tbl2023Sales[[#This Row],[Date]], 2) &gt;= 5</f>
        <v>1</v>
      </c>
      <c r="L490" s="15">
        <f>EOMONTH(tbl2023Sales[[#This Row],[Date]],0)</f>
        <v>45107</v>
      </c>
    </row>
    <row r="491" spans="1:12" x14ac:dyDescent="0.4">
      <c r="A491">
        <v>489</v>
      </c>
      <c r="B491" s="2">
        <v>45253</v>
      </c>
      <c r="C491" t="s">
        <v>516</v>
      </c>
      <c r="D491" t="s">
        <v>2</v>
      </c>
      <c r="E491">
        <v>44</v>
      </c>
      <c r="F491" t="s">
        <v>1</v>
      </c>
      <c r="G491" s="7">
        <v>2896.56</v>
      </c>
      <c r="H491" t="str">
        <f>_xlfn.XLOOKUP(tbl2023Sales[[#This Row],[Age]],tblAgeGrp[Age],tblAgeGrp[AgeGroup],"Error, verify age",0,1)</f>
        <v>35-44</v>
      </c>
      <c r="I491" t="str">
        <f>IF(OR(tbl2023Sales[[#This Row],[Month-Year]]=45260, tbl2023Sales[[#This Row],[Month-Year]]=45291), "Holiday", "Non-Holiday")</f>
        <v>Holiday</v>
      </c>
      <c r="J491" t="str">
        <f>_xlfn.XLOOKUP(WEEKDAY(tbl2023Sales[[#This Row],[Date]],1),tblDayWk[Day'#],tblDayWk[Day],"Error",0,1)</f>
        <v>Thursday</v>
      </c>
      <c r="K491" t="b">
        <f>WEEKDAY(tbl2023Sales[[#This Row],[Date]], 2) &gt;= 5</f>
        <v>0</v>
      </c>
      <c r="L491" s="15">
        <f>EOMONTH(tbl2023Sales[[#This Row],[Date]],0)</f>
        <v>45260</v>
      </c>
    </row>
    <row r="492" spans="1:12" x14ac:dyDescent="0.4">
      <c r="A492">
        <v>490</v>
      </c>
      <c r="B492" s="2">
        <v>44962</v>
      </c>
      <c r="C492" t="s">
        <v>515</v>
      </c>
      <c r="D492" t="s">
        <v>2</v>
      </c>
      <c r="E492">
        <v>34</v>
      </c>
      <c r="F492" t="s">
        <v>9</v>
      </c>
      <c r="G492" s="7">
        <v>942</v>
      </c>
      <c r="H492" t="str">
        <f>_xlfn.XLOOKUP(tbl2023Sales[[#This Row],[Age]],tblAgeGrp[Age],tblAgeGrp[AgeGroup],"Error, verify age",0,1)</f>
        <v>25-34</v>
      </c>
      <c r="I492" t="str">
        <f>IF(OR(tbl2023Sales[[#This Row],[Month-Year]]=45260, tbl2023Sales[[#This Row],[Month-Year]]=45291), "Holiday", "Non-Holiday")</f>
        <v>Non-Holiday</v>
      </c>
      <c r="J492" t="str">
        <f>_xlfn.XLOOKUP(WEEKDAY(tbl2023Sales[[#This Row],[Date]],1),tblDayWk[Day'#],tblDayWk[Day],"Error",0,1)</f>
        <v>Sunday</v>
      </c>
      <c r="K492" t="b">
        <f>WEEKDAY(tbl2023Sales[[#This Row],[Date]], 2) &gt;= 5</f>
        <v>1</v>
      </c>
      <c r="L492" s="15">
        <f>EOMONTH(tbl2023Sales[[#This Row],[Date]],0)</f>
        <v>44985</v>
      </c>
    </row>
    <row r="493" spans="1:12" x14ac:dyDescent="0.4">
      <c r="A493">
        <v>491</v>
      </c>
      <c r="B493" s="2">
        <v>45069</v>
      </c>
      <c r="C493" t="s">
        <v>514</v>
      </c>
      <c r="D493" t="s">
        <v>4</v>
      </c>
      <c r="E493">
        <v>60</v>
      </c>
      <c r="F493" t="s">
        <v>1</v>
      </c>
      <c r="G493" s="7">
        <v>1847.5</v>
      </c>
      <c r="H493" t="str">
        <f>_xlfn.XLOOKUP(tbl2023Sales[[#This Row],[Age]],tblAgeGrp[Age],tblAgeGrp[AgeGroup],"Error, verify age",0,1)</f>
        <v>55-64</v>
      </c>
      <c r="I493" t="str">
        <f>IF(OR(tbl2023Sales[[#This Row],[Month-Year]]=45260, tbl2023Sales[[#This Row],[Month-Year]]=45291), "Holiday", "Non-Holiday")</f>
        <v>Non-Holiday</v>
      </c>
      <c r="J493" t="str">
        <f>_xlfn.XLOOKUP(WEEKDAY(tbl2023Sales[[#This Row],[Date]],1),tblDayWk[Day'#],tblDayWk[Day],"Error",0,1)</f>
        <v>Tuesday</v>
      </c>
      <c r="K493" t="b">
        <f>WEEKDAY(tbl2023Sales[[#This Row],[Date]], 2) &gt;= 5</f>
        <v>0</v>
      </c>
      <c r="L493" s="15">
        <f>EOMONTH(tbl2023Sales[[#This Row],[Date]],0)</f>
        <v>45077</v>
      </c>
    </row>
    <row r="494" spans="1:12" x14ac:dyDescent="0.4">
      <c r="A494">
        <v>492</v>
      </c>
      <c r="B494" s="2">
        <v>45106</v>
      </c>
      <c r="C494" t="s">
        <v>513</v>
      </c>
      <c r="D494" t="s">
        <v>2</v>
      </c>
      <c r="E494">
        <v>61</v>
      </c>
      <c r="F494" t="s">
        <v>6</v>
      </c>
      <c r="G494" s="7">
        <v>72.39</v>
      </c>
      <c r="H494" t="str">
        <f>_xlfn.XLOOKUP(tbl2023Sales[[#This Row],[Age]],tblAgeGrp[Age],tblAgeGrp[AgeGroup],"Error, verify age",0,1)</f>
        <v>55-64</v>
      </c>
      <c r="I494" t="str">
        <f>IF(OR(tbl2023Sales[[#This Row],[Month-Year]]=45260, tbl2023Sales[[#This Row],[Month-Year]]=45291), "Holiday", "Non-Holiday")</f>
        <v>Non-Holiday</v>
      </c>
      <c r="J494" t="str">
        <f>_xlfn.XLOOKUP(WEEKDAY(tbl2023Sales[[#This Row],[Date]],1),tblDayWk[Day'#],tblDayWk[Day],"Error",0,1)</f>
        <v>Thursday</v>
      </c>
      <c r="K494" t="b">
        <f>WEEKDAY(tbl2023Sales[[#This Row],[Date]], 2) &gt;= 5</f>
        <v>0</v>
      </c>
      <c r="L494" s="15">
        <f>EOMONTH(tbl2023Sales[[#This Row],[Date]],0)</f>
        <v>45107</v>
      </c>
    </row>
    <row r="495" spans="1:12" x14ac:dyDescent="0.4">
      <c r="A495">
        <v>493</v>
      </c>
      <c r="B495" s="2">
        <v>45255</v>
      </c>
      <c r="C495" t="s">
        <v>512</v>
      </c>
      <c r="D495" t="s">
        <v>2</v>
      </c>
      <c r="E495">
        <v>41</v>
      </c>
      <c r="F495" t="s">
        <v>6</v>
      </c>
      <c r="G495" s="7">
        <v>94.62</v>
      </c>
      <c r="H495" t="str">
        <f>_xlfn.XLOOKUP(tbl2023Sales[[#This Row],[Age]],tblAgeGrp[Age],tblAgeGrp[AgeGroup],"Error, verify age",0,1)</f>
        <v>35-44</v>
      </c>
      <c r="I495" t="str">
        <f>IF(OR(tbl2023Sales[[#This Row],[Month-Year]]=45260, tbl2023Sales[[#This Row],[Month-Year]]=45291), "Holiday", "Non-Holiday")</f>
        <v>Holiday</v>
      </c>
      <c r="J495" t="str">
        <f>_xlfn.XLOOKUP(WEEKDAY(tbl2023Sales[[#This Row],[Date]],1),tblDayWk[Day'#],tblDayWk[Day],"Error",0,1)</f>
        <v>Saturday</v>
      </c>
      <c r="K495" t="b">
        <f>WEEKDAY(tbl2023Sales[[#This Row],[Date]], 2) &gt;= 5</f>
        <v>1</v>
      </c>
      <c r="L495" s="15">
        <f>EOMONTH(tbl2023Sales[[#This Row],[Date]],0)</f>
        <v>45260</v>
      </c>
    </row>
    <row r="496" spans="1:12" x14ac:dyDescent="0.4">
      <c r="A496">
        <v>494</v>
      </c>
      <c r="B496" s="2">
        <v>45187</v>
      </c>
      <c r="C496" t="s">
        <v>511</v>
      </c>
      <c r="D496" t="s">
        <v>4</v>
      </c>
      <c r="E496">
        <v>42</v>
      </c>
      <c r="F496" t="s">
        <v>6</v>
      </c>
      <c r="G496" s="7">
        <v>635.52</v>
      </c>
      <c r="H496" t="str">
        <f>_xlfn.XLOOKUP(tbl2023Sales[[#This Row],[Age]],tblAgeGrp[Age],tblAgeGrp[AgeGroup],"Error, verify age",0,1)</f>
        <v>35-44</v>
      </c>
      <c r="I496" t="str">
        <f>IF(OR(tbl2023Sales[[#This Row],[Month-Year]]=45260, tbl2023Sales[[#This Row],[Month-Year]]=45291), "Holiday", "Non-Holiday")</f>
        <v>Non-Holiday</v>
      </c>
      <c r="J496" t="str">
        <f>_xlfn.XLOOKUP(WEEKDAY(tbl2023Sales[[#This Row],[Date]],1),tblDayWk[Day'#],tblDayWk[Day],"Error",0,1)</f>
        <v>Monday</v>
      </c>
      <c r="K496" t="b">
        <f>WEEKDAY(tbl2023Sales[[#This Row],[Date]], 2) &gt;= 5</f>
        <v>0</v>
      </c>
      <c r="L496" s="15">
        <f>EOMONTH(tbl2023Sales[[#This Row],[Date]],0)</f>
        <v>45199</v>
      </c>
    </row>
    <row r="497" spans="1:12" x14ac:dyDescent="0.4">
      <c r="A497">
        <v>495</v>
      </c>
      <c r="B497" s="2">
        <v>45131</v>
      </c>
      <c r="C497" t="s">
        <v>510</v>
      </c>
      <c r="D497" t="s">
        <v>2</v>
      </c>
      <c r="E497">
        <v>24</v>
      </c>
      <c r="F497" t="s">
        <v>6</v>
      </c>
      <c r="G497" s="7">
        <v>73.86</v>
      </c>
      <c r="H497" t="str">
        <f>_xlfn.XLOOKUP(tbl2023Sales[[#This Row],[Age]],tblAgeGrp[Age],tblAgeGrp[AgeGroup],"Error, verify age",0,1)</f>
        <v>15-24</v>
      </c>
      <c r="I497" t="str">
        <f>IF(OR(tbl2023Sales[[#This Row],[Month-Year]]=45260, tbl2023Sales[[#This Row],[Month-Year]]=45291), "Holiday", "Non-Holiday")</f>
        <v>Non-Holiday</v>
      </c>
      <c r="J497" t="str">
        <f>_xlfn.XLOOKUP(WEEKDAY(tbl2023Sales[[#This Row],[Date]],1),tblDayWk[Day'#],tblDayWk[Day],"Error",0,1)</f>
        <v>Monday</v>
      </c>
      <c r="K497" t="b">
        <f>WEEKDAY(tbl2023Sales[[#This Row],[Date]], 2) &gt;= 5</f>
        <v>0</v>
      </c>
      <c r="L497" s="15">
        <f>EOMONTH(tbl2023Sales[[#This Row],[Date]],0)</f>
        <v>45138</v>
      </c>
    </row>
    <row r="498" spans="1:12" x14ac:dyDescent="0.4">
      <c r="A498">
        <v>496</v>
      </c>
      <c r="B498" s="2">
        <v>45274</v>
      </c>
      <c r="C498" t="s">
        <v>509</v>
      </c>
      <c r="D498" t="s">
        <v>2</v>
      </c>
      <c r="E498">
        <v>23</v>
      </c>
      <c r="F498" t="s">
        <v>9</v>
      </c>
      <c r="G498" s="7">
        <v>707.79</v>
      </c>
      <c r="H498" t="str">
        <f>_xlfn.XLOOKUP(tbl2023Sales[[#This Row],[Age]],tblAgeGrp[Age],tblAgeGrp[AgeGroup],"Error, verify age",0,1)</f>
        <v>15-24</v>
      </c>
      <c r="I498" t="str">
        <f>IF(OR(tbl2023Sales[[#This Row],[Month-Year]]=45260, tbl2023Sales[[#This Row],[Month-Year]]=45291), "Holiday", "Non-Holiday")</f>
        <v>Holiday</v>
      </c>
      <c r="J498" t="str">
        <f>_xlfn.XLOOKUP(WEEKDAY(tbl2023Sales[[#This Row],[Date]],1),tblDayWk[Day'#],tblDayWk[Day],"Error",0,1)</f>
        <v>Thursday</v>
      </c>
      <c r="K498" t="b">
        <f>WEEKDAY(tbl2023Sales[[#This Row],[Date]], 2) &gt;= 5</f>
        <v>0</v>
      </c>
      <c r="L498" s="15">
        <f>EOMONTH(tbl2023Sales[[#This Row],[Date]],0)</f>
        <v>45291</v>
      </c>
    </row>
    <row r="499" spans="1:12" x14ac:dyDescent="0.4">
      <c r="A499">
        <v>497</v>
      </c>
      <c r="B499" s="2">
        <v>45205</v>
      </c>
      <c r="C499" t="s">
        <v>508</v>
      </c>
      <c r="D499" t="s">
        <v>2</v>
      </c>
      <c r="E499">
        <v>41</v>
      </c>
      <c r="F499" t="s">
        <v>9</v>
      </c>
      <c r="G499" s="7">
        <v>1549.7400000000002</v>
      </c>
      <c r="H499" t="str">
        <f>_xlfn.XLOOKUP(tbl2023Sales[[#This Row],[Age]],tblAgeGrp[Age],tblAgeGrp[AgeGroup],"Error, verify age",0,1)</f>
        <v>35-44</v>
      </c>
      <c r="I499" t="str">
        <f>IF(OR(tbl2023Sales[[#This Row],[Month-Year]]=45260, tbl2023Sales[[#This Row],[Month-Year]]=45291), "Holiday", "Non-Holiday")</f>
        <v>Non-Holiday</v>
      </c>
      <c r="J499" t="str">
        <f>_xlfn.XLOOKUP(WEEKDAY(tbl2023Sales[[#This Row],[Date]],1),tblDayWk[Day'#],tblDayWk[Day],"Error",0,1)</f>
        <v>Friday</v>
      </c>
      <c r="K499" t="b">
        <f>WEEKDAY(tbl2023Sales[[#This Row],[Date]], 2) &gt;= 5</f>
        <v>1</v>
      </c>
      <c r="L499" s="15">
        <f>EOMONTH(tbl2023Sales[[#This Row],[Date]],0)</f>
        <v>45230</v>
      </c>
    </row>
    <row r="500" spans="1:12" x14ac:dyDescent="0.4">
      <c r="A500">
        <v>498</v>
      </c>
      <c r="B500" s="2">
        <v>45096</v>
      </c>
      <c r="C500" t="s">
        <v>507</v>
      </c>
      <c r="D500" t="s">
        <v>4</v>
      </c>
      <c r="E500">
        <v>50</v>
      </c>
      <c r="F500" t="s">
        <v>9</v>
      </c>
      <c r="G500" s="7">
        <v>703.94999999999993</v>
      </c>
      <c r="H500" t="str">
        <f>_xlfn.XLOOKUP(tbl2023Sales[[#This Row],[Age]],tblAgeGrp[Age],tblAgeGrp[AgeGroup],"Error, verify age",0,1)</f>
        <v>45-54</v>
      </c>
      <c r="I500" t="str">
        <f>IF(OR(tbl2023Sales[[#This Row],[Month-Year]]=45260, tbl2023Sales[[#This Row],[Month-Year]]=45291), "Holiday", "Non-Holiday")</f>
        <v>Non-Holiday</v>
      </c>
      <c r="J500" t="str">
        <f>_xlfn.XLOOKUP(WEEKDAY(tbl2023Sales[[#This Row],[Date]],1),tblDayWk[Day'#],tblDayWk[Day],"Error",0,1)</f>
        <v>Monday</v>
      </c>
      <c r="K500" t="b">
        <f>WEEKDAY(tbl2023Sales[[#This Row],[Date]], 2) &gt;= 5</f>
        <v>0</v>
      </c>
      <c r="L500" s="15">
        <f>EOMONTH(tbl2023Sales[[#This Row],[Date]],0)</f>
        <v>45107</v>
      </c>
    </row>
    <row r="501" spans="1:12" x14ac:dyDescent="0.4">
      <c r="A501">
        <v>499</v>
      </c>
      <c r="B501" s="2">
        <v>44941</v>
      </c>
      <c r="C501" t="s">
        <v>506</v>
      </c>
      <c r="D501" t="s">
        <v>2</v>
      </c>
      <c r="E501">
        <v>46</v>
      </c>
      <c r="F501" t="s">
        <v>6</v>
      </c>
      <c r="G501" s="7">
        <v>80.489999999999995</v>
      </c>
      <c r="H501" t="str">
        <f>_xlfn.XLOOKUP(tbl2023Sales[[#This Row],[Age]],tblAgeGrp[Age],tblAgeGrp[AgeGroup],"Error, verify age",0,1)</f>
        <v>45-54</v>
      </c>
      <c r="I501" t="str">
        <f>IF(OR(tbl2023Sales[[#This Row],[Month-Year]]=45260, tbl2023Sales[[#This Row],[Month-Year]]=45291), "Holiday", "Non-Holiday")</f>
        <v>Non-Holiday</v>
      </c>
      <c r="J501" t="str">
        <f>_xlfn.XLOOKUP(WEEKDAY(tbl2023Sales[[#This Row],[Date]],1),tblDayWk[Day'#],tblDayWk[Day],"Error",0,1)</f>
        <v>Sunday</v>
      </c>
      <c r="K501" t="b">
        <f>WEEKDAY(tbl2023Sales[[#This Row],[Date]], 2) &gt;= 5</f>
        <v>1</v>
      </c>
      <c r="L501" s="15">
        <f>EOMONTH(tbl2023Sales[[#This Row],[Date]],0)</f>
        <v>44957</v>
      </c>
    </row>
    <row r="502" spans="1:12" x14ac:dyDescent="0.4">
      <c r="A502">
        <v>500</v>
      </c>
      <c r="B502" s="2">
        <v>44986</v>
      </c>
      <c r="C502" t="s">
        <v>505</v>
      </c>
      <c r="D502" t="s">
        <v>4</v>
      </c>
      <c r="E502">
        <v>60</v>
      </c>
      <c r="F502" t="s">
        <v>6</v>
      </c>
      <c r="G502" s="7">
        <v>145.14000000000001</v>
      </c>
      <c r="H502" t="str">
        <f>_xlfn.XLOOKUP(tbl2023Sales[[#This Row],[Age]],tblAgeGrp[Age],tblAgeGrp[AgeGroup],"Error, verify age",0,1)</f>
        <v>55-64</v>
      </c>
      <c r="I502" t="str">
        <f>IF(OR(tbl2023Sales[[#This Row],[Month-Year]]=45260, tbl2023Sales[[#This Row],[Month-Year]]=45291), "Holiday", "Non-Holiday")</f>
        <v>Non-Holiday</v>
      </c>
      <c r="J502" t="str">
        <f>_xlfn.XLOOKUP(WEEKDAY(tbl2023Sales[[#This Row],[Date]],1),tblDayWk[Day'#],tblDayWk[Day],"Error",0,1)</f>
        <v>Wednesday</v>
      </c>
      <c r="K502" t="b">
        <f>WEEKDAY(tbl2023Sales[[#This Row],[Date]], 2) &gt;= 5</f>
        <v>0</v>
      </c>
      <c r="L502" s="15">
        <f>EOMONTH(tbl2023Sales[[#This Row],[Date]],0)</f>
        <v>45016</v>
      </c>
    </row>
    <row r="503" spans="1:12" x14ac:dyDescent="0.4">
      <c r="A503">
        <v>501</v>
      </c>
      <c r="B503" s="2">
        <v>45274</v>
      </c>
      <c r="C503" t="s">
        <v>504</v>
      </c>
      <c r="D503" t="s">
        <v>2</v>
      </c>
      <c r="E503">
        <v>39</v>
      </c>
      <c r="F503" t="s">
        <v>1</v>
      </c>
      <c r="G503" s="7">
        <v>1604.1</v>
      </c>
      <c r="H503" t="str">
        <f>_xlfn.XLOOKUP(tbl2023Sales[[#This Row],[Age]],tblAgeGrp[Age],tblAgeGrp[AgeGroup],"Error, verify age",0,1)</f>
        <v>35-44</v>
      </c>
      <c r="I503" t="str">
        <f>IF(OR(tbl2023Sales[[#This Row],[Month-Year]]=45260, tbl2023Sales[[#This Row],[Month-Year]]=45291), "Holiday", "Non-Holiday")</f>
        <v>Holiday</v>
      </c>
      <c r="J503" t="str">
        <f>_xlfn.XLOOKUP(WEEKDAY(tbl2023Sales[[#This Row],[Date]],1),tblDayWk[Day'#],tblDayWk[Day],"Error",0,1)</f>
        <v>Thursday</v>
      </c>
      <c r="K503" t="b">
        <f>WEEKDAY(tbl2023Sales[[#This Row],[Date]], 2) &gt;= 5</f>
        <v>0</v>
      </c>
      <c r="L503" s="15">
        <f>EOMONTH(tbl2023Sales[[#This Row],[Date]],0)</f>
        <v>45291</v>
      </c>
    </row>
    <row r="504" spans="1:12" x14ac:dyDescent="0.4">
      <c r="A504">
        <v>502</v>
      </c>
      <c r="B504" s="2">
        <v>45017</v>
      </c>
      <c r="C504" t="s">
        <v>503</v>
      </c>
      <c r="D504" t="s">
        <v>2</v>
      </c>
      <c r="E504">
        <v>43</v>
      </c>
      <c r="F504" t="s">
        <v>1</v>
      </c>
      <c r="G504" s="7">
        <v>634.58000000000004</v>
      </c>
      <c r="H504" t="str">
        <f>_xlfn.XLOOKUP(tbl2023Sales[[#This Row],[Age]],tblAgeGrp[Age],tblAgeGrp[AgeGroup],"Error, verify age",0,1)</f>
        <v>35-44</v>
      </c>
      <c r="I504" t="str">
        <f>IF(OR(tbl2023Sales[[#This Row],[Month-Year]]=45260, tbl2023Sales[[#This Row],[Month-Year]]=45291), "Holiday", "Non-Holiday")</f>
        <v>Non-Holiday</v>
      </c>
      <c r="J504" t="str">
        <f>_xlfn.XLOOKUP(WEEKDAY(tbl2023Sales[[#This Row],[Date]],1),tblDayWk[Day'#],tblDayWk[Day],"Error",0,1)</f>
        <v>Saturday</v>
      </c>
      <c r="K504" t="b">
        <f>WEEKDAY(tbl2023Sales[[#This Row],[Date]], 2) &gt;= 5</f>
        <v>1</v>
      </c>
      <c r="L504" s="15">
        <f>EOMONTH(tbl2023Sales[[#This Row],[Date]],0)</f>
        <v>45046</v>
      </c>
    </row>
    <row r="505" spans="1:12" x14ac:dyDescent="0.4">
      <c r="A505">
        <v>503</v>
      </c>
      <c r="B505" s="2">
        <v>45224</v>
      </c>
      <c r="C505" t="s">
        <v>502</v>
      </c>
      <c r="D505" t="s">
        <v>2</v>
      </c>
      <c r="E505">
        <v>45</v>
      </c>
      <c r="F505" t="s">
        <v>6</v>
      </c>
      <c r="G505" s="7">
        <v>176.46</v>
      </c>
      <c r="H505" t="str">
        <f>_xlfn.XLOOKUP(tbl2023Sales[[#This Row],[Age]],tblAgeGrp[Age],tblAgeGrp[AgeGroup],"Error, verify age",0,1)</f>
        <v>45-54</v>
      </c>
      <c r="I505" t="str">
        <f>IF(OR(tbl2023Sales[[#This Row],[Month-Year]]=45260, tbl2023Sales[[#This Row],[Month-Year]]=45291), "Holiday", "Non-Holiday")</f>
        <v>Non-Holiday</v>
      </c>
      <c r="J505" t="str">
        <f>_xlfn.XLOOKUP(WEEKDAY(tbl2023Sales[[#This Row],[Date]],1),tblDayWk[Day'#],tblDayWk[Day],"Error",0,1)</f>
        <v>Wednesday</v>
      </c>
      <c r="K505" t="b">
        <f>WEEKDAY(tbl2023Sales[[#This Row],[Date]], 2) &gt;= 5</f>
        <v>0</v>
      </c>
      <c r="L505" s="15">
        <f>EOMONTH(tbl2023Sales[[#This Row],[Date]],0)</f>
        <v>45230</v>
      </c>
    </row>
    <row r="506" spans="1:12" x14ac:dyDescent="0.4">
      <c r="A506">
        <v>504</v>
      </c>
      <c r="B506" s="2">
        <v>45062</v>
      </c>
      <c r="C506" t="s">
        <v>501</v>
      </c>
      <c r="D506" t="s">
        <v>4</v>
      </c>
      <c r="E506">
        <v>38</v>
      </c>
      <c r="F506" t="s">
        <v>6</v>
      </c>
      <c r="G506" s="7">
        <v>333.16</v>
      </c>
      <c r="H506" t="str">
        <f>_xlfn.XLOOKUP(tbl2023Sales[[#This Row],[Age]],tblAgeGrp[Age],tblAgeGrp[AgeGroup],"Error, verify age",0,1)</f>
        <v>35-44</v>
      </c>
      <c r="I506" t="str">
        <f>IF(OR(tbl2023Sales[[#This Row],[Month-Year]]=45260, tbl2023Sales[[#This Row],[Month-Year]]=45291), "Holiday", "Non-Holiday")</f>
        <v>Non-Holiday</v>
      </c>
      <c r="J506" t="str">
        <f>_xlfn.XLOOKUP(WEEKDAY(tbl2023Sales[[#This Row],[Date]],1),tblDayWk[Day'#],tblDayWk[Day],"Error",0,1)</f>
        <v>Tuesday</v>
      </c>
      <c r="K506" t="b">
        <f>WEEKDAY(tbl2023Sales[[#This Row],[Date]], 2) &gt;= 5</f>
        <v>0</v>
      </c>
      <c r="L506" s="15">
        <f>EOMONTH(tbl2023Sales[[#This Row],[Date]],0)</f>
        <v>45077</v>
      </c>
    </row>
    <row r="507" spans="1:12" x14ac:dyDescent="0.4">
      <c r="A507">
        <v>505</v>
      </c>
      <c r="B507" s="2">
        <v>44946</v>
      </c>
      <c r="C507" t="s">
        <v>500</v>
      </c>
      <c r="D507" t="s">
        <v>2</v>
      </c>
      <c r="E507">
        <v>24</v>
      </c>
      <c r="F507" t="s">
        <v>6</v>
      </c>
      <c r="G507" s="7">
        <v>72.98</v>
      </c>
      <c r="H507" t="str">
        <f>_xlfn.XLOOKUP(tbl2023Sales[[#This Row],[Age]],tblAgeGrp[Age],tblAgeGrp[AgeGroup],"Error, verify age",0,1)</f>
        <v>15-24</v>
      </c>
      <c r="I507" t="str">
        <f>IF(OR(tbl2023Sales[[#This Row],[Month-Year]]=45260, tbl2023Sales[[#This Row],[Month-Year]]=45291), "Holiday", "Non-Holiday")</f>
        <v>Non-Holiday</v>
      </c>
      <c r="J507" t="str">
        <f>_xlfn.XLOOKUP(WEEKDAY(tbl2023Sales[[#This Row],[Date]],1),tblDayWk[Day'#],tblDayWk[Day],"Error",0,1)</f>
        <v>Friday</v>
      </c>
      <c r="K507" t="b">
        <f>WEEKDAY(tbl2023Sales[[#This Row],[Date]], 2) &gt;= 5</f>
        <v>1</v>
      </c>
      <c r="L507" s="15">
        <f>EOMONTH(tbl2023Sales[[#This Row],[Date]],0)</f>
        <v>44957</v>
      </c>
    </row>
    <row r="508" spans="1:12" x14ac:dyDescent="0.4">
      <c r="A508">
        <v>506</v>
      </c>
      <c r="B508" s="2">
        <v>44982</v>
      </c>
      <c r="C508" t="s">
        <v>499</v>
      </c>
      <c r="D508" t="s">
        <v>2</v>
      </c>
      <c r="E508">
        <v>34</v>
      </c>
      <c r="F508" t="s">
        <v>6</v>
      </c>
      <c r="G508" s="7">
        <v>339.84000000000003</v>
      </c>
      <c r="H508" t="str">
        <f>_xlfn.XLOOKUP(tbl2023Sales[[#This Row],[Age]],tblAgeGrp[Age],tblAgeGrp[AgeGroup],"Error, verify age",0,1)</f>
        <v>25-34</v>
      </c>
      <c r="I508" t="str">
        <f>IF(OR(tbl2023Sales[[#This Row],[Month-Year]]=45260, tbl2023Sales[[#This Row],[Month-Year]]=45291), "Holiday", "Non-Holiday")</f>
        <v>Non-Holiday</v>
      </c>
      <c r="J508" t="str">
        <f>_xlfn.XLOOKUP(WEEKDAY(tbl2023Sales[[#This Row],[Date]],1),tblDayWk[Day'#],tblDayWk[Day],"Error",0,1)</f>
        <v>Saturday</v>
      </c>
      <c r="K508" t="b">
        <f>WEEKDAY(tbl2023Sales[[#This Row],[Date]], 2) &gt;= 5</f>
        <v>1</v>
      </c>
      <c r="L508" s="15">
        <f>EOMONTH(tbl2023Sales[[#This Row],[Date]],0)</f>
        <v>44985</v>
      </c>
    </row>
    <row r="509" spans="1:12" x14ac:dyDescent="0.4">
      <c r="A509">
        <v>507</v>
      </c>
      <c r="B509" s="2">
        <v>45232</v>
      </c>
      <c r="C509" t="s">
        <v>498</v>
      </c>
      <c r="D509" t="s">
        <v>4</v>
      </c>
      <c r="E509">
        <v>37</v>
      </c>
      <c r="F509" t="s">
        <v>1</v>
      </c>
      <c r="G509" s="7">
        <v>2345.8000000000002</v>
      </c>
      <c r="H509" t="str">
        <f>_xlfn.XLOOKUP(tbl2023Sales[[#This Row],[Age]],tblAgeGrp[Age],tblAgeGrp[AgeGroup],"Error, verify age",0,1)</f>
        <v>35-44</v>
      </c>
      <c r="I509" t="str">
        <f>IF(OR(tbl2023Sales[[#This Row],[Month-Year]]=45260, tbl2023Sales[[#This Row],[Month-Year]]=45291), "Holiday", "Non-Holiday")</f>
        <v>Holiday</v>
      </c>
      <c r="J509" t="str">
        <f>_xlfn.XLOOKUP(WEEKDAY(tbl2023Sales[[#This Row],[Date]],1),tblDayWk[Day'#],tblDayWk[Day],"Error",0,1)</f>
        <v>Thursday</v>
      </c>
      <c r="K509" t="b">
        <f>WEEKDAY(tbl2023Sales[[#This Row],[Date]], 2) &gt;= 5</f>
        <v>0</v>
      </c>
      <c r="L509" s="15">
        <f>EOMONTH(tbl2023Sales[[#This Row],[Date]],0)</f>
        <v>45260</v>
      </c>
    </row>
    <row r="510" spans="1:12" x14ac:dyDescent="0.4">
      <c r="A510">
        <v>508</v>
      </c>
      <c r="B510" s="2">
        <v>45149</v>
      </c>
      <c r="C510" t="s">
        <v>497</v>
      </c>
      <c r="D510" t="s">
        <v>2</v>
      </c>
      <c r="E510">
        <v>58</v>
      </c>
      <c r="F510" t="s">
        <v>6</v>
      </c>
      <c r="G510" s="7">
        <v>188.10000000000002</v>
      </c>
      <c r="H510" t="str">
        <f>_xlfn.XLOOKUP(tbl2023Sales[[#This Row],[Age]],tblAgeGrp[Age],tblAgeGrp[AgeGroup],"Error, verify age",0,1)</f>
        <v>55-64</v>
      </c>
      <c r="I510" t="str">
        <f>IF(OR(tbl2023Sales[[#This Row],[Month-Year]]=45260, tbl2023Sales[[#This Row],[Month-Year]]=45291), "Holiday", "Non-Holiday")</f>
        <v>Non-Holiday</v>
      </c>
      <c r="J510" t="str">
        <f>_xlfn.XLOOKUP(WEEKDAY(tbl2023Sales[[#This Row],[Date]],1),tblDayWk[Day'#],tblDayWk[Day],"Error",0,1)</f>
        <v>Friday</v>
      </c>
      <c r="K510" t="b">
        <f>WEEKDAY(tbl2023Sales[[#This Row],[Date]], 2) &gt;= 5</f>
        <v>1</v>
      </c>
      <c r="L510" s="15">
        <f>EOMONTH(tbl2023Sales[[#This Row],[Date]],0)</f>
        <v>45169</v>
      </c>
    </row>
    <row r="511" spans="1:12" x14ac:dyDescent="0.4">
      <c r="A511">
        <v>509</v>
      </c>
      <c r="B511" s="2">
        <v>45103</v>
      </c>
      <c r="C511" t="s">
        <v>496</v>
      </c>
      <c r="D511" t="s">
        <v>4</v>
      </c>
      <c r="E511">
        <v>37</v>
      </c>
      <c r="F511" t="s">
        <v>1</v>
      </c>
      <c r="G511" s="7">
        <v>2113.48</v>
      </c>
      <c r="H511" t="str">
        <f>_xlfn.XLOOKUP(tbl2023Sales[[#This Row],[Age]],tblAgeGrp[Age],tblAgeGrp[AgeGroup],"Error, verify age",0,1)</f>
        <v>35-44</v>
      </c>
      <c r="I511" t="str">
        <f>IF(OR(tbl2023Sales[[#This Row],[Month-Year]]=45260, tbl2023Sales[[#This Row],[Month-Year]]=45291), "Holiday", "Non-Holiday")</f>
        <v>Non-Holiday</v>
      </c>
      <c r="J511" t="str">
        <f>_xlfn.XLOOKUP(WEEKDAY(tbl2023Sales[[#This Row],[Date]],1),tblDayWk[Day'#],tblDayWk[Day],"Error",0,1)</f>
        <v>Monday</v>
      </c>
      <c r="K511" t="b">
        <f>WEEKDAY(tbl2023Sales[[#This Row],[Date]], 2) &gt;= 5</f>
        <v>0</v>
      </c>
      <c r="L511" s="15">
        <f>EOMONTH(tbl2023Sales[[#This Row],[Date]],0)</f>
        <v>45107</v>
      </c>
    </row>
    <row r="512" spans="1:12" x14ac:dyDescent="0.4">
      <c r="A512">
        <v>510</v>
      </c>
      <c r="B512" s="2">
        <v>45087</v>
      </c>
      <c r="C512" t="s">
        <v>495</v>
      </c>
      <c r="D512" t="s">
        <v>4</v>
      </c>
      <c r="E512">
        <v>39</v>
      </c>
      <c r="F512" t="s">
        <v>6</v>
      </c>
      <c r="G512" s="7">
        <v>450.95</v>
      </c>
      <c r="H512" t="str">
        <f>_xlfn.XLOOKUP(tbl2023Sales[[#This Row],[Age]],tblAgeGrp[Age],tblAgeGrp[AgeGroup],"Error, verify age",0,1)</f>
        <v>35-44</v>
      </c>
      <c r="I512" t="str">
        <f>IF(OR(tbl2023Sales[[#This Row],[Month-Year]]=45260, tbl2023Sales[[#This Row],[Month-Year]]=45291), "Holiday", "Non-Holiday")</f>
        <v>Non-Holiday</v>
      </c>
      <c r="J512" t="str">
        <f>_xlfn.XLOOKUP(WEEKDAY(tbl2023Sales[[#This Row],[Date]],1),tblDayWk[Day'#],tblDayWk[Day],"Error",0,1)</f>
        <v>Saturday</v>
      </c>
      <c r="K512" t="b">
        <f>WEEKDAY(tbl2023Sales[[#This Row],[Date]], 2) &gt;= 5</f>
        <v>1</v>
      </c>
      <c r="L512" s="15">
        <f>EOMONTH(tbl2023Sales[[#This Row],[Date]],0)</f>
        <v>45107</v>
      </c>
    </row>
    <row r="513" spans="1:12" x14ac:dyDescent="0.4">
      <c r="A513">
        <v>511</v>
      </c>
      <c r="B513" s="2">
        <v>45150</v>
      </c>
      <c r="C513" t="s">
        <v>494</v>
      </c>
      <c r="D513" t="s">
        <v>2</v>
      </c>
      <c r="E513">
        <v>45</v>
      </c>
      <c r="F513" t="s">
        <v>6</v>
      </c>
      <c r="G513" s="7">
        <v>42.72</v>
      </c>
      <c r="H513" t="str">
        <f>_xlfn.XLOOKUP(tbl2023Sales[[#This Row],[Age]],tblAgeGrp[Age],tblAgeGrp[AgeGroup],"Error, verify age",0,1)</f>
        <v>45-54</v>
      </c>
      <c r="I513" t="str">
        <f>IF(OR(tbl2023Sales[[#This Row],[Month-Year]]=45260, tbl2023Sales[[#This Row],[Month-Year]]=45291), "Holiday", "Non-Holiday")</f>
        <v>Non-Holiday</v>
      </c>
      <c r="J513" t="str">
        <f>_xlfn.XLOOKUP(WEEKDAY(tbl2023Sales[[#This Row],[Date]],1),tblDayWk[Day'#],tblDayWk[Day],"Error",0,1)</f>
        <v>Saturday</v>
      </c>
      <c r="K513" t="b">
        <f>WEEKDAY(tbl2023Sales[[#This Row],[Date]], 2) &gt;= 5</f>
        <v>1</v>
      </c>
      <c r="L513" s="15">
        <f>EOMONTH(tbl2023Sales[[#This Row],[Date]],0)</f>
        <v>45169</v>
      </c>
    </row>
    <row r="514" spans="1:12" x14ac:dyDescent="0.4">
      <c r="A514">
        <v>512</v>
      </c>
      <c r="B514" s="2">
        <v>45237</v>
      </c>
      <c r="C514" t="s">
        <v>493</v>
      </c>
      <c r="D514" t="s">
        <v>4</v>
      </c>
      <c r="E514">
        <v>57</v>
      </c>
      <c r="F514" t="s">
        <v>6</v>
      </c>
      <c r="G514" s="7">
        <v>34.26</v>
      </c>
      <c r="H514" t="str">
        <f>_xlfn.XLOOKUP(tbl2023Sales[[#This Row],[Age]],tblAgeGrp[Age],tblAgeGrp[AgeGroup],"Error, verify age",0,1)</f>
        <v>55-64</v>
      </c>
      <c r="I514" t="str">
        <f>IF(OR(tbl2023Sales[[#This Row],[Month-Year]]=45260, tbl2023Sales[[#This Row],[Month-Year]]=45291), "Holiday", "Non-Holiday")</f>
        <v>Holiday</v>
      </c>
      <c r="J514" t="str">
        <f>_xlfn.XLOOKUP(WEEKDAY(tbl2023Sales[[#This Row],[Date]],1),tblDayWk[Day'#],tblDayWk[Day],"Error",0,1)</f>
        <v>Tuesday</v>
      </c>
      <c r="K514" t="b">
        <f>WEEKDAY(tbl2023Sales[[#This Row],[Date]], 2) &gt;= 5</f>
        <v>0</v>
      </c>
      <c r="L514" s="15">
        <f>EOMONTH(tbl2023Sales[[#This Row],[Date]],0)</f>
        <v>45260</v>
      </c>
    </row>
    <row r="515" spans="1:12" x14ac:dyDescent="0.4">
      <c r="A515">
        <v>513</v>
      </c>
      <c r="B515" s="2">
        <v>45188</v>
      </c>
      <c r="C515" t="s">
        <v>492</v>
      </c>
      <c r="D515" t="s">
        <v>2</v>
      </c>
      <c r="E515">
        <v>24</v>
      </c>
      <c r="F515" t="s">
        <v>1</v>
      </c>
      <c r="G515" s="7">
        <v>908.6</v>
      </c>
      <c r="H515" t="str">
        <f>_xlfn.XLOOKUP(tbl2023Sales[[#This Row],[Age]],tblAgeGrp[Age],tblAgeGrp[AgeGroup],"Error, verify age",0,1)</f>
        <v>15-24</v>
      </c>
      <c r="I515" t="str">
        <f>IF(OR(tbl2023Sales[[#This Row],[Month-Year]]=45260, tbl2023Sales[[#This Row],[Month-Year]]=45291), "Holiday", "Non-Holiday")</f>
        <v>Non-Holiday</v>
      </c>
      <c r="J515" t="str">
        <f>_xlfn.XLOOKUP(WEEKDAY(tbl2023Sales[[#This Row],[Date]],1),tblDayWk[Day'#],tblDayWk[Day],"Error",0,1)</f>
        <v>Tuesday</v>
      </c>
      <c r="K515" t="b">
        <f>WEEKDAY(tbl2023Sales[[#This Row],[Date]], 2) &gt;= 5</f>
        <v>0</v>
      </c>
      <c r="L515" s="15">
        <f>EOMONTH(tbl2023Sales[[#This Row],[Date]],0)</f>
        <v>45199</v>
      </c>
    </row>
    <row r="516" spans="1:12" x14ac:dyDescent="0.4">
      <c r="A516">
        <v>514</v>
      </c>
      <c r="B516" s="2">
        <v>44986</v>
      </c>
      <c r="C516" t="s">
        <v>491</v>
      </c>
      <c r="D516" t="s">
        <v>4</v>
      </c>
      <c r="E516">
        <v>18</v>
      </c>
      <c r="F516" t="s">
        <v>1</v>
      </c>
      <c r="G516" s="7">
        <v>277.60000000000002</v>
      </c>
      <c r="H516" t="str">
        <f>_xlfn.XLOOKUP(tbl2023Sales[[#This Row],[Age]],tblAgeGrp[Age],tblAgeGrp[AgeGroup],"Error, verify age",0,1)</f>
        <v>15-24</v>
      </c>
      <c r="I516" t="str">
        <f>IF(OR(tbl2023Sales[[#This Row],[Month-Year]]=45260, tbl2023Sales[[#This Row],[Month-Year]]=45291), "Holiday", "Non-Holiday")</f>
        <v>Non-Holiday</v>
      </c>
      <c r="J516" t="str">
        <f>_xlfn.XLOOKUP(WEEKDAY(tbl2023Sales[[#This Row],[Date]],1),tblDayWk[Day'#],tblDayWk[Day],"Error",0,1)</f>
        <v>Wednesday</v>
      </c>
      <c r="K516" t="b">
        <f>WEEKDAY(tbl2023Sales[[#This Row],[Date]], 2) &gt;= 5</f>
        <v>0</v>
      </c>
      <c r="L516" s="15">
        <f>EOMONTH(tbl2023Sales[[#This Row],[Date]],0)</f>
        <v>45016</v>
      </c>
    </row>
    <row r="517" spans="1:12" x14ac:dyDescent="0.4">
      <c r="A517">
        <v>515</v>
      </c>
      <c r="B517" s="2">
        <v>45124</v>
      </c>
      <c r="C517" t="s">
        <v>490</v>
      </c>
      <c r="D517" t="s">
        <v>4</v>
      </c>
      <c r="E517">
        <v>49</v>
      </c>
      <c r="F517" t="s">
        <v>9</v>
      </c>
      <c r="G517" s="7">
        <v>2010.0499999999997</v>
      </c>
      <c r="H517" t="str">
        <f>_xlfn.XLOOKUP(tbl2023Sales[[#This Row],[Age]],tblAgeGrp[Age],tblAgeGrp[AgeGroup],"Error, verify age",0,1)</f>
        <v>45-54</v>
      </c>
      <c r="I517" t="str">
        <f>IF(OR(tbl2023Sales[[#This Row],[Month-Year]]=45260, tbl2023Sales[[#This Row],[Month-Year]]=45291), "Holiday", "Non-Holiday")</f>
        <v>Non-Holiday</v>
      </c>
      <c r="J517" t="str">
        <f>_xlfn.XLOOKUP(WEEKDAY(tbl2023Sales[[#This Row],[Date]],1),tblDayWk[Day'#],tblDayWk[Day],"Error",0,1)</f>
        <v>Monday</v>
      </c>
      <c r="K517" t="b">
        <f>WEEKDAY(tbl2023Sales[[#This Row],[Date]], 2) &gt;= 5</f>
        <v>0</v>
      </c>
      <c r="L517" s="15">
        <f>EOMONTH(tbl2023Sales[[#This Row],[Date]],0)</f>
        <v>45138</v>
      </c>
    </row>
    <row r="518" spans="1:12" x14ac:dyDescent="0.4">
      <c r="A518">
        <v>516</v>
      </c>
      <c r="B518" s="2">
        <v>45222</v>
      </c>
      <c r="C518" t="s">
        <v>489</v>
      </c>
      <c r="D518" t="s">
        <v>2</v>
      </c>
      <c r="E518">
        <v>30</v>
      </c>
      <c r="F518" t="s">
        <v>6</v>
      </c>
      <c r="G518" s="7">
        <v>226.95000000000002</v>
      </c>
      <c r="H518" t="str">
        <f>_xlfn.XLOOKUP(tbl2023Sales[[#This Row],[Age]],tblAgeGrp[Age],tblAgeGrp[AgeGroup],"Error, verify age",0,1)</f>
        <v>25-34</v>
      </c>
      <c r="I518" t="str">
        <f>IF(OR(tbl2023Sales[[#This Row],[Month-Year]]=45260, tbl2023Sales[[#This Row],[Month-Year]]=45291), "Holiday", "Non-Holiday")</f>
        <v>Non-Holiday</v>
      </c>
      <c r="J518" t="str">
        <f>_xlfn.XLOOKUP(WEEKDAY(tbl2023Sales[[#This Row],[Date]],1),tblDayWk[Day'#],tblDayWk[Day],"Error",0,1)</f>
        <v>Monday</v>
      </c>
      <c r="K518" t="b">
        <f>WEEKDAY(tbl2023Sales[[#This Row],[Date]], 2) &gt;= 5</f>
        <v>0</v>
      </c>
      <c r="L518" s="15">
        <f>EOMONTH(tbl2023Sales[[#This Row],[Date]],0)</f>
        <v>45230</v>
      </c>
    </row>
    <row r="519" spans="1:12" x14ac:dyDescent="0.4">
      <c r="A519">
        <v>517</v>
      </c>
      <c r="B519" s="2">
        <v>45024</v>
      </c>
      <c r="C519" t="s">
        <v>488</v>
      </c>
      <c r="D519" t="s">
        <v>4</v>
      </c>
      <c r="E519">
        <v>47</v>
      </c>
      <c r="F519" t="s">
        <v>9</v>
      </c>
      <c r="G519" s="7">
        <v>326.2</v>
      </c>
      <c r="H519" t="str">
        <f>_xlfn.XLOOKUP(tbl2023Sales[[#This Row],[Age]],tblAgeGrp[Age],tblAgeGrp[AgeGroup],"Error, verify age",0,1)</f>
        <v>45-54</v>
      </c>
      <c r="I519" t="str">
        <f>IF(OR(tbl2023Sales[[#This Row],[Month-Year]]=45260, tbl2023Sales[[#This Row],[Month-Year]]=45291), "Holiday", "Non-Holiday")</f>
        <v>Non-Holiday</v>
      </c>
      <c r="J519" t="str">
        <f>_xlfn.XLOOKUP(WEEKDAY(tbl2023Sales[[#This Row],[Date]],1),tblDayWk[Day'#],tblDayWk[Day],"Error",0,1)</f>
        <v>Saturday</v>
      </c>
      <c r="K519" t="b">
        <f>WEEKDAY(tbl2023Sales[[#This Row],[Date]], 2) &gt;= 5</f>
        <v>1</v>
      </c>
      <c r="L519" s="15">
        <f>EOMONTH(tbl2023Sales[[#This Row],[Date]],0)</f>
        <v>45046</v>
      </c>
    </row>
    <row r="520" spans="1:12" x14ac:dyDescent="0.4">
      <c r="A520">
        <v>518</v>
      </c>
      <c r="B520" s="2">
        <v>45241</v>
      </c>
      <c r="C520" t="s">
        <v>487</v>
      </c>
      <c r="D520" t="s">
        <v>4</v>
      </c>
      <c r="E520">
        <v>40</v>
      </c>
      <c r="F520" t="s">
        <v>9</v>
      </c>
      <c r="G520" s="7">
        <v>942.4</v>
      </c>
      <c r="H520" t="str">
        <f>_xlfn.XLOOKUP(tbl2023Sales[[#This Row],[Age]],tblAgeGrp[Age],tblAgeGrp[AgeGroup],"Error, verify age",0,1)</f>
        <v>35-44</v>
      </c>
      <c r="I520" t="str">
        <f>IF(OR(tbl2023Sales[[#This Row],[Month-Year]]=45260, tbl2023Sales[[#This Row],[Month-Year]]=45291), "Holiday", "Non-Holiday")</f>
        <v>Holiday</v>
      </c>
      <c r="J520" t="str">
        <f>_xlfn.XLOOKUP(WEEKDAY(tbl2023Sales[[#This Row],[Date]],1),tblDayWk[Day'#],tblDayWk[Day],"Error",0,1)</f>
        <v>Saturday</v>
      </c>
      <c r="K520" t="b">
        <f>WEEKDAY(tbl2023Sales[[#This Row],[Date]], 2) &gt;= 5</f>
        <v>1</v>
      </c>
      <c r="L520" s="15">
        <f>EOMONTH(tbl2023Sales[[#This Row],[Date]],0)</f>
        <v>45260</v>
      </c>
    </row>
    <row r="521" spans="1:12" x14ac:dyDescent="0.4">
      <c r="A521">
        <v>519</v>
      </c>
      <c r="B521" s="2">
        <v>44949</v>
      </c>
      <c r="C521" t="s">
        <v>486</v>
      </c>
      <c r="D521" t="s">
        <v>4</v>
      </c>
      <c r="E521">
        <v>36</v>
      </c>
      <c r="F521" t="s">
        <v>1</v>
      </c>
      <c r="G521" s="7">
        <v>637.91999999999996</v>
      </c>
      <c r="H521" t="str">
        <f>_xlfn.XLOOKUP(tbl2023Sales[[#This Row],[Age]],tblAgeGrp[Age],tblAgeGrp[AgeGroup],"Error, verify age",0,1)</f>
        <v>35-44</v>
      </c>
      <c r="I521" t="str">
        <f>IF(OR(tbl2023Sales[[#This Row],[Month-Year]]=45260, tbl2023Sales[[#This Row],[Month-Year]]=45291), "Holiday", "Non-Holiday")</f>
        <v>Non-Holiday</v>
      </c>
      <c r="J521" t="str">
        <f>_xlfn.XLOOKUP(WEEKDAY(tbl2023Sales[[#This Row],[Date]],1),tblDayWk[Day'#],tblDayWk[Day],"Error",0,1)</f>
        <v>Monday</v>
      </c>
      <c r="K521" t="b">
        <f>WEEKDAY(tbl2023Sales[[#This Row],[Date]], 2) &gt;= 5</f>
        <v>0</v>
      </c>
      <c r="L521" s="15">
        <f>EOMONTH(tbl2023Sales[[#This Row],[Date]],0)</f>
        <v>44957</v>
      </c>
    </row>
    <row r="522" spans="1:12" x14ac:dyDescent="0.4">
      <c r="A522">
        <v>520</v>
      </c>
      <c r="B522" s="2">
        <v>45289</v>
      </c>
      <c r="C522" t="s">
        <v>485</v>
      </c>
      <c r="D522" t="s">
        <v>4</v>
      </c>
      <c r="E522">
        <v>49</v>
      </c>
      <c r="F522" t="s">
        <v>1</v>
      </c>
      <c r="G522" s="7">
        <v>1038.32</v>
      </c>
      <c r="H522" t="str">
        <f>_xlfn.XLOOKUP(tbl2023Sales[[#This Row],[Age]],tblAgeGrp[Age],tblAgeGrp[AgeGroup],"Error, verify age",0,1)</f>
        <v>45-54</v>
      </c>
      <c r="I522" t="str">
        <f>IF(OR(tbl2023Sales[[#This Row],[Month-Year]]=45260, tbl2023Sales[[#This Row],[Month-Year]]=45291), "Holiday", "Non-Holiday")</f>
        <v>Holiday</v>
      </c>
      <c r="J522" t="str">
        <f>_xlfn.XLOOKUP(WEEKDAY(tbl2023Sales[[#This Row],[Date]],1),tblDayWk[Day'#],tblDayWk[Day],"Error",0,1)</f>
        <v>Friday</v>
      </c>
      <c r="K522" t="b">
        <f>WEEKDAY(tbl2023Sales[[#This Row],[Date]], 2) &gt;= 5</f>
        <v>1</v>
      </c>
      <c r="L522" s="15">
        <f>EOMONTH(tbl2023Sales[[#This Row],[Date]],0)</f>
        <v>45291</v>
      </c>
    </row>
    <row r="523" spans="1:12" x14ac:dyDescent="0.4">
      <c r="A523">
        <v>521</v>
      </c>
      <c r="B523" s="2">
        <v>45150</v>
      </c>
      <c r="C523" t="s">
        <v>484</v>
      </c>
      <c r="D523" t="s">
        <v>4</v>
      </c>
      <c r="E523">
        <v>47</v>
      </c>
      <c r="F523" t="s">
        <v>9</v>
      </c>
      <c r="G523" s="7">
        <v>610.76</v>
      </c>
      <c r="H523" t="str">
        <f>_xlfn.XLOOKUP(tbl2023Sales[[#This Row],[Age]],tblAgeGrp[Age],tblAgeGrp[AgeGroup],"Error, verify age",0,1)</f>
        <v>45-54</v>
      </c>
      <c r="I523" t="str">
        <f>IF(OR(tbl2023Sales[[#This Row],[Month-Year]]=45260, tbl2023Sales[[#This Row],[Month-Year]]=45291), "Holiday", "Non-Holiday")</f>
        <v>Non-Holiday</v>
      </c>
      <c r="J523" t="str">
        <f>_xlfn.XLOOKUP(WEEKDAY(tbl2023Sales[[#This Row],[Date]],1),tblDayWk[Day'#],tblDayWk[Day],"Error",0,1)</f>
        <v>Saturday</v>
      </c>
      <c r="K523" t="b">
        <f>WEEKDAY(tbl2023Sales[[#This Row],[Date]], 2) &gt;= 5</f>
        <v>1</v>
      </c>
      <c r="L523" s="15">
        <f>EOMONTH(tbl2023Sales[[#This Row],[Date]],0)</f>
        <v>45169</v>
      </c>
    </row>
    <row r="524" spans="1:12" x14ac:dyDescent="0.4">
      <c r="A524">
        <v>522</v>
      </c>
      <c r="B524" s="2">
        <v>44927</v>
      </c>
      <c r="C524" t="s">
        <v>483</v>
      </c>
      <c r="D524" t="s">
        <v>2</v>
      </c>
      <c r="E524">
        <v>46</v>
      </c>
      <c r="F524" t="s">
        <v>6</v>
      </c>
      <c r="G524" s="7">
        <v>17.73</v>
      </c>
      <c r="H524" t="str">
        <f>_xlfn.XLOOKUP(tbl2023Sales[[#This Row],[Age]],tblAgeGrp[Age],tblAgeGrp[AgeGroup],"Error, verify age",0,1)</f>
        <v>45-54</v>
      </c>
      <c r="I524" t="str">
        <f>IF(OR(tbl2023Sales[[#This Row],[Month-Year]]=45260, tbl2023Sales[[#This Row],[Month-Year]]=45291), "Holiday", "Non-Holiday")</f>
        <v>Non-Holiday</v>
      </c>
      <c r="J524" t="str">
        <f>_xlfn.XLOOKUP(WEEKDAY(tbl2023Sales[[#This Row],[Date]],1),tblDayWk[Day'#],tblDayWk[Day],"Error",0,1)</f>
        <v>Sunday</v>
      </c>
      <c r="K524" t="b">
        <f>WEEKDAY(tbl2023Sales[[#This Row],[Date]], 2) &gt;= 5</f>
        <v>1</v>
      </c>
      <c r="L524" s="15">
        <f>EOMONTH(tbl2023Sales[[#This Row],[Date]],0)</f>
        <v>44957</v>
      </c>
    </row>
    <row r="525" spans="1:12" x14ac:dyDescent="0.4">
      <c r="A525">
        <v>523</v>
      </c>
      <c r="B525" s="2">
        <v>45193</v>
      </c>
      <c r="C525" t="s">
        <v>482</v>
      </c>
      <c r="D525" t="s">
        <v>4</v>
      </c>
      <c r="E525">
        <v>62</v>
      </c>
      <c r="F525" t="s">
        <v>1</v>
      </c>
      <c r="G525" s="7">
        <v>191.7</v>
      </c>
      <c r="H525" t="str">
        <f>_xlfn.XLOOKUP(tbl2023Sales[[#This Row],[Age]],tblAgeGrp[Age],tblAgeGrp[AgeGroup],"Error, verify age",0,1)</f>
        <v>55-64</v>
      </c>
      <c r="I525" t="str">
        <f>IF(OR(tbl2023Sales[[#This Row],[Month-Year]]=45260, tbl2023Sales[[#This Row],[Month-Year]]=45291), "Holiday", "Non-Holiday")</f>
        <v>Non-Holiday</v>
      </c>
      <c r="J525" t="str">
        <f>_xlfn.XLOOKUP(WEEKDAY(tbl2023Sales[[#This Row],[Date]],1),tblDayWk[Day'#],tblDayWk[Day],"Error",0,1)</f>
        <v>Sunday</v>
      </c>
      <c r="K525" t="b">
        <f>WEEKDAY(tbl2023Sales[[#This Row],[Date]], 2) &gt;= 5</f>
        <v>1</v>
      </c>
      <c r="L525" s="15">
        <f>EOMONTH(tbl2023Sales[[#This Row],[Date]],0)</f>
        <v>45199</v>
      </c>
    </row>
    <row r="526" spans="1:12" x14ac:dyDescent="0.4">
      <c r="A526">
        <v>524</v>
      </c>
      <c r="B526" s="2">
        <v>45202</v>
      </c>
      <c r="C526" t="s">
        <v>481</v>
      </c>
      <c r="D526" t="s">
        <v>2</v>
      </c>
      <c r="E526">
        <v>46</v>
      </c>
      <c r="F526" t="s">
        <v>6</v>
      </c>
      <c r="G526" s="7">
        <v>132.56</v>
      </c>
      <c r="H526" t="str">
        <f>_xlfn.XLOOKUP(tbl2023Sales[[#This Row],[Age]],tblAgeGrp[Age],tblAgeGrp[AgeGroup],"Error, verify age",0,1)</f>
        <v>45-54</v>
      </c>
      <c r="I526" t="str">
        <f>IF(OR(tbl2023Sales[[#This Row],[Month-Year]]=45260, tbl2023Sales[[#This Row],[Month-Year]]=45291), "Holiday", "Non-Holiday")</f>
        <v>Non-Holiday</v>
      </c>
      <c r="J526" t="str">
        <f>_xlfn.XLOOKUP(WEEKDAY(tbl2023Sales[[#This Row],[Date]],1),tblDayWk[Day'#],tblDayWk[Day],"Error",0,1)</f>
        <v>Tuesday</v>
      </c>
      <c r="K526" t="b">
        <f>WEEKDAY(tbl2023Sales[[#This Row],[Date]], 2) &gt;= 5</f>
        <v>0</v>
      </c>
      <c r="L526" s="15">
        <f>EOMONTH(tbl2023Sales[[#This Row],[Date]],0)</f>
        <v>45230</v>
      </c>
    </row>
    <row r="527" spans="1:12" x14ac:dyDescent="0.4">
      <c r="A527">
        <v>525</v>
      </c>
      <c r="B527" s="2">
        <v>45278</v>
      </c>
      <c r="C527" t="s">
        <v>480</v>
      </c>
      <c r="D527" t="s">
        <v>4</v>
      </c>
      <c r="E527">
        <v>47</v>
      </c>
      <c r="F527" t="s">
        <v>6</v>
      </c>
      <c r="G527" s="7">
        <v>21.57</v>
      </c>
      <c r="H527" t="str">
        <f>_xlfn.XLOOKUP(tbl2023Sales[[#This Row],[Age]],tblAgeGrp[Age],tblAgeGrp[AgeGroup],"Error, verify age",0,1)</f>
        <v>45-54</v>
      </c>
      <c r="I527" t="str">
        <f>IF(OR(tbl2023Sales[[#This Row],[Month-Year]]=45260, tbl2023Sales[[#This Row],[Month-Year]]=45291), "Holiday", "Non-Holiday")</f>
        <v>Holiday</v>
      </c>
      <c r="J527" t="str">
        <f>_xlfn.XLOOKUP(WEEKDAY(tbl2023Sales[[#This Row],[Date]],1),tblDayWk[Day'#],tblDayWk[Day],"Error",0,1)</f>
        <v>Monday</v>
      </c>
      <c r="K527" t="b">
        <f>WEEKDAY(tbl2023Sales[[#This Row],[Date]], 2) &gt;= 5</f>
        <v>0</v>
      </c>
      <c r="L527" s="15">
        <f>EOMONTH(tbl2023Sales[[#This Row],[Date]],0)</f>
        <v>45291</v>
      </c>
    </row>
    <row r="528" spans="1:12" x14ac:dyDescent="0.4">
      <c r="A528">
        <v>526</v>
      </c>
      <c r="B528" s="2">
        <v>45270</v>
      </c>
      <c r="C528" t="s">
        <v>479</v>
      </c>
      <c r="D528" t="s">
        <v>2</v>
      </c>
      <c r="E528">
        <v>33</v>
      </c>
      <c r="F528" t="s">
        <v>9</v>
      </c>
      <c r="G528" s="7">
        <v>942.16</v>
      </c>
      <c r="H528" t="str">
        <f>_xlfn.XLOOKUP(tbl2023Sales[[#This Row],[Age]],tblAgeGrp[Age],tblAgeGrp[AgeGroup],"Error, verify age",0,1)</f>
        <v>25-34</v>
      </c>
      <c r="I528" t="str">
        <f>IF(OR(tbl2023Sales[[#This Row],[Month-Year]]=45260, tbl2023Sales[[#This Row],[Month-Year]]=45291), "Holiday", "Non-Holiday")</f>
        <v>Holiday</v>
      </c>
      <c r="J528" t="str">
        <f>_xlfn.XLOOKUP(WEEKDAY(tbl2023Sales[[#This Row],[Date]],1),tblDayWk[Day'#],tblDayWk[Day],"Error",0,1)</f>
        <v>Sunday</v>
      </c>
      <c r="K528" t="b">
        <f>WEEKDAY(tbl2023Sales[[#This Row],[Date]], 2) &gt;= 5</f>
        <v>1</v>
      </c>
      <c r="L528" s="15">
        <f>EOMONTH(tbl2023Sales[[#This Row],[Date]],0)</f>
        <v>45291</v>
      </c>
    </row>
    <row r="529" spans="1:12" x14ac:dyDescent="0.4">
      <c r="A529">
        <v>527</v>
      </c>
      <c r="B529" s="2">
        <v>45027</v>
      </c>
      <c r="C529" t="s">
        <v>478</v>
      </c>
      <c r="D529" t="s">
        <v>2</v>
      </c>
      <c r="E529">
        <v>57</v>
      </c>
      <c r="F529" t="s">
        <v>9</v>
      </c>
      <c r="G529" s="7">
        <v>812.30000000000007</v>
      </c>
      <c r="H529" t="str">
        <f>_xlfn.XLOOKUP(tbl2023Sales[[#This Row],[Age]],tblAgeGrp[Age],tblAgeGrp[AgeGroup],"Error, verify age",0,1)</f>
        <v>55-64</v>
      </c>
      <c r="I529" t="str">
        <f>IF(OR(tbl2023Sales[[#This Row],[Month-Year]]=45260, tbl2023Sales[[#This Row],[Month-Year]]=45291), "Holiday", "Non-Holiday")</f>
        <v>Non-Holiday</v>
      </c>
      <c r="J529" t="str">
        <f>_xlfn.XLOOKUP(WEEKDAY(tbl2023Sales[[#This Row],[Date]],1),tblDayWk[Day'#],tblDayWk[Day],"Error",0,1)</f>
        <v>Tuesday</v>
      </c>
      <c r="K529" t="b">
        <f>WEEKDAY(tbl2023Sales[[#This Row],[Date]], 2) &gt;= 5</f>
        <v>0</v>
      </c>
      <c r="L529" s="15">
        <f>EOMONTH(tbl2023Sales[[#This Row],[Date]],0)</f>
        <v>45046</v>
      </c>
    </row>
    <row r="530" spans="1:12" x14ac:dyDescent="0.4">
      <c r="A530">
        <v>528</v>
      </c>
      <c r="B530" s="2">
        <v>45113</v>
      </c>
      <c r="C530" t="s">
        <v>477</v>
      </c>
      <c r="D530" t="s">
        <v>4</v>
      </c>
      <c r="E530">
        <v>36</v>
      </c>
      <c r="F530" t="s">
        <v>9</v>
      </c>
      <c r="G530" s="7">
        <v>5448.98</v>
      </c>
      <c r="H530" t="str">
        <f>_xlfn.XLOOKUP(tbl2023Sales[[#This Row],[Age]],tblAgeGrp[Age],tblAgeGrp[AgeGroup],"Error, verify age",0,1)</f>
        <v>35-44</v>
      </c>
      <c r="I530" t="str">
        <f>IF(OR(tbl2023Sales[[#This Row],[Month-Year]]=45260, tbl2023Sales[[#This Row],[Month-Year]]=45291), "Holiday", "Non-Holiday")</f>
        <v>Non-Holiday</v>
      </c>
      <c r="J530" t="str">
        <f>_xlfn.XLOOKUP(WEEKDAY(tbl2023Sales[[#This Row],[Date]],1),tblDayWk[Day'#],tblDayWk[Day],"Error",0,1)</f>
        <v>Thursday</v>
      </c>
      <c r="K530" t="b">
        <f>WEEKDAY(tbl2023Sales[[#This Row],[Date]], 2) &gt;= 5</f>
        <v>0</v>
      </c>
      <c r="L530" s="15">
        <f>EOMONTH(tbl2023Sales[[#This Row],[Date]],0)</f>
        <v>45138</v>
      </c>
    </row>
    <row r="531" spans="1:12" x14ac:dyDescent="0.4">
      <c r="A531">
        <v>529</v>
      </c>
      <c r="B531" s="2">
        <v>45147</v>
      </c>
      <c r="C531" t="s">
        <v>476</v>
      </c>
      <c r="D531" t="s">
        <v>4</v>
      </c>
      <c r="E531">
        <v>35</v>
      </c>
      <c r="F531" t="s">
        <v>9</v>
      </c>
      <c r="G531" s="7">
        <v>561.89</v>
      </c>
      <c r="H531" t="str">
        <f>_xlfn.XLOOKUP(tbl2023Sales[[#This Row],[Age]],tblAgeGrp[Age],tblAgeGrp[AgeGroup],"Error, verify age",0,1)</f>
        <v>35-44</v>
      </c>
      <c r="I531" t="str">
        <f>IF(OR(tbl2023Sales[[#This Row],[Month-Year]]=45260, tbl2023Sales[[#This Row],[Month-Year]]=45291), "Holiday", "Non-Holiday")</f>
        <v>Non-Holiday</v>
      </c>
      <c r="J531" t="str">
        <f>_xlfn.XLOOKUP(WEEKDAY(tbl2023Sales[[#This Row],[Date]],1),tblDayWk[Day'#],tblDayWk[Day],"Error",0,1)</f>
        <v>Wednesday</v>
      </c>
      <c r="K531" t="b">
        <f>WEEKDAY(tbl2023Sales[[#This Row],[Date]], 2) &gt;= 5</f>
        <v>0</v>
      </c>
      <c r="L531" s="15">
        <f>EOMONTH(tbl2023Sales[[#This Row],[Date]],0)</f>
        <v>45169</v>
      </c>
    </row>
    <row r="532" spans="1:12" x14ac:dyDescent="0.4">
      <c r="A532">
        <v>530</v>
      </c>
      <c r="B532" s="2">
        <v>44962</v>
      </c>
      <c r="C532" t="s">
        <v>475</v>
      </c>
      <c r="D532" t="s">
        <v>4</v>
      </c>
      <c r="E532">
        <v>18</v>
      </c>
      <c r="F532" t="s">
        <v>1</v>
      </c>
      <c r="G532" s="7">
        <v>155.79</v>
      </c>
      <c r="H532" t="str">
        <f>_xlfn.XLOOKUP(tbl2023Sales[[#This Row],[Age]],tblAgeGrp[Age],tblAgeGrp[AgeGroup],"Error, verify age",0,1)</f>
        <v>15-24</v>
      </c>
      <c r="I532" t="str">
        <f>IF(OR(tbl2023Sales[[#This Row],[Month-Year]]=45260, tbl2023Sales[[#This Row],[Month-Year]]=45291), "Holiday", "Non-Holiday")</f>
        <v>Non-Holiday</v>
      </c>
      <c r="J532" t="str">
        <f>_xlfn.XLOOKUP(WEEKDAY(tbl2023Sales[[#This Row],[Date]],1),tblDayWk[Day'#],tblDayWk[Day],"Error",0,1)</f>
        <v>Sunday</v>
      </c>
      <c r="K532" t="b">
        <f>WEEKDAY(tbl2023Sales[[#This Row],[Date]], 2) &gt;= 5</f>
        <v>1</v>
      </c>
      <c r="L532" s="15">
        <f>EOMONTH(tbl2023Sales[[#This Row],[Date]],0)</f>
        <v>44985</v>
      </c>
    </row>
    <row r="533" spans="1:12" x14ac:dyDescent="0.4">
      <c r="A533">
        <v>531</v>
      </c>
      <c r="B533" s="2">
        <v>45267</v>
      </c>
      <c r="C533" t="s">
        <v>474</v>
      </c>
      <c r="D533" t="s">
        <v>2</v>
      </c>
      <c r="E533">
        <v>31</v>
      </c>
      <c r="F533" t="s">
        <v>1</v>
      </c>
      <c r="G533" s="7">
        <v>2186.6</v>
      </c>
      <c r="H533" t="str">
        <f>_xlfn.XLOOKUP(tbl2023Sales[[#This Row],[Age]],tblAgeGrp[Age],tblAgeGrp[AgeGroup],"Error, verify age",0,1)</f>
        <v>25-34</v>
      </c>
      <c r="I533" t="str">
        <f>IF(OR(tbl2023Sales[[#This Row],[Month-Year]]=45260, tbl2023Sales[[#This Row],[Month-Year]]=45291), "Holiday", "Non-Holiday")</f>
        <v>Holiday</v>
      </c>
      <c r="J533" t="str">
        <f>_xlfn.XLOOKUP(WEEKDAY(tbl2023Sales[[#This Row],[Date]],1),tblDayWk[Day'#],tblDayWk[Day],"Error",0,1)</f>
        <v>Thursday</v>
      </c>
      <c r="K533" t="b">
        <f>WEEKDAY(tbl2023Sales[[#This Row],[Date]], 2) &gt;= 5</f>
        <v>0</v>
      </c>
      <c r="L533" s="15">
        <f>EOMONTH(tbl2023Sales[[#This Row],[Date]],0)</f>
        <v>45291</v>
      </c>
    </row>
    <row r="534" spans="1:12" x14ac:dyDescent="0.4">
      <c r="A534">
        <v>532</v>
      </c>
      <c r="B534" s="2">
        <v>45096</v>
      </c>
      <c r="C534" t="s">
        <v>473</v>
      </c>
      <c r="D534" t="s">
        <v>4</v>
      </c>
      <c r="E534">
        <v>64</v>
      </c>
      <c r="F534" t="s">
        <v>9</v>
      </c>
      <c r="G534" s="7">
        <v>2117.5</v>
      </c>
      <c r="H534" t="str">
        <f>_xlfn.XLOOKUP(tbl2023Sales[[#This Row],[Age]],tblAgeGrp[Age],tblAgeGrp[AgeGroup],"Error, verify age",0,1)</f>
        <v>55-64</v>
      </c>
      <c r="I534" t="str">
        <f>IF(OR(tbl2023Sales[[#This Row],[Month-Year]]=45260, tbl2023Sales[[#This Row],[Month-Year]]=45291), "Holiday", "Non-Holiday")</f>
        <v>Non-Holiday</v>
      </c>
      <c r="J534" t="str">
        <f>_xlfn.XLOOKUP(WEEKDAY(tbl2023Sales[[#This Row],[Date]],1),tblDayWk[Day'#],tblDayWk[Day],"Error",0,1)</f>
        <v>Monday</v>
      </c>
      <c r="K534" t="b">
        <f>WEEKDAY(tbl2023Sales[[#This Row],[Date]], 2) &gt;= 5</f>
        <v>0</v>
      </c>
      <c r="L534" s="15">
        <f>EOMONTH(tbl2023Sales[[#This Row],[Date]],0)</f>
        <v>45107</v>
      </c>
    </row>
    <row r="535" spans="1:12" x14ac:dyDescent="0.4">
      <c r="A535">
        <v>533</v>
      </c>
      <c r="B535" s="2">
        <v>45246</v>
      </c>
      <c r="C535" t="s">
        <v>472</v>
      </c>
      <c r="D535" t="s">
        <v>2</v>
      </c>
      <c r="E535">
        <v>19</v>
      </c>
      <c r="F535" t="s">
        <v>1</v>
      </c>
      <c r="G535" s="7">
        <v>1890.36</v>
      </c>
      <c r="H535" t="str">
        <f>_xlfn.XLOOKUP(tbl2023Sales[[#This Row],[Age]],tblAgeGrp[Age],tblAgeGrp[AgeGroup],"Error, verify age",0,1)</f>
        <v>15-24</v>
      </c>
      <c r="I535" t="str">
        <f>IF(OR(tbl2023Sales[[#This Row],[Month-Year]]=45260, tbl2023Sales[[#This Row],[Month-Year]]=45291), "Holiday", "Non-Holiday")</f>
        <v>Holiday</v>
      </c>
      <c r="J535" t="str">
        <f>_xlfn.XLOOKUP(WEEKDAY(tbl2023Sales[[#This Row],[Date]],1),tblDayWk[Day'#],tblDayWk[Day],"Error",0,1)</f>
        <v>Thursday</v>
      </c>
      <c r="K535" t="b">
        <f>WEEKDAY(tbl2023Sales[[#This Row],[Date]], 2) &gt;= 5</f>
        <v>0</v>
      </c>
      <c r="L535" s="15">
        <f>EOMONTH(tbl2023Sales[[#This Row],[Date]],0)</f>
        <v>45260</v>
      </c>
    </row>
    <row r="536" spans="1:12" x14ac:dyDescent="0.4">
      <c r="A536">
        <v>534</v>
      </c>
      <c r="B536" s="2">
        <v>45087</v>
      </c>
      <c r="C536" t="s">
        <v>471</v>
      </c>
      <c r="D536" t="s">
        <v>2</v>
      </c>
      <c r="E536">
        <v>45</v>
      </c>
      <c r="F536" t="s">
        <v>9</v>
      </c>
      <c r="G536" s="7">
        <v>104.84</v>
      </c>
      <c r="H536" t="str">
        <f>_xlfn.XLOOKUP(tbl2023Sales[[#This Row],[Age]],tblAgeGrp[Age],tblAgeGrp[AgeGroup],"Error, verify age",0,1)</f>
        <v>45-54</v>
      </c>
      <c r="I536" t="str">
        <f>IF(OR(tbl2023Sales[[#This Row],[Month-Year]]=45260, tbl2023Sales[[#This Row],[Month-Year]]=45291), "Holiday", "Non-Holiday")</f>
        <v>Non-Holiday</v>
      </c>
      <c r="J536" t="str">
        <f>_xlfn.XLOOKUP(WEEKDAY(tbl2023Sales[[#This Row],[Date]],1),tblDayWk[Day'#],tblDayWk[Day],"Error",0,1)</f>
        <v>Saturday</v>
      </c>
      <c r="K536" t="b">
        <f>WEEKDAY(tbl2023Sales[[#This Row],[Date]], 2) &gt;= 5</f>
        <v>1</v>
      </c>
      <c r="L536" s="15">
        <f>EOMONTH(tbl2023Sales[[#This Row],[Date]],0)</f>
        <v>45107</v>
      </c>
    </row>
    <row r="537" spans="1:12" x14ac:dyDescent="0.4">
      <c r="A537">
        <v>535</v>
      </c>
      <c r="B537" s="2">
        <v>45266</v>
      </c>
      <c r="C537" t="s">
        <v>470</v>
      </c>
      <c r="D537" t="s">
        <v>2</v>
      </c>
      <c r="E537">
        <v>47</v>
      </c>
      <c r="F537" t="s">
        <v>6</v>
      </c>
      <c r="G537" s="7">
        <v>74.489999999999995</v>
      </c>
      <c r="H537" t="str">
        <f>_xlfn.XLOOKUP(tbl2023Sales[[#This Row],[Age]],tblAgeGrp[Age],tblAgeGrp[AgeGroup],"Error, verify age",0,1)</f>
        <v>45-54</v>
      </c>
      <c r="I537" t="str">
        <f>IF(OR(tbl2023Sales[[#This Row],[Month-Year]]=45260, tbl2023Sales[[#This Row],[Month-Year]]=45291), "Holiday", "Non-Holiday")</f>
        <v>Holiday</v>
      </c>
      <c r="J537" t="str">
        <f>_xlfn.XLOOKUP(WEEKDAY(tbl2023Sales[[#This Row],[Date]],1),tblDayWk[Day'#],tblDayWk[Day],"Error",0,1)</f>
        <v>Wednesday</v>
      </c>
      <c r="K537" t="b">
        <f>WEEKDAY(tbl2023Sales[[#This Row],[Date]], 2) &gt;= 5</f>
        <v>0</v>
      </c>
      <c r="L537" s="15">
        <f>EOMONTH(tbl2023Sales[[#This Row],[Date]],0)</f>
        <v>45291</v>
      </c>
    </row>
    <row r="538" spans="1:12" x14ac:dyDescent="0.4">
      <c r="A538">
        <v>536</v>
      </c>
      <c r="B538" s="2">
        <v>44990</v>
      </c>
      <c r="C538" t="s">
        <v>469</v>
      </c>
      <c r="D538" t="s">
        <v>4</v>
      </c>
      <c r="E538">
        <v>55</v>
      </c>
      <c r="F538" t="s">
        <v>6</v>
      </c>
      <c r="G538" s="7">
        <v>428.7</v>
      </c>
      <c r="H538" t="str">
        <f>_xlfn.XLOOKUP(tbl2023Sales[[#This Row],[Age]],tblAgeGrp[Age],tblAgeGrp[AgeGroup],"Error, verify age",0,1)</f>
        <v>55-64</v>
      </c>
      <c r="I538" t="str">
        <f>IF(OR(tbl2023Sales[[#This Row],[Month-Year]]=45260, tbl2023Sales[[#This Row],[Month-Year]]=45291), "Holiday", "Non-Holiday")</f>
        <v>Non-Holiday</v>
      </c>
      <c r="J538" t="str">
        <f>_xlfn.XLOOKUP(WEEKDAY(tbl2023Sales[[#This Row],[Date]],1),tblDayWk[Day'#],tblDayWk[Day],"Error",0,1)</f>
        <v>Sunday</v>
      </c>
      <c r="K538" t="b">
        <f>WEEKDAY(tbl2023Sales[[#This Row],[Date]], 2) &gt;= 5</f>
        <v>1</v>
      </c>
      <c r="L538" s="15">
        <f>EOMONTH(tbl2023Sales[[#This Row],[Date]],0)</f>
        <v>45016</v>
      </c>
    </row>
    <row r="539" spans="1:12" x14ac:dyDescent="0.4">
      <c r="A539">
        <v>537</v>
      </c>
      <c r="B539" s="2">
        <v>45080</v>
      </c>
      <c r="C539" t="s">
        <v>468</v>
      </c>
      <c r="D539" t="s">
        <v>4</v>
      </c>
      <c r="E539">
        <v>21</v>
      </c>
      <c r="F539" t="s">
        <v>6</v>
      </c>
      <c r="G539" s="7">
        <v>272.76</v>
      </c>
      <c r="H539" t="str">
        <f>_xlfn.XLOOKUP(tbl2023Sales[[#This Row],[Age]],tblAgeGrp[Age],tblAgeGrp[AgeGroup],"Error, verify age",0,1)</f>
        <v>15-24</v>
      </c>
      <c r="I539" t="str">
        <f>IF(OR(tbl2023Sales[[#This Row],[Month-Year]]=45260, tbl2023Sales[[#This Row],[Month-Year]]=45291), "Holiday", "Non-Holiday")</f>
        <v>Non-Holiday</v>
      </c>
      <c r="J539" t="str">
        <f>_xlfn.XLOOKUP(WEEKDAY(tbl2023Sales[[#This Row],[Date]],1),tblDayWk[Day'#],tblDayWk[Day],"Error",0,1)</f>
        <v>Saturday</v>
      </c>
      <c r="K539" t="b">
        <f>WEEKDAY(tbl2023Sales[[#This Row],[Date]], 2) &gt;= 5</f>
        <v>1</v>
      </c>
      <c r="L539" s="15">
        <f>EOMONTH(tbl2023Sales[[#This Row],[Date]],0)</f>
        <v>45107</v>
      </c>
    </row>
    <row r="540" spans="1:12" x14ac:dyDescent="0.4">
      <c r="A540">
        <v>538</v>
      </c>
      <c r="B540" s="2">
        <v>45186</v>
      </c>
      <c r="C540" t="s">
        <v>467</v>
      </c>
      <c r="D540" t="s">
        <v>2</v>
      </c>
      <c r="E540">
        <v>18</v>
      </c>
      <c r="F540" t="s">
        <v>9</v>
      </c>
      <c r="G540" s="7">
        <v>173.76</v>
      </c>
      <c r="H540" t="str">
        <f>_xlfn.XLOOKUP(tbl2023Sales[[#This Row],[Age]],tblAgeGrp[Age],tblAgeGrp[AgeGroup],"Error, verify age",0,1)</f>
        <v>15-24</v>
      </c>
      <c r="I540" t="str">
        <f>IF(OR(tbl2023Sales[[#This Row],[Month-Year]]=45260, tbl2023Sales[[#This Row],[Month-Year]]=45291), "Holiday", "Non-Holiday")</f>
        <v>Non-Holiday</v>
      </c>
      <c r="J540" t="str">
        <f>_xlfn.XLOOKUP(WEEKDAY(tbl2023Sales[[#This Row],[Date]],1),tblDayWk[Day'#],tblDayWk[Day],"Error",0,1)</f>
        <v>Sunday</v>
      </c>
      <c r="K540" t="b">
        <f>WEEKDAY(tbl2023Sales[[#This Row],[Date]], 2) &gt;= 5</f>
        <v>1</v>
      </c>
      <c r="L540" s="15">
        <f>EOMONTH(tbl2023Sales[[#This Row],[Date]],0)</f>
        <v>45199</v>
      </c>
    </row>
    <row r="541" spans="1:12" x14ac:dyDescent="0.4">
      <c r="A541">
        <v>539</v>
      </c>
      <c r="B541" s="2">
        <v>45085</v>
      </c>
      <c r="C541" t="s">
        <v>466</v>
      </c>
      <c r="D541" t="s">
        <v>2</v>
      </c>
      <c r="E541">
        <v>25</v>
      </c>
      <c r="F541" t="s">
        <v>6</v>
      </c>
      <c r="G541" s="7">
        <v>290.19</v>
      </c>
      <c r="H541" t="str">
        <f>_xlfn.XLOOKUP(tbl2023Sales[[#This Row],[Age]],tblAgeGrp[Age],tblAgeGrp[AgeGroup],"Error, verify age",0,1)</f>
        <v>25-34</v>
      </c>
      <c r="I541" t="str">
        <f>IF(OR(tbl2023Sales[[#This Row],[Month-Year]]=45260, tbl2023Sales[[#This Row],[Month-Year]]=45291), "Holiday", "Non-Holiday")</f>
        <v>Non-Holiday</v>
      </c>
      <c r="J541" t="str">
        <f>_xlfn.XLOOKUP(WEEKDAY(tbl2023Sales[[#This Row],[Date]],1),tblDayWk[Day'#],tblDayWk[Day],"Error",0,1)</f>
        <v>Thursday</v>
      </c>
      <c r="K541" t="b">
        <f>WEEKDAY(tbl2023Sales[[#This Row],[Date]], 2) &gt;= 5</f>
        <v>0</v>
      </c>
      <c r="L541" s="15">
        <f>EOMONTH(tbl2023Sales[[#This Row],[Date]],0)</f>
        <v>45107</v>
      </c>
    </row>
    <row r="542" spans="1:12" x14ac:dyDescent="0.4">
      <c r="A542">
        <v>540</v>
      </c>
      <c r="B542" s="2">
        <v>45268</v>
      </c>
      <c r="C542" t="s">
        <v>465</v>
      </c>
      <c r="D542" t="s">
        <v>4</v>
      </c>
      <c r="E542">
        <v>46</v>
      </c>
      <c r="F542" t="s">
        <v>1</v>
      </c>
      <c r="G542" s="7">
        <v>284.85000000000002</v>
      </c>
      <c r="H542" t="str">
        <f>_xlfn.XLOOKUP(tbl2023Sales[[#This Row],[Age]],tblAgeGrp[Age],tblAgeGrp[AgeGroup],"Error, verify age",0,1)</f>
        <v>45-54</v>
      </c>
      <c r="I542" t="str">
        <f>IF(OR(tbl2023Sales[[#This Row],[Month-Year]]=45260, tbl2023Sales[[#This Row],[Month-Year]]=45291), "Holiday", "Non-Holiday")</f>
        <v>Holiday</v>
      </c>
      <c r="J542" t="str">
        <f>_xlfn.XLOOKUP(WEEKDAY(tbl2023Sales[[#This Row],[Date]],1),tblDayWk[Day'#],tblDayWk[Day],"Error",0,1)</f>
        <v>Friday</v>
      </c>
      <c r="K542" t="b">
        <f>WEEKDAY(tbl2023Sales[[#This Row],[Date]], 2) &gt;= 5</f>
        <v>1</v>
      </c>
      <c r="L542" s="15">
        <f>EOMONTH(tbl2023Sales[[#This Row],[Date]],0)</f>
        <v>45291</v>
      </c>
    </row>
    <row r="543" spans="1:12" x14ac:dyDescent="0.4">
      <c r="A543">
        <v>541</v>
      </c>
      <c r="B543" s="2">
        <v>45136</v>
      </c>
      <c r="C543" t="s">
        <v>464</v>
      </c>
      <c r="D543" t="s">
        <v>2</v>
      </c>
      <c r="E543">
        <v>56</v>
      </c>
      <c r="F543" t="s">
        <v>6</v>
      </c>
      <c r="G543" s="7">
        <v>326.52</v>
      </c>
      <c r="H543" t="str">
        <f>_xlfn.XLOOKUP(tbl2023Sales[[#This Row],[Age]],tblAgeGrp[Age],tblAgeGrp[AgeGroup],"Error, verify age",0,1)</f>
        <v>55-64</v>
      </c>
      <c r="I543" t="str">
        <f>IF(OR(tbl2023Sales[[#This Row],[Month-Year]]=45260, tbl2023Sales[[#This Row],[Month-Year]]=45291), "Holiday", "Non-Holiday")</f>
        <v>Non-Holiday</v>
      </c>
      <c r="J543" t="str">
        <f>_xlfn.XLOOKUP(WEEKDAY(tbl2023Sales[[#This Row],[Date]],1),tblDayWk[Day'#],tblDayWk[Day],"Error",0,1)</f>
        <v>Saturday</v>
      </c>
      <c r="K543" t="b">
        <f>WEEKDAY(tbl2023Sales[[#This Row],[Date]], 2) &gt;= 5</f>
        <v>1</v>
      </c>
      <c r="L543" s="15">
        <f>EOMONTH(tbl2023Sales[[#This Row],[Date]],0)</f>
        <v>45138</v>
      </c>
    </row>
    <row r="544" spans="1:12" x14ac:dyDescent="0.4">
      <c r="A544">
        <v>542</v>
      </c>
      <c r="B544" s="2">
        <v>45094</v>
      </c>
      <c r="C544" t="s">
        <v>463</v>
      </c>
      <c r="D544" t="s">
        <v>4</v>
      </c>
      <c r="E544">
        <v>20</v>
      </c>
      <c r="F544" t="s">
        <v>6</v>
      </c>
      <c r="G544" s="7">
        <v>153.93</v>
      </c>
      <c r="H544" t="str">
        <f>_xlfn.XLOOKUP(tbl2023Sales[[#This Row],[Age]],tblAgeGrp[Age],tblAgeGrp[AgeGroup],"Error, verify age",0,1)</f>
        <v>15-24</v>
      </c>
      <c r="I544" t="str">
        <f>IF(OR(tbl2023Sales[[#This Row],[Month-Year]]=45260, tbl2023Sales[[#This Row],[Month-Year]]=45291), "Holiday", "Non-Holiday")</f>
        <v>Non-Holiday</v>
      </c>
      <c r="J544" t="str">
        <f>_xlfn.XLOOKUP(WEEKDAY(tbl2023Sales[[#This Row],[Date]],1),tblDayWk[Day'#],tblDayWk[Day],"Error",0,1)</f>
        <v>Saturday</v>
      </c>
      <c r="K544" t="b">
        <f>WEEKDAY(tbl2023Sales[[#This Row],[Date]], 2) &gt;= 5</f>
        <v>1</v>
      </c>
      <c r="L544" s="15">
        <f>EOMONTH(tbl2023Sales[[#This Row],[Date]],0)</f>
        <v>45107</v>
      </c>
    </row>
    <row r="545" spans="1:12" x14ac:dyDescent="0.4">
      <c r="A545">
        <v>543</v>
      </c>
      <c r="B545" s="2">
        <v>45133</v>
      </c>
      <c r="C545" t="s">
        <v>462</v>
      </c>
      <c r="D545" t="s">
        <v>2</v>
      </c>
      <c r="E545">
        <v>49</v>
      </c>
      <c r="F545" t="s">
        <v>6</v>
      </c>
      <c r="G545" s="7">
        <v>106.9</v>
      </c>
      <c r="H545" t="str">
        <f>_xlfn.XLOOKUP(tbl2023Sales[[#This Row],[Age]],tblAgeGrp[Age],tblAgeGrp[AgeGroup],"Error, verify age",0,1)</f>
        <v>45-54</v>
      </c>
      <c r="I545" t="str">
        <f>IF(OR(tbl2023Sales[[#This Row],[Month-Year]]=45260, tbl2023Sales[[#This Row],[Month-Year]]=45291), "Holiday", "Non-Holiday")</f>
        <v>Non-Holiday</v>
      </c>
      <c r="J545" t="str">
        <f>_xlfn.XLOOKUP(WEEKDAY(tbl2023Sales[[#This Row],[Date]],1),tblDayWk[Day'#],tblDayWk[Day],"Error",0,1)</f>
        <v>Wednesday</v>
      </c>
      <c r="K545" t="b">
        <f>WEEKDAY(tbl2023Sales[[#This Row],[Date]], 2) &gt;= 5</f>
        <v>0</v>
      </c>
      <c r="L545" s="15">
        <f>EOMONTH(tbl2023Sales[[#This Row],[Date]],0)</f>
        <v>45138</v>
      </c>
    </row>
    <row r="546" spans="1:12" x14ac:dyDescent="0.4">
      <c r="A546">
        <v>544</v>
      </c>
      <c r="B546" s="2">
        <v>45283</v>
      </c>
      <c r="C546" t="s">
        <v>461</v>
      </c>
      <c r="D546" t="s">
        <v>4</v>
      </c>
      <c r="E546">
        <v>27</v>
      </c>
      <c r="F546" t="s">
        <v>1</v>
      </c>
      <c r="G546" s="7">
        <v>438.8</v>
      </c>
      <c r="H546" t="str">
        <f>_xlfn.XLOOKUP(tbl2023Sales[[#This Row],[Age]],tblAgeGrp[Age],tblAgeGrp[AgeGroup],"Error, verify age",0,1)</f>
        <v>25-34</v>
      </c>
      <c r="I546" t="str">
        <f>IF(OR(tbl2023Sales[[#This Row],[Month-Year]]=45260, tbl2023Sales[[#This Row],[Month-Year]]=45291), "Holiday", "Non-Holiday")</f>
        <v>Holiday</v>
      </c>
      <c r="J546" t="str">
        <f>_xlfn.XLOOKUP(WEEKDAY(tbl2023Sales[[#This Row],[Date]],1),tblDayWk[Day'#],tblDayWk[Day],"Error",0,1)</f>
        <v>Saturday</v>
      </c>
      <c r="K546" t="b">
        <f>WEEKDAY(tbl2023Sales[[#This Row],[Date]], 2) &gt;= 5</f>
        <v>1</v>
      </c>
      <c r="L546" s="15">
        <f>EOMONTH(tbl2023Sales[[#This Row],[Date]],0)</f>
        <v>45291</v>
      </c>
    </row>
    <row r="547" spans="1:12" x14ac:dyDescent="0.4">
      <c r="A547">
        <v>545</v>
      </c>
      <c r="B547" s="2">
        <v>45078</v>
      </c>
      <c r="C547" t="s">
        <v>460</v>
      </c>
      <c r="D547" t="s">
        <v>2</v>
      </c>
      <c r="E547">
        <v>27</v>
      </c>
      <c r="F547" t="s">
        <v>9</v>
      </c>
      <c r="G547" s="7">
        <v>89.33</v>
      </c>
      <c r="H547" t="str">
        <f>_xlfn.XLOOKUP(tbl2023Sales[[#This Row],[Age]],tblAgeGrp[Age],tblAgeGrp[AgeGroup],"Error, verify age",0,1)</f>
        <v>25-34</v>
      </c>
      <c r="I547" t="str">
        <f>IF(OR(tbl2023Sales[[#This Row],[Month-Year]]=45260, tbl2023Sales[[#This Row],[Month-Year]]=45291), "Holiday", "Non-Holiday")</f>
        <v>Non-Holiday</v>
      </c>
      <c r="J547" t="str">
        <f>_xlfn.XLOOKUP(WEEKDAY(tbl2023Sales[[#This Row],[Date]],1),tblDayWk[Day'#],tblDayWk[Day],"Error",0,1)</f>
        <v>Thursday</v>
      </c>
      <c r="K547" t="b">
        <f>WEEKDAY(tbl2023Sales[[#This Row],[Date]], 2) &gt;= 5</f>
        <v>0</v>
      </c>
      <c r="L547" s="15">
        <f>EOMONTH(tbl2023Sales[[#This Row],[Date]],0)</f>
        <v>45107</v>
      </c>
    </row>
    <row r="548" spans="1:12" x14ac:dyDescent="0.4">
      <c r="A548">
        <v>546</v>
      </c>
      <c r="B548" s="2">
        <v>45210</v>
      </c>
      <c r="C548" t="s">
        <v>459</v>
      </c>
      <c r="D548" t="s">
        <v>4</v>
      </c>
      <c r="E548">
        <v>36</v>
      </c>
      <c r="F548" t="s">
        <v>1</v>
      </c>
      <c r="G548" s="7">
        <v>1319.32</v>
      </c>
      <c r="H548" t="str">
        <f>_xlfn.XLOOKUP(tbl2023Sales[[#This Row],[Age]],tblAgeGrp[Age],tblAgeGrp[AgeGroup],"Error, verify age",0,1)</f>
        <v>35-44</v>
      </c>
      <c r="I548" t="str">
        <f>IF(OR(tbl2023Sales[[#This Row],[Month-Year]]=45260, tbl2023Sales[[#This Row],[Month-Year]]=45291), "Holiday", "Non-Holiday")</f>
        <v>Non-Holiday</v>
      </c>
      <c r="J548" t="str">
        <f>_xlfn.XLOOKUP(WEEKDAY(tbl2023Sales[[#This Row],[Date]],1),tblDayWk[Day'#],tblDayWk[Day],"Error",0,1)</f>
        <v>Wednesday</v>
      </c>
      <c r="K548" t="b">
        <f>WEEKDAY(tbl2023Sales[[#This Row],[Date]], 2) &gt;= 5</f>
        <v>0</v>
      </c>
      <c r="L548" s="15">
        <f>EOMONTH(tbl2023Sales[[#This Row],[Date]],0)</f>
        <v>45230</v>
      </c>
    </row>
    <row r="549" spans="1:12" x14ac:dyDescent="0.4">
      <c r="A549">
        <v>547</v>
      </c>
      <c r="B549" s="2">
        <v>44992</v>
      </c>
      <c r="C549" t="s">
        <v>458</v>
      </c>
      <c r="D549" t="s">
        <v>2</v>
      </c>
      <c r="E549">
        <v>63</v>
      </c>
      <c r="F549" t="s">
        <v>9</v>
      </c>
      <c r="G549" s="7">
        <v>317.04000000000002</v>
      </c>
      <c r="H549" t="str">
        <f>_xlfn.XLOOKUP(tbl2023Sales[[#This Row],[Age]],tblAgeGrp[Age],tblAgeGrp[AgeGroup],"Error, verify age",0,1)</f>
        <v>55-64</v>
      </c>
      <c r="I549" t="str">
        <f>IF(OR(tbl2023Sales[[#This Row],[Month-Year]]=45260, tbl2023Sales[[#This Row],[Month-Year]]=45291), "Holiday", "Non-Holiday")</f>
        <v>Non-Holiday</v>
      </c>
      <c r="J549" t="str">
        <f>_xlfn.XLOOKUP(WEEKDAY(tbl2023Sales[[#This Row],[Date]],1),tblDayWk[Day'#],tblDayWk[Day],"Error",0,1)</f>
        <v>Tuesday</v>
      </c>
      <c r="K549" t="b">
        <f>WEEKDAY(tbl2023Sales[[#This Row],[Date]], 2) &gt;= 5</f>
        <v>0</v>
      </c>
      <c r="L549" s="15">
        <f>EOMONTH(tbl2023Sales[[#This Row],[Date]],0)</f>
        <v>45016</v>
      </c>
    </row>
    <row r="550" spans="1:12" x14ac:dyDescent="0.4">
      <c r="A550">
        <v>548</v>
      </c>
      <c r="B550" s="2">
        <v>45025</v>
      </c>
      <c r="C550" t="s">
        <v>457</v>
      </c>
      <c r="D550" t="s">
        <v>4</v>
      </c>
      <c r="E550">
        <v>51</v>
      </c>
      <c r="F550" t="s">
        <v>9</v>
      </c>
      <c r="G550" s="7">
        <v>1174.3900000000001</v>
      </c>
      <c r="H550" t="str">
        <f>_xlfn.XLOOKUP(tbl2023Sales[[#This Row],[Age]],tblAgeGrp[Age],tblAgeGrp[AgeGroup],"Error, verify age",0,1)</f>
        <v>45-54</v>
      </c>
      <c r="I550" t="str">
        <f>IF(OR(tbl2023Sales[[#This Row],[Month-Year]]=45260, tbl2023Sales[[#This Row],[Month-Year]]=45291), "Holiday", "Non-Holiday")</f>
        <v>Non-Holiday</v>
      </c>
      <c r="J550" t="str">
        <f>_xlfn.XLOOKUP(WEEKDAY(tbl2023Sales[[#This Row],[Date]],1),tblDayWk[Day'#],tblDayWk[Day],"Error",0,1)</f>
        <v>Sunday</v>
      </c>
      <c r="K550" t="b">
        <f>WEEKDAY(tbl2023Sales[[#This Row],[Date]], 2) &gt;= 5</f>
        <v>1</v>
      </c>
      <c r="L550" s="15">
        <f>EOMONTH(tbl2023Sales[[#This Row],[Date]],0)</f>
        <v>45046</v>
      </c>
    </row>
    <row r="551" spans="1:12" x14ac:dyDescent="0.4">
      <c r="A551">
        <v>549</v>
      </c>
      <c r="B551" s="2">
        <v>45142</v>
      </c>
      <c r="C551" t="s">
        <v>456</v>
      </c>
      <c r="D551" t="s">
        <v>4</v>
      </c>
      <c r="E551">
        <v>50</v>
      </c>
      <c r="F551" t="s">
        <v>6</v>
      </c>
      <c r="G551" s="7">
        <v>68.550000000000011</v>
      </c>
      <c r="H551" t="str">
        <f>_xlfn.XLOOKUP(tbl2023Sales[[#This Row],[Age]],tblAgeGrp[Age],tblAgeGrp[AgeGroup],"Error, verify age",0,1)</f>
        <v>45-54</v>
      </c>
      <c r="I551" t="str">
        <f>IF(OR(tbl2023Sales[[#This Row],[Month-Year]]=45260, tbl2023Sales[[#This Row],[Month-Year]]=45291), "Holiday", "Non-Holiday")</f>
        <v>Non-Holiday</v>
      </c>
      <c r="J551" t="str">
        <f>_xlfn.XLOOKUP(WEEKDAY(tbl2023Sales[[#This Row],[Date]],1),tblDayWk[Day'#],tblDayWk[Day],"Error",0,1)</f>
        <v>Friday</v>
      </c>
      <c r="K551" t="b">
        <f>WEEKDAY(tbl2023Sales[[#This Row],[Date]], 2) &gt;= 5</f>
        <v>1</v>
      </c>
      <c r="L551" s="15">
        <f>EOMONTH(tbl2023Sales[[#This Row],[Date]],0)</f>
        <v>45169</v>
      </c>
    </row>
    <row r="552" spans="1:12" x14ac:dyDescent="0.4">
      <c r="A552">
        <v>550</v>
      </c>
      <c r="B552" s="2">
        <v>45267</v>
      </c>
      <c r="C552" t="s">
        <v>455</v>
      </c>
      <c r="D552" t="s">
        <v>2</v>
      </c>
      <c r="E552">
        <v>40</v>
      </c>
      <c r="F552" t="s">
        <v>9</v>
      </c>
      <c r="G552" s="7">
        <v>120.64</v>
      </c>
      <c r="H552" t="str">
        <f>_xlfn.XLOOKUP(tbl2023Sales[[#This Row],[Age]],tblAgeGrp[Age],tblAgeGrp[AgeGroup],"Error, verify age",0,1)</f>
        <v>35-44</v>
      </c>
      <c r="I552" t="str">
        <f>IF(OR(tbl2023Sales[[#This Row],[Month-Year]]=45260, tbl2023Sales[[#This Row],[Month-Year]]=45291), "Holiday", "Non-Holiday")</f>
        <v>Holiday</v>
      </c>
      <c r="J552" t="str">
        <f>_xlfn.XLOOKUP(WEEKDAY(tbl2023Sales[[#This Row],[Date]],1),tblDayWk[Day'#],tblDayWk[Day],"Error",0,1)</f>
        <v>Thursday</v>
      </c>
      <c r="K552" t="b">
        <f>WEEKDAY(tbl2023Sales[[#This Row],[Date]], 2) &gt;= 5</f>
        <v>0</v>
      </c>
      <c r="L552" s="15">
        <f>EOMONTH(tbl2023Sales[[#This Row],[Date]],0)</f>
        <v>45291</v>
      </c>
    </row>
    <row r="553" spans="1:12" x14ac:dyDescent="0.4">
      <c r="A553">
        <v>551</v>
      </c>
      <c r="B553" s="2">
        <v>45121</v>
      </c>
      <c r="C553" t="s">
        <v>454</v>
      </c>
      <c r="D553" t="s">
        <v>2</v>
      </c>
      <c r="E553">
        <v>45</v>
      </c>
      <c r="F553" t="s">
        <v>1</v>
      </c>
      <c r="G553" s="7">
        <v>2619.1999999999998</v>
      </c>
      <c r="H553" t="str">
        <f>_xlfn.XLOOKUP(tbl2023Sales[[#This Row],[Age]],tblAgeGrp[Age],tblAgeGrp[AgeGroup],"Error, verify age",0,1)</f>
        <v>45-54</v>
      </c>
      <c r="I553" t="str">
        <f>IF(OR(tbl2023Sales[[#This Row],[Month-Year]]=45260, tbl2023Sales[[#This Row],[Month-Year]]=45291), "Holiday", "Non-Holiday")</f>
        <v>Non-Holiday</v>
      </c>
      <c r="J553" t="str">
        <f>_xlfn.XLOOKUP(WEEKDAY(tbl2023Sales[[#This Row],[Date]],1),tblDayWk[Day'#],tblDayWk[Day],"Error",0,1)</f>
        <v>Friday</v>
      </c>
      <c r="K553" t="b">
        <f>WEEKDAY(tbl2023Sales[[#This Row],[Date]], 2) &gt;= 5</f>
        <v>1</v>
      </c>
      <c r="L553" s="15">
        <f>EOMONTH(tbl2023Sales[[#This Row],[Date]],0)</f>
        <v>45138</v>
      </c>
    </row>
    <row r="554" spans="1:12" x14ac:dyDescent="0.4">
      <c r="A554">
        <v>552</v>
      </c>
      <c r="B554" s="2">
        <v>45273</v>
      </c>
      <c r="C554" t="s">
        <v>453</v>
      </c>
      <c r="D554" t="s">
        <v>4</v>
      </c>
      <c r="E554">
        <v>49</v>
      </c>
      <c r="F554" t="s">
        <v>1</v>
      </c>
      <c r="G554" s="7">
        <v>499.02</v>
      </c>
      <c r="H554" t="str">
        <f>_xlfn.XLOOKUP(tbl2023Sales[[#This Row],[Age]],tblAgeGrp[Age],tblAgeGrp[AgeGroup],"Error, verify age",0,1)</f>
        <v>45-54</v>
      </c>
      <c r="I554" t="str">
        <f>IF(OR(tbl2023Sales[[#This Row],[Month-Year]]=45260, tbl2023Sales[[#This Row],[Month-Year]]=45291), "Holiday", "Non-Holiday")</f>
        <v>Holiday</v>
      </c>
      <c r="J554" t="str">
        <f>_xlfn.XLOOKUP(WEEKDAY(tbl2023Sales[[#This Row],[Date]],1),tblDayWk[Day'#],tblDayWk[Day],"Error",0,1)</f>
        <v>Wednesday</v>
      </c>
      <c r="K554" t="b">
        <f>WEEKDAY(tbl2023Sales[[#This Row],[Date]], 2) &gt;= 5</f>
        <v>0</v>
      </c>
      <c r="L554" s="15">
        <f>EOMONTH(tbl2023Sales[[#This Row],[Date]],0)</f>
        <v>45291</v>
      </c>
    </row>
    <row r="555" spans="1:12" x14ac:dyDescent="0.4">
      <c r="A555">
        <v>553</v>
      </c>
      <c r="B555" s="2">
        <v>45016</v>
      </c>
      <c r="C555" t="s">
        <v>452</v>
      </c>
      <c r="D555" t="s">
        <v>2</v>
      </c>
      <c r="E555">
        <v>24</v>
      </c>
      <c r="F555" t="s">
        <v>9</v>
      </c>
      <c r="G555" s="7">
        <v>1240.82</v>
      </c>
      <c r="H555" t="str">
        <f>_xlfn.XLOOKUP(tbl2023Sales[[#This Row],[Age]],tblAgeGrp[Age],tblAgeGrp[AgeGroup],"Error, verify age",0,1)</f>
        <v>15-24</v>
      </c>
      <c r="I555" t="str">
        <f>IF(OR(tbl2023Sales[[#This Row],[Month-Year]]=45260, tbl2023Sales[[#This Row],[Month-Year]]=45291), "Holiday", "Non-Holiday")</f>
        <v>Non-Holiday</v>
      </c>
      <c r="J555" t="str">
        <f>_xlfn.XLOOKUP(WEEKDAY(tbl2023Sales[[#This Row],[Date]],1),tblDayWk[Day'#],tblDayWk[Day],"Error",0,1)</f>
        <v>Friday</v>
      </c>
      <c r="K555" t="b">
        <f>WEEKDAY(tbl2023Sales[[#This Row],[Date]], 2) &gt;= 5</f>
        <v>1</v>
      </c>
      <c r="L555" s="15">
        <f>EOMONTH(tbl2023Sales[[#This Row],[Date]],0)</f>
        <v>45016</v>
      </c>
    </row>
    <row r="556" spans="1:12" x14ac:dyDescent="0.4">
      <c r="A556">
        <v>554</v>
      </c>
      <c r="B556" s="2">
        <v>45242</v>
      </c>
      <c r="C556" t="s">
        <v>451</v>
      </c>
      <c r="D556" t="s">
        <v>4</v>
      </c>
      <c r="E556">
        <v>46</v>
      </c>
      <c r="F556" t="s">
        <v>6</v>
      </c>
      <c r="G556" s="7">
        <v>76.08</v>
      </c>
      <c r="H556" t="str">
        <f>_xlfn.XLOOKUP(tbl2023Sales[[#This Row],[Age]],tblAgeGrp[Age],tblAgeGrp[AgeGroup],"Error, verify age",0,1)</f>
        <v>45-54</v>
      </c>
      <c r="I556" t="str">
        <f>IF(OR(tbl2023Sales[[#This Row],[Month-Year]]=45260, tbl2023Sales[[#This Row],[Month-Year]]=45291), "Holiday", "Non-Holiday")</f>
        <v>Holiday</v>
      </c>
      <c r="J556" t="str">
        <f>_xlfn.XLOOKUP(WEEKDAY(tbl2023Sales[[#This Row],[Date]],1),tblDayWk[Day'#],tblDayWk[Day],"Error",0,1)</f>
        <v>Sunday</v>
      </c>
      <c r="K556" t="b">
        <f>WEEKDAY(tbl2023Sales[[#This Row],[Date]], 2) &gt;= 5</f>
        <v>1</v>
      </c>
      <c r="L556" s="15">
        <f>EOMONTH(tbl2023Sales[[#This Row],[Date]],0)</f>
        <v>45260</v>
      </c>
    </row>
    <row r="557" spans="1:12" x14ac:dyDescent="0.4">
      <c r="A557">
        <v>555</v>
      </c>
      <c r="B557" s="2">
        <v>45218</v>
      </c>
      <c r="C557" t="s">
        <v>450</v>
      </c>
      <c r="D557" t="s">
        <v>2</v>
      </c>
      <c r="E557">
        <v>25</v>
      </c>
      <c r="F557" t="s">
        <v>6</v>
      </c>
      <c r="G557" s="7">
        <v>321.29999999999995</v>
      </c>
      <c r="H557" t="str">
        <f>_xlfn.XLOOKUP(tbl2023Sales[[#This Row],[Age]],tblAgeGrp[Age],tblAgeGrp[AgeGroup],"Error, verify age",0,1)</f>
        <v>25-34</v>
      </c>
      <c r="I557" t="str">
        <f>IF(OR(tbl2023Sales[[#This Row],[Month-Year]]=45260, tbl2023Sales[[#This Row],[Month-Year]]=45291), "Holiday", "Non-Holiday")</f>
        <v>Non-Holiday</v>
      </c>
      <c r="J557" t="str">
        <f>_xlfn.XLOOKUP(WEEKDAY(tbl2023Sales[[#This Row],[Date]],1),tblDayWk[Day'#],tblDayWk[Day],"Error",0,1)</f>
        <v>Thursday</v>
      </c>
      <c r="K557" t="b">
        <f>WEEKDAY(tbl2023Sales[[#This Row],[Date]], 2) &gt;= 5</f>
        <v>0</v>
      </c>
      <c r="L557" s="15">
        <f>EOMONTH(tbl2023Sales[[#This Row],[Date]],0)</f>
        <v>45230</v>
      </c>
    </row>
    <row r="558" spans="1:12" x14ac:dyDescent="0.4">
      <c r="A558">
        <v>556</v>
      </c>
      <c r="B558" s="2">
        <v>45081</v>
      </c>
      <c r="C558" t="s">
        <v>449</v>
      </c>
      <c r="D558" t="s">
        <v>4</v>
      </c>
      <c r="E558">
        <v>18</v>
      </c>
      <c r="F558" t="s">
        <v>1</v>
      </c>
      <c r="G558" s="7">
        <v>105.56</v>
      </c>
      <c r="H558" t="str">
        <f>_xlfn.XLOOKUP(tbl2023Sales[[#This Row],[Age]],tblAgeGrp[Age],tblAgeGrp[AgeGroup],"Error, verify age",0,1)</f>
        <v>15-24</v>
      </c>
      <c r="I558" t="str">
        <f>IF(OR(tbl2023Sales[[#This Row],[Month-Year]]=45260, tbl2023Sales[[#This Row],[Month-Year]]=45291), "Holiday", "Non-Holiday")</f>
        <v>Non-Holiday</v>
      </c>
      <c r="J558" t="str">
        <f>_xlfn.XLOOKUP(WEEKDAY(tbl2023Sales[[#This Row],[Date]],1),tblDayWk[Day'#],tblDayWk[Day],"Error",0,1)</f>
        <v>Sunday</v>
      </c>
      <c r="K558" t="b">
        <f>WEEKDAY(tbl2023Sales[[#This Row],[Date]], 2) &gt;= 5</f>
        <v>1</v>
      </c>
      <c r="L558" s="15">
        <f>EOMONTH(tbl2023Sales[[#This Row],[Date]],0)</f>
        <v>45107</v>
      </c>
    </row>
    <row r="559" spans="1:12" x14ac:dyDescent="0.4">
      <c r="A559">
        <v>557</v>
      </c>
      <c r="B559" s="2">
        <v>45134</v>
      </c>
      <c r="C559" t="s">
        <v>448</v>
      </c>
      <c r="D559" t="s">
        <v>4</v>
      </c>
      <c r="E559">
        <v>20</v>
      </c>
      <c r="F559" t="s">
        <v>6</v>
      </c>
      <c r="G559" s="7">
        <v>96.6</v>
      </c>
      <c r="H559" t="str">
        <f>_xlfn.XLOOKUP(tbl2023Sales[[#This Row],[Age]],tblAgeGrp[Age],tblAgeGrp[AgeGroup],"Error, verify age",0,1)</f>
        <v>15-24</v>
      </c>
      <c r="I559" t="str">
        <f>IF(OR(tbl2023Sales[[#This Row],[Month-Year]]=45260, tbl2023Sales[[#This Row],[Month-Year]]=45291), "Holiday", "Non-Holiday")</f>
        <v>Non-Holiday</v>
      </c>
      <c r="J559" t="str">
        <f>_xlfn.XLOOKUP(WEEKDAY(tbl2023Sales[[#This Row],[Date]],1),tblDayWk[Day'#],tblDayWk[Day],"Error",0,1)</f>
        <v>Thursday</v>
      </c>
      <c r="K559" t="b">
        <f>WEEKDAY(tbl2023Sales[[#This Row],[Date]], 2) &gt;= 5</f>
        <v>0</v>
      </c>
      <c r="L559" s="15">
        <f>EOMONTH(tbl2023Sales[[#This Row],[Date]],0)</f>
        <v>45138</v>
      </c>
    </row>
    <row r="560" spans="1:12" x14ac:dyDescent="0.4">
      <c r="A560">
        <v>558</v>
      </c>
      <c r="B560" s="2">
        <v>45207</v>
      </c>
      <c r="C560" t="s">
        <v>447</v>
      </c>
      <c r="D560" t="s">
        <v>4</v>
      </c>
      <c r="E560">
        <v>41</v>
      </c>
      <c r="F560" t="s">
        <v>9</v>
      </c>
      <c r="G560" s="7">
        <v>778.64</v>
      </c>
      <c r="H560" t="str">
        <f>_xlfn.XLOOKUP(tbl2023Sales[[#This Row],[Age]],tblAgeGrp[Age],tblAgeGrp[AgeGroup],"Error, verify age",0,1)</f>
        <v>35-44</v>
      </c>
      <c r="I560" t="str">
        <f>IF(OR(tbl2023Sales[[#This Row],[Month-Year]]=45260, tbl2023Sales[[#This Row],[Month-Year]]=45291), "Holiday", "Non-Holiday")</f>
        <v>Non-Holiday</v>
      </c>
      <c r="J560" t="str">
        <f>_xlfn.XLOOKUP(WEEKDAY(tbl2023Sales[[#This Row],[Date]],1),tblDayWk[Day'#],tblDayWk[Day],"Error",0,1)</f>
        <v>Sunday</v>
      </c>
      <c r="K560" t="b">
        <f>WEEKDAY(tbl2023Sales[[#This Row],[Date]], 2) &gt;= 5</f>
        <v>1</v>
      </c>
      <c r="L560" s="15">
        <f>EOMONTH(tbl2023Sales[[#This Row],[Date]],0)</f>
        <v>45230</v>
      </c>
    </row>
    <row r="561" spans="1:12" x14ac:dyDescent="0.4">
      <c r="A561">
        <v>559</v>
      </c>
      <c r="B561" s="2">
        <v>44927</v>
      </c>
      <c r="C561" t="s">
        <v>446</v>
      </c>
      <c r="D561" t="s">
        <v>4</v>
      </c>
      <c r="E561">
        <v>40</v>
      </c>
      <c r="F561" t="s">
        <v>9</v>
      </c>
      <c r="G561" s="7">
        <v>513.46</v>
      </c>
      <c r="H561" t="str">
        <f>_xlfn.XLOOKUP(tbl2023Sales[[#This Row],[Age]],tblAgeGrp[Age],tblAgeGrp[AgeGroup],"Error, verify age",0,1)</f>
        <v>35-44</v>
      </c>
      <c r="I561" t="str">
        <f>IF(OR(tbl2023Sales[[#This Row],[Month-Year]]=45260, tbl2023Sales[[#This Row],[Month-Year]]=45291), "Holiday", "Non-Holiday")</f>
        <v>Non-Holiday</v>
      </c>
      <c r="J561" t="str">
        <f>_xlfn.XLOOKUP(WEEKDAY(tbl2023Sales[[#This Row],[Date]],1),tblDayWk[Day'#],tblDayWk[Day],"Error",0,1)</f>
        <v>Sunday</v>
      </c>
      <c r="K561" t="b">
        <f>WEEKDAY(tbl2023Sales[[#This Row],[Date]], 2) &gt;= 5</f>
        <v>1</v>
      </c>
      <c r="L561" s="15">
        <f>EOMONTH(tbl2023Sales[[#This Row],[Date]],0)</f>
        <v>44957</v>
      </c>
    </row>
    <row r="562" spans="1:12" x14ac:dyDescent="0.4">
      <c r="A562">
        <v>560</v>
      </c>
      <c r="B562" s="2">
        <v>45082</v>
      </c>
      <c r="C562" t="s">
        <v>445</v>
      </c>
      <c r="D562" t="s">
        <v>4</v>
      </c>
      <c r="E562">
        <v>25</v>
      </c>
      <c r="F562" t="s">
        <v>1</v>
      </c>
      <c r="G562" s="7">
        <v>1208.6999999999998</v>
      </c>
      <c r="H562" t="str">
        <f>_xlfn.XLOOKUP(tbl2023Sales[[#This Row],[Age]],tblAgeGrp[Age],tblAgeGrp[AgeGroup],"Error, verify age",0,1)</f>
        <v>25-34</v>
      </c>
      <c r="I562" t="str">
        <f>IF(OR(tbl2023Sales[[#This Row],[Month-Year]]=45260, tbl2023Sales[[#This Row],[Month-Year]]=45291), "Holiday", "Non-Holiday")</f>
        <v>Non-Holiday</v>
      </c>
      <c r="J562" t="str">
        <f>_xlfn.XLOOKUP(WEEKDAY(tbl2023Sales[[#This Row],[Date]],1),tblDayWk[Day'#],tblDayWk[Day],"Error",0,1)</f>
        <v>Monday</v>
      </c>
      <c r="K562" t="b">
        <f>WEEKDAY(tbl2023Sales[[#This Row],[Date]], 2) &gt;= 5</f>
        <v>0</v>
      </c>
      <c r="L562" s="15">
        <f>EOMONTH(tbl2023Sales[[#This Row],[Date]],0)</f>
        <v>45107</v>
      </c>
    </row>
    <row r="563" spans="1:12" x14ac:dyDescent="0.4">
      <c r="A563">
        <v>561</v>
      </c>
      <c r="B563" s="2">
        <v>45073</v>
      </c>
      <c r="C563" t="s">
        <v>444</v>
      </c>
      <c r="D563" t="s">
        <v>4</v>
      </c>
      <c r="E563">
        <v>64</v>
      </c>
      <c r="F563" t="s">
        <v>9</v>
      </c>
      <c r="G563" s="7">
        <v>1352.8</v>
      </c>
      <c r="H563" t="str">
        <f>_xlfn.XLOOKUP(tbl2023Sales[[#This Row],[Age]],tblAgeGrp[Age],tblAgeGrp[AgeGroup],"Error, verify age",0,1)</f>
        <v>55-64</v>
      </c>
      <c r="I563" t="str">
        <f>IF(OR(tbl2023Sales[[#This Row],[Month-Year]]=45260, tbl2023Sales[[#This Row],[Month-Year]]=45291), "Holiday", "Non-Holiday")</f>
        <v>Non-Holiday</v>
      </c>
      <c r="J563" t="str">
        <f>_xlfn.XLOOKUP(WEEKDAY(tbl2023Sales[[#This Row],[Date]],1),tblDayWk[Day'#],tblDayWk[Day],"Error",0,1)</f>
        <v>Saturday</v>
      </c>
      <c r="K563" t="b">
        <f>WEEKDAY(tbl2023Sales[[#This Row],[Date]], 2) &gt;= 5</f>
        <v>1</v>
      </c>
      <c r="L563" s="15">
        <f>EOMONTH(tbl2023Sales[[#This Row],[Date]],0)</f>
        <v>45077</v>
      </c>
    </row>
    <row r="564" spans="1:12" x14ac:dyDescent="0.4">
      <c r="A564">
        <v>562</v>
      </c>
      <c r="B564" s="2">
        <v>45034</v>
      </c>
      <c r="C564" t="s">
        <v>443</v>
      </c>
      <c r="D564" t="s">
        <v>2</v>
      </c>
      <c r="E564">
        <v>54</v>
      </c>
      <c r="F564" t="s">
        <v>1</v>
      </c>
      <c r="G564" s="7">
        <v>2070.1800000000003</v>
      </c>
      <c r="H564" t="str">
        <f>_xlfn.XLOOKUP(tbl2023Sales[[#This Row],[Age]],tblAgeGrp[Age],tblAgeGrp[AgeGroup],"Error, verify age",0,1)</f>
        <v>45-54</v>
      </c>
      <c r="I564" t="str">
        <f>IF(OR(tbl2023Sales[[#This Row],[Month-Year]]=45260, tbl2023Sales[[#This Row],[Month-Year]]=45291), "Holiday", "Non-Holiday")</f>
        <v>Non-Holiday</v>
      </c>
      <c r="J564" t="str">
        <f>_xlfn.XLOOKUP(WEEKDAY(tbl2023Sales[[#This Row],[Date]],1),tblDayWk[Day'#],tblDayWk[Day],"Error",0,1)</f>
        <v>Tuesday</v>
      </c>
      <c r="K564" t="b">
        <f>WEEKDAY(tbl2023Sales[[#This Row],[Date]], 2) &gt;= 5</f>
        <v>0</v>
      </c>
      <c r="L564" s="15">
        <f>EOMONTH(tbl2023Sales[[#This Row],[Date]],0)</f>
        <v>45046</v>
      </c>
    </row>
    <row r="565" spans="1:12" x14ac:dyDescent="0.4">
      <c r="A565">
        <v>563</v>
      </c>
      <c r="B565" s="2">
        <v>45147</v>
      </c>
      <c r="C565" t="s">
        <v>442</v>
      </c>
      <c r="D565" t="s">
        <v>2</v>
      </c>
      <c r="E565">
        <v>20</v>
      </c>
      <c r="F565" t="s">
        <v>9</v>
      </c>
      <c r="G565" s="7">
        <v>424.7</v>
      </c>
      <c r="H565" t="str">
        <f>_xlfn.XLOOKUP(tbl2023Sales[[#This Row],[Age]],tblAgeGrp[Age],tblAgeGrp[AgeGroup],"Error, verify age",0,1)</f>
        <v>15-24</v>
      </c>
      <c r="I565" t="str">
        <f>IF(OR(tbl2023Sales[[#This Row],[Month-Year]]=45260, tbl2023Sales[[#This Row],[Month-Year]]=45291), "Holiday", "Non-Holiday")</f>
        <v>Non-Holiday</v>
      </c>
      <c r="J565" t="str">
        <f>_xlfn.XLOOKUP(WEEKDAY(tbl2023Sales[[#This Row],[Date]],1),tblDayWk[Day'#],tblDayWk[Day],"Error",0,1)</f>
        <v>Wednesday</v>
      </c>
      <c r="K565" t="b">
        <f>WEEKDAY(tbl2023Sales[[#This Row],[Date]], 2) &gt;= 5</f>
        <v>0</v>
      </c>
      <c r="L565" s="15">
        <f>EOMONTH(tbl2023Sales[[#This Row],[Date]],0)</f>
        <v>45169</v>
      </c>
    </row>
    <row r="566" spans="1:12" x14ac:dyDescent="0.4">
      <c r="A566">
        <v>564</v>
      </c>
      <c r="B566" s="2">
        <v>45226</v>
      </c>
      <c r="C566" t="s">
        <v>441</v>
      </c>
      <c r="D566" t="s">
        <v>2</v>
      </c>
      <c r="E566">
        <v>50</v>
      </c>
      <c r="F566" t="s">
        <v>1</v>
      </c>
      <c r="G566" s="7">
        <v>1096.47</v>
      </c>
      <c r="H566" t="str">
        <f>_xlfn.XLOOKUP(tbl2023Sales[[#This Row],[Age]],tblAgeGrp[Age],tblAgeGrp[AgeGroup],"Error, verify age",0,1)</f>
        <v>45-54</v>
      </c>
      <c r="I566" t="str">
        <f>IF(OR(tbl2023Sales[[#This Row],[Month-Year]]=45260, tbl2023Sales[[#This Row],[Month-Year]]=45291), "Holiday", "Non-Holiday")</f>
        <v>Non-Holiday</v>
      </c>
      <c r="J566" t="str">
        <f>_xlfn.XLOOKUP(WEEKDAY(tbl2023Sales[[#This Row],[Date]],1),tblDayWk[Day'#],tblDayWk[Day],"Error",0,1)</f>
        <v>Friday</v>
      </c>
      <c r="K566" t="b">
        <f>WEEKDAY(tbl2023Sales[[#This Row],[Date]], 2) &gt;= 5</f>
        <v>1</v>
      </c>
      <c r="L566" s="15">
        <f>EOMONTH(tbl2023Sales[[#This Row],[Date]],0)</f>
        <v>45230</v>
      </c>
    </row>
    <row r="567" spans="1:12" x14ac:dyDescent="0.4">
      <c r="A567">
        <v>565</v>
      </c>
      <c r="B567" s="2">
        <v>45237</v>
      </c>
      <c r="C567" t="s">
        <v>440</v>
      </c>
      <c r="D567" t="s">
        <v>4</v>
      </c>
      <c r="E567">
        <v>45</v>
      </c>
      <c r="F567" t="s">
        <v>6</v>
      </c>
      <c r="G567" s="7">
        <v>295.55</v>
      </c>
      <c r="H567" t="str">
        <f>_xlfn.XLOOKUP(tbl2023Sales[[#This Row],[Age]],tblAgeGrp[Age],tblAgeGrp[AgeGroup],"Error, verify age",0,1)</f>
        <v>45-54</v>
      </c>
      <c r="I567" t="str">
        <f>IF(OR(tbl2023Sales[[#This Row],[Month-Year]]=45260, tbl2023Sales[[#This Row],[Month-Year]]=45291), "Holiday", "Non-Holiday")</f>
        <v>Holiday</v>
      </c>
      <c r="J567" t="str">
        <f>_xlfn.XLOOKUP(WEEKDAY(tbl2023Sales[[#This Row],[Date]],1),tblDayWk[Day'#],tblDayWk[Day],"Error",0,1)</f>
        <v>Tuesday</v>
      </c>
      <c r="K567" t="b">
        <f>WEEKDAY(tbl2023Sales[[#This Row],[Date]], 2) &gt;= 5</f>
        <v>0</v>
      </c>
      <c r="L567" s="15">
        <f>EOMONTH(tbl2023Sales[[#This Row],[Date]],0)</f>
        <v>45260</v>
      </c>
    </row>
    <row r="568" spans="1:12" x14ac:dyDescent="0.4">
      <c r="A568">
        <v>566</v>
      </c>
      <c r="B568" s="2">
        <v>45262</v>
      </c>
      <c r="C568" t="s">
        <v>439</v>
      </c>
      <c r="D568" t="s">
        <v>4</v>
      </c>
      <c r="E568">
        <v>64</v>
      </c>
      <c r="F568" t="s">
        <v>9</v>
      </c>
      <c r="G568" s="7">
        <v>275.39999999999998</v>
      </c>
      <c r="H568" t="str">
        <f>_xlfn.XLOOKUP(tbl2023Sales[[#This Row],[Age]],tblAgeGrp[Age],tblAgeGrp[AgeGroup],"Error, verify age",0,1)</f>
        <v>55-64</v>
      </c>
      <c r="I568" t="str">
        <f>IF(OR(tbl2023Sales[[#This Row],[Month-Year]]=45260, tbl2023Sales[[#This Row],[Month-Year]]=45291), "Holiday", "Non-Holiday")</f>
        <v>Holiday</v>
      </c>
      <c r="J568" t="str">
        <f>_xlfn.XLOOKUP(WEEKDAY(tbl2023Sales[[#This Row],[Date]],1),tblDayWk[Day'#],tblDayWk[Day],"Error",0,1)</f>
        <v>Saturday</v>
      </c>
      <c r="K568" t="b">
        <f>WEEKDAY(tbl2023Sales[[#This Row],[Date]], 2) &gt;= 5</f>
        <v>1</v>
      </c>
      <c r="L568" s="15">
        <f>EOMONTH(tbl2023Sales[[#This Row],[Date]],0)</f>
        <v>45291</v>
      </c>
    </row>
    <row r="569" spans="1:12" x14ac:dyDescent="0.4">
      <c r="A569">
        <v>567</v>
      </c>
      <c r="B569" s="2">
        <v>45091</v>
      </c>
      <c r="C569" t="s">
        <v>438</v>
      </c>
      <c r="D569" t="s">
        <v>4</v>
      </c>
      <c r="E569">
        <v>25</v>
      </c>
      <c r="F569" t="s">
        <v>9</v>
      </c>
      <c r="G569" s="7">
        <v>215.45999999999998</v>
      </c>
      <c r="H569" t="str">
        <f>_xlfn.XLOOKUP(tbl2023Sales[[#This Row],[Age]],tblAgeGrp[Age],tblAgeGrp[AgeGroup],"Error, verify age",0,1)</f>
        <v>25-34</v>
      </c>
      <c r="I569" t="str">
        <f>IF(OR(tbl2023Sales[[#This Row],[Month-Year]]=45260, tbl2023Sales[[#This Row],[Month-Year]]=45291), "Holiday", "Non-Holiday")</f>
        <v>Non-Holiday</v>
      </c>
      <c r="J569" t="str">
        <f>_xlfn.XLOOKUP(WEEKDAY(tbl2023Sales[[#This Row],[Date]],1),tblDayWk[Day'#],tblDayWk[Day],"Error",0,1)</f>
        <v>Wednesday</v>
      </c>
      <c r="K569" t="b">
        <f>WEEKDAY(tbl2023Sales[[#This Row],[Date]], 2) &gt;= 5</f>
        <v>0</v>
      </c>
      <c r="L569" s="15">
        <f>EOMONTH(tbl2023Sales[[#This Row],[Date]],0)</f>
        <v>45107</v>
      </c>
    </row>
    <row r="570" spans="1:12" x14ac:dyDescent="0.4">
      <c r="A570">
        <v>568</v>
      </c>
      <c r="B570" s="2">
        <v>45165</v>
      </c>
      <c r="C570" t="s">
        <v>437</v>
      </c>
      <c r="D570" t="s">
        <v>4</v>
      </c>
      <c r="E570">
        <v>51</v>
      </c>
      <c r="F570" t="s">
        <v>1</v>
      </c>
      <c r="G570" s="7">
        <v>486.04</v>
      </c>
      <c r="H570" t="str">
        <f>_xlfn.XLOOKUP(tbl2023Sales[[#This Row],[Age]],tblAgeGrp[Age],tblAgeGrp[AgeGroup],"Error, verify age",0,1)</f>
        <v>45-54</v>
      </c>
      <c r="I570" t="str">
        <f>IF(OR(tbl2023Sales[[#This Row],[Month-Year]]=45260, tbl2023Sales[[#This Row],[Month-Year]]=45291), "Holiday", "Non-Holiday")</f>
        <v>Non-Holiday</v>
      </c>
      <c r="J570" t="str">
        <f>_xlfn.XLOOKUP(WEEKDAY(tbl2023Sales[[#This Row],[Date]],1),tblDayWk[Day'#],tblDayWk[Day],"Error",0,1)</f>
        <v>Sunday</v>
      </c>
      <c r="K570" t="b">
        <f>WEEKDAY(tbl2023Sales[[#This Row],[Date]], 2) &gt;= 5</f>
        <v>1</v>
      </c>
      <c r="L570" s="15">
        <f>EOMONTH(tbl2023Sales[[#This Row],[Date]],0)</f>
        <v>45169</v>
      </c>
    </row>
    <row r="571" spans="1:12" x14ac:dyDescent="0.4">
      <c r="A571">
        <v>569</v>
      </c>
      <c r="B571" s="2">
        <v>45153</v>
      </c>
      <c r="C571" t="s">
        <v>436</v>
      </c>
      <c r="D571" t="s">
        <v>2</v>
      </c>
      <c r="E571">
        <v>52</v>
      </c>
      <c r="F571" t="s">
        <v>1</v>
      </c>
      <c r="G571" s="7">
        <v>1193.79</v>
      </c>
      <c r="H571" t="str">
        <f>_xlfn.XLOOKUP(tbl2023Sales[[#This Row],[Age]],tblAgeGrp[Age],tblAgeGrp[AgeGroup],"Error, verify age",0,1)</f>
        <v>45-54</v>
      </c>
      <c r="I571" t="str">
        <f>IF(OR(tbl2023Sales[[#This Row],[Month-Year]]=45260, tbl2023Sales[[#This Row],[Month-Year]]=45291), "Holiday", "Non-Holiday")</f>
        <v>Non-Holiday</v>
      </c>
      <c r="J571" t="str">
        <f>_xlfn.XLOOKUP(WEEKDAY(tbl2023Sales[[#This Row],[Date]],1),tblDayWk[Day'#],tblDayWk[Day],"Error",0,1)</f>
        <v>Tuesday</v>
      </c>
      <c r="K571" t="b">
        <f>WEEKDAY(tbl2023Sales[[#This Row],[Date]], 2) &gt;= 5</f>
        <v>0</v>
      </c>
      <c r="L571" s="15">
        <f>EOMONTH(tbl2023Sales[[#This Row],[Date]],0)</f>
        <v>45169</v>
      </c>
    </row>
    <row r="572" spans="1:12" x14ac:dyDescent="0.4">
      <c r="A572">
        <v>570</v>
      </c>
      <c r="B572" s="2">
        <v>45153</v>
      </c>
      <c r="C572" t="s">
        <v>435</v>
      </c>
      <c r="D572" t="s">
        <v>2</v>
      </c>
      <c r="E572">
        <v>49</v>
      </c>
      <c r="F572" t="s">
        <v>9</v>
      </c>
      <c r="G572" s="7">
        <v>386.60999999999996</v>
      </c>
      <c r="H572" t="str">
        <f>_xlfn.XLOOKUP(tbl2023Sales[[#This Row],[Age]],tblAgeGrp[Age],tblAgeGrp[AgeGroup],"Error, verify age",0,1)</f>
        <v>45-54</v>
      </c>
      <c r="I572" t="str">
        <f>IF(OR(tbl2023Sales[[#This Row],[Month-Year]]=45260, tbl2023Sales[[#This Row],[Month-Year]]=45291), "Holiday", "Non-Holiday")</f>
        <v>Non-Holiday</v>
      </c>
      <c r="J572" t="str">
        <f>_xlfn.XLOOKUP(WEEKDAY(tbl2023Sales[[#This Row],[Date]],1),tblDayWk[Day'#],tblDayWk[Day],"Error",0,1)</f>
        <v>Tuesday</v>
      </c>
      <c r="K572" t="b">
        <f>WEEKDAY(tbl2023Sales[[#This Row],[Date]], 2) &gt;= 5</f>
        <v>0</v>
      </c>
      <c r="L572" s="15">
        <f>EOMONTH(tbl2023Sales[[#This Row],[Date]],0)</f>
        <v>45169</v>
      </c>
    </row>
    <row r="573" spans="1:12" x14ac:dyDescent="0.4">
      <c r="A573">
        <v>571</v>
      </c>
      <c r="B573" s="2">
        <v>45272</v>
      </c>
      <c r="C573" t="s">
        <v>434</v>
      </c>
      <c r="D573" t="s">
        <v>4</v>
      </c>
      <c r="E573">
        <v>41</v>
      </c>
      <c r="F573" t="s">
        <v>1</v>
      </c>
      <c r="G573" s="7">
        <v>280.11</v>
      </c>
      <c r="H573" t="str">
        <f>_xlfn.XLOOKUP(tbl2023Sales[[#This Row],[Age]],tblAgeGrp[Age],tblAgeGrp[AgeGroup],"Error, verify age",0,1)</f>
        <v>35-44</v>
      </c>
      <c r="I573" t="str">
        <f>IF(OR(tbl2023Sales[[#This Row],[Month-Year]]=45260, tbl2023Sales[[#This Row],[Month-Year]]=45291), "Holiday", "Non-Holiday")</f>
        <v>Holiday</v>
      </c>
      <c r="J573" t="str">
        <f>_xlfn.XLOOKUP(WEEKDAY(tbl2023Sales[[#This Row],[Date]],1),tblDayWk[Day'#],tblDayWk[Day],"Error",0,1)</f>
        <v>Tuesday</v>
      </c>
      <c r="K573" t="b">
        <f>WEEKDAY(tbl2023Sales[[#This Row],[Date]], 2) &gt;= 5</f>
        <v>0</v>
      </c>
      <c r="L573" s="15">
        <f>EOMONTH(tbl2023Sales[[#This Row],[Date]],0)</f>
        <v>45291</v>
      </c>
    </row>
    <row r="574" spans="1:12" x14ac:dyDescent="0.4">
      <c r="A574">
        <v>572</v>
      </c>
      <c r="B574" s="2">
        <v>45036</v>
      </c>
      <c r="C574" t="s">
        <v>433</v>
      </c>
      <c r="D574" t="s">
        <v>2</v>
      </c>
      <c r="E574">
        <v>31</v>
      </c>
      <c r="F574" t="s">
        <v>9</v>
      </c>
      <c r="G574" s="7">
        <v>1182.2</v>
      </c>
      <c r="H574" t="str">
        <f>_xlfn.XLOOKUP(tbl2023Sales[[#This Row],[Age]],tblAgeGrp[Age],tblAgeGrp[AgeGroup],"Error, verify age",0,1)</f>
        <v>25-34</v>
      </c>
      <c r="I574" t="str">
        <f>IF(OR(tbl2023Sales[[#This Row],[Month-Year]]=45260, tbl2023Sales[[#This Row],[Month-Year]]=45291), "Holiday", "Non-Holiday")</f>
        <v>Non-Holiday</v>
      </c>
      <c r="J574" t="str">
        <f>_xlfn.XLOOKUP(WEEKDAY(tbl2023Sales[[#This Row],[Date]],1),tblDayWk[Day'#],tblDayWk[Day],"Error",0,1)</f>
        <v>Thursday</v>
      </c>
      <c r="K574" t="b">
        <f>WEEKDAY(tbl2023Sales[[#This Row],[Date]], 2) &gt;= 5</f>
        <v>0</v>
      </c>
      <c r="L574" s="15">
        <f>EOMONTH(tbl2023Sales[[#This Row],[Date]],0)</f>
        <v>45046</v>
      </c>
    </row>
    <row r="575" spans="1:12" x14ac:dyDescent="0.4">
      <c r="A575">
        <v>573</v>
      </c>
      <c r="B575" s="2">
        <v>45188</v>
      </c>
      <c r="C575" t="s">
        <v>432</v>
      </c>
      <c r="D575" t="s">
        <v>2</v>
      </c>
      <c r="E575">
        <v>49</v>
      </c>
      <c r="F575" t="s">
        <v>6</v>
      </c>
      <c r="G575" s="7">
        <v>344.48</v>
      </c>
      <c r="H575" t="str">
        <f>_xlfn.XLOOKUP(tbl2023Sales[[#This Row],[Age]],tblAgeGrp[Age],tblAgeGrp[AgeGroup],"Error, verify age",0,1)</f>
        <v>45-54</v>
      </c>
      <c r="I575" t="str">
        <f>IF(OR(tbl2023Sales[[#This Row],[Month-Year]]=45260, tbl2023Sales[[#This Row],[Month-Year]]=45291), "Holiday", "Non-Holiday")</f>
        <v>Non-Holiday</v>
      </c>
      <c r="J575" t="str">
        <f>_xlfn.XLOOKUP(WEEKDAY(tbl2023Sales[[#This Row],[Date]],1),tblDayWk[Day'#],tblDayWk[Day],"Error",0,1)</f>
        <v>Tuesday</v>
      </c>
      <c r="K575" t="b">
        <f>WEEKDAY(tbl2023Sales[[#This Row],[Date]], 2) &gt;= 5</f>
        <v>0</v>
      </c>
      <c r="L575" s="15">
        <f>EOMONTH(tbl2023Sales[[#This Row],[Date]],0)</f>
        <v>45199</v>
      </c>
    </row>
    <row r="576" spans="1:12" x14ac:dyDescent="0.4">
      <c r="A576">
        <v>574</v>
      </c>
      <c r="B576" s="2">
        <v>45169</v>
      </c>
      <c r="C576" t="s">
        <v>431</v>
      </c>
      <c r="D576" t="s">
        <v>4</v>
      </c>
      <c r="E576">
        <v>63</v>
      </c>
      <c r="F576" t="s">
        <v>1</v>
      </c>
      <c r="G576" s="7">
        <v>366.56</v>
      </c>
      <c r="H576" t="str">
        <f>_xlfn.XLOOKUP(tbl2023Sales[[#This Row],[Age]],tblAgeGrp[Age],tblAgeGrp[AgeGroup],"Error, verify age",0,1)</f>
        <v>55-64</v>
      </c>
      <c r="I576" t="str">
        <f>IF(OR(tbl2023Sales[[#This Row],[Month-Year]]=45260, tbl2023Sales[[#This Row],[Month-Year]]=45291), "Holiday", "Non-Holiday")</f>
        <v>Non-Holiday</v>
      </c>
      <c r="J576" t="str">
        <f>_xlfn.XLOOKUP(WEEKDAY(tbl2023Sales[[#This Row],[Date]],1),tblDayWk[Day'#],tblDayWk[Day],"Error",0,1)</f>
        <v>Thursday</v>
      </c>
      <c r="K576" t="b">
        <f>WEEKDAY(tbl2023Sales[[#This Row],[Date]], 2) &gt;= 5</f>
        <v>0</v>
      </c>
      <c r="L576" s="15">
        <f>EOMONTH(tbl2023Sales[[#This Row],[Date]],0)</f>
        <v>45169</v>
      </c>
    </row>
    <row r="577" spans="1:12" x14ac:dyDescent="0.4">
      <c r="A577">
        <v>575</v>
      </c>
      <c r="B577" s="2">
        <v>45013</v>
      </c>
      <c r="C577" t="s">
        <v>430</v>
      </c>
      <c r="D577" t="s">
        <v>2</v>
      </c>
      <c r="E577">
        <v>60</v>
      </c>
      <c r="F577" t="s">
        <v>9</v>
      </c>
      <c r="G577" s="7">
        <v>312.56</v>
      </c>
      <c r="H577" t="str">
        <f>_xlfn.XLOOKUP(tbl2023Sales[[#This Row],[Age]],tblAgeGrp[Age],tblAgeGrp[AgeGroup],"Error, verify age",0,1)</f>
        <v>55-64</v>
      </c>
      <c r="I577" t="str">
        <f>IF(OR(tbl2023Sales[[#This Row],[Month-Year]]=45260, tbl2023Sales[[#This Row],[Month-Year]]=45291), "Holiday", "Non-Holiday")</f>
        <v>Non-Holiday</v>
      </c>
      <c r="J577" t="str">
        <f>_xlfn.XLOOKUP(WEEKDAY(tbl2023Sales[[#This Row],[Date]],1),tblDayWk[Day'#],tblDayWk[Day],"Error",0,1)</f>
        <v>Tuesday</v>
      </c>
      <c r="K577" t="b">
        <f>WEEKDAY(tbl2023Sales[[#This Row],[Date]], 2) &gt;= 5</f>
        <v>0</v>
      </c>
      <c r="L577" s="15">
        <f>EOMONTH(tbl2023Sales[[#This Row],[Date]],0)</f>
        <v>45016</v>
      </c>
    </row>
    <row r="578" spans="1:12" x14ac:dyDescent="0.4">
      <c r="A578">
        <v>576</v>
      </c>
      <c r="B578" s="2">
        <v>45264</v>
      </c>
      <c r="C578" t="s">
        <v>429</v>
      </c>
      <c r="D578" t="s">
        <v>4</v>
      </c>
      <c r="E578">
        <v>33</v>
      </c>
      <c r="F578" t="s">
        <v>6</v>
      </c>
      <c r="G578" s="7">
        <v>447.64</v>
      </c>
      <c r="H578" t="str">
        <f>_xlfn.XLOOKUP(tbl2023Sales[[#This Row],[Age]],tblAgeGrp[Age],tblAgeGrp[AgeGroup],"Error, verify age",0,1)</f>
        <v>25-34</v>
      </c>
      <c r="I578" t="str">
        <f>IF(OR(tbl2023Sales[[#This Row],[Month-Year]]=45260, tbl2023Sales[[#This Row],[Month-Year]]=45291), "Holiday", "Non-Holiday")</f>
        <v>Holiday</v>
      </c>
      <c r="J578" t="str">
        <f>_xlfn.XLOOKUP(WEEKDAY(tbl2023Sales[[#This Row],[Date]],1),tblDayWk[Day'#],tblDayWk[Day],"Error",0,1)</f>
        <v>Monday</v>
      </c>
      <c r="K578" t="b">
        <f>WEEKDAY(tbl2023Sales[[#This Row],[Date]], 2) &gt;= 5</f>
        <v>0</v>
      </c>
      <c r="L578" s="15">
        <f>EOMONTH(tbl2023Sales[[#This Row],[Date]],0)</f>
        <v>45291</v>
      </c>
    </row>
    <row r="579" spans="1:12" x14ac:dyDescent="0.4">
      <c r="A579">
        <v>577</v>
      </c>
      <c r="B579" s="2">
        <v>44970</v>
      </c>
      <c r="C579" t="s">
        <v>428</v>
      </c>
      <c r="D579" t="s">
        <v>2</v>
      </c>
      <c r="E579">
        <v>21</v>
      </c>
      <c r="F579" t="s">
        <v>6</v>
      </c>
      <c r="G579" s="7">
        <v>225.4</v>
      </c>
      <c r="H579" t="str">
        <f>_xlfn.XLOOKUP(tbl2023Sales[[#This Row],[Age]],tblAgeGrp[Age],tblAgeGrp[AgeGroup],"Error, verify age",0,1)</f>
        <v>15-24</v>
      </c>
      <c r="I579" t="str">
        <f>IF(OR(tbl2023Sales[[#This Row],[Month-Year]]=45260, tbl2023Sales[[#This Row],[Month-Year]]=45291), "Holiday", "Non-Holiday")</f>
        <v>Non-Holiday</v>
      </c>
      <c r="J579" t="str">
        <f>_xlfn.XLOOKUP(WEEKDAY(tbl2023Sales[[#This Row],[Date]],1),tblDayWk[Day'#],tblDayWk[Day],"Error",0,1)</f>
        <v>Monday</v>
      </c>
      <c r="K579" t="b">
        <f>WEEKDAY(tbl2023Sales[[#This Row],[Date]], 2) &gt;= 5</f>
        <v>0</v>
      </c>
      <c r="L579" s="15">
        <f>EOMONTH(tbl2023Sales[[#This Row],[Date]],0)</f>
        <v>44985</v>
      </c>
    </row>
    <row r="580" spans="1:12" x14ac:dyDescent="0.4">
      <c r="A580">
        <v>578</v>
      </c>
      <c r="B580" s="2">
        <v>45256</v>
      </c>
      <c r="C580" t="s">
        <v>427</v>
      </c>
      <c r="D580" t="s">
        <v>4</v>
      </c>
      <c r="E580">
        <v>54</v>
      </c>
      <c r="F580" t="s">
        <v>9</v>
      </c>
      <c r="G580" s="7">
        <v>220.95000000000002</v>
      </c>
      <c r="H580" t="str">
        <f>_xlfn.XLOOKUP(tbl2023Sales[[#This Row],[Age]],tblAgeGrp[Age],tblAgeGrp[AgeGroup],"Error, verify age",0,1)</f>
        <v>45-54</v>
      </c>
      <c r="I580" t="str">
        <f>IF(OR(tbl2023Sales[[#This Row],[Month-Year]]=45260, tbl2023Sales[[#This Row],[Month-Year]]=45291), "Holiday", "Non-Holiday")</f>
        <v>Holiday</v>
      </c>
      <c r="J580" t="str">
        <f>_xlfn.XLOOKUP(WEEKDAY(tbl2023Sales[[#This Row],[Date]],1),tblDayWk[Day'#],tblDayWk[Day],"Error",0,1)</f>
        <v>Sunday</v>
      </c>
      <c r="K580" t="b">
        <f>WEEKDAY(tbl2023Sales[[#This Row],[Date]], 2) &gt;= 5</f>
        <v>1</v>
      </c>
      <c r="L580" s="15">
        <f>EOMONTH(tbl2023Sales[[#This Row],[Date]],0)</f>
        <v>45260</v>
      </c>
    </row>
    <row r="581" spans="1:12" x14ac:dyDescent="0.4">
      <c r="A581">
        <v>579</v>
      </c>
      <c r="B581" s="2">
        <v>45190</v>
      </c>
      <c r="C581" t="s">
        <v>426</v>
      </c>
      <c r="D581" t="s">
        <v>4</v>
      </c>
      <c r="E581">
        <v>38</v>
      </c>
      <c r="F581" t="s">
        <v>1</v>
      </c>
      <c r="G581" s="7">
        <v>1602.96</v>
      </c>
      <c r="H581" t="str">
        <f>_xlfn.XLOOKUP(tbl2023Sales[[#This Row],[Age]],tblAgeGrp[Age],tblAgeGrp[AgeGroup],"Error, verify age",0,1)</f>
        <v>35-44</v>
      </c>
      <c r="I581" t="str">
        <f>IF(OR(tbl2023Sales[[#This Row],[Month-Year]]=45260, tbl2023Sales[[#This Row],[Month-Year]]=45291), "Holiday", "Non-Holiday")</f>
        <v>Non-Holiday</v>
      </c>
      <c r="J581" t="str">
        <f>_xlfn.XLOOKUP(WEEKDAY(tbl2023Sales[[#This Row],[Date]],1),tblDayWk[Day'#],tblDayWk[Day],"Error",0,1)</f>
        <v>Thursday</v>
      </c>
      <c r="K581" t="b">
        <f>WEEKDAY(tbl2023Sales[[#This Row],[Date]], 2) &gt;= 5</f>
        <v>0</v>
      </c>
      <c r="L581" s="15">
        <f>EOMONTH(tbl2023Sales[[#This Row],[Date]],0)</f>
        <v>45199</v>
      </c>
    </row>
    <row r="582" spans="1:12" x14ac:dyDescent="0.4">
      <c r="A582">
        <v>580</v>
      </c>
      <c r="B582" s="2">
        <v>45266</v>
      </c>
      <c r="C582" t="s">
        <v>425</v>
      </c>
      <c r="D582" t="s">
        <v>4</v>
      </c>
      <c r="E582">
        <v>31</v>
      </c>
      <c r="F582" t="s">
        <v>9</v>
      </c>
      <c r="G582" s="7">
        <v>178.16</v>
      </c>
      <c r="H582" t="str">
        <f>_xlfn.XLOOKUP(tbl2023Sales[[#This Row],[Age]],tblAgeGrp[Age],tblAgeGrp[AgeGroup],"Error, verify age",0,1)</f>
        <v>25-34</v>
      </c>
      <c r="I582" t="str">
        <f>IF(OR(tbl2023Sales[[#This Row],[Month-Year]]=45260, tbl2023Sales[[#This Row],[Month-Year]]=45291), "Holiday", "Non-Holiday")</f>
        <v>Holiday</v>
      </c>
      <c r="J582" t="str">
        <f>_xlfn.XLOOKUP(WEEKDAY(tbl2023Sales[[#This Row],[Date]],1),tblDayWk[Day'#],tblDayWk[Day],"Error",0,1)</f>
        <v>Wednesday</v>
      </c>
      <c r="K582" t="b">
        <f>WEEKDAY(tbl2023Sales[[#This Row],[Date]], 2) &gt;= 5</f>
        <v>0</v>
      </c>
      <c r="L582" s="15">
        <f>EOMONTH(tbl2023Sales[[#This Row],[Date]],0)</f>
        <v>45291</v>
      </c>
    </row>
    <row r="583" spans="1:12" x14ac:dyDescent="0.4">
      <c r="A583">
        <v>581</v>
      </c>
      <c r="B583" s="2">
        <v>45251</v>
      </c>
      <c r="C583" t="s">
        <v>424</v>
      </c>
      <c r="D583" t="s">
        <v>4</v>
      </c>
      <c r="E583">
        <v>48</v>
      </c>
      <c r="F583" t="s">
        <v>6</v>
      </c>
      <c r="G583" s="7">
        <v>268.09999999999997</v>
      </c>
      <c r="H583" t="str">
        <f>_xlfn.XLOOKUP(tbl2023Sales[[#This Row],[Age]],tblAgeGrp[Age],tblAgeGrp[AgeGroup],"Error, verify age",0,1)</f>
        <v>45-54</v>
      </c>
      <c r="I583" t="str">
        <f>IF(OR(tbl2023Sales[[#This Row],[Month-Year]]=45260, tbl2023Sales[[#This Row],[Month-Year]]=45291), "Holiday", "Non-Holiday")</f>
        <v>Holiday</v>
      </c>
      <c r="J583" t="str">
        <f>_xlfn.XLOOKUP(WEEKDAY(tbl2023Sales[[#This Row],[Date]],1),tblDayWk[Day'#],tblDayWk[Day],"Error",0,1)</f>
        <v>Tuesday</v>
      </c>
      <c r="K583" t="b">
        <f>WEEKDAY(tbl2023Sales[[#This Row],[Date]], 2) &gt;= 5</f>
        <v>0</v>
      </c>
      <c r="L583" s="15">
        <f>EOMONTH(tbl2023Sales[[#This Row],[Date]],0)</f>
        <v>45260</v>
      </c>
    </row>
    <row r="584" spans="1:12" x14ac:dyDescent="0.4">
      <c r="A584">
        <v>582</v>
      </c>
      <c r="B584" s="2">
        <v>45244</v>
      </c>
      <c r="C584" t="s">
        <v>423</v>
      </c>
      <c r="D584" t="s">
        <v>2</v>
      </c>
      <c r="E584">
        <v>35</v>
      </c>
      <c r="F584" t="s">
        <v>9</v>
      </c>
      <c r="G584" s="7">
        <v>920.69999999999993</v>
      </c>
      <c r="H584" t="str">
        <f>_xlfn.XLOOKUP(tbl2023Sales[[#This Row],[Age]],tblAgeGrp[Age],tblAgeGrp[AgeGroup],"Error, verify age",0,1)</f>
        <v>35-44</v>
      </c>
      <c r="I584" t="str">
        <f>IF(OR(tbl2023Sales[[#This Row],[Month-Year]]=45260, tbl2023Sales[[#This Row],[Month-Year]]=45291), "Holiday", "Non-Holiday")</f>
        <v>Holiday</v>
      </c>
      <c r="J584" t="str">
        <f>_xlfn.XLOOKUP(WEEKDAY(tbl2023Sales[[#This Row],[Date]],1),tblDayWk[Day'#],tblDayWk[Day],"Error",0,1)</f>
        <v>Tuesday</v>
      </c>
      <c r="K584" t="b">
        <f>WEEKDAY(tbl2023Sales[[#This Row],[Date]], 2) &gt;= 5</f>
        <v>0</v>
      </c>
      <c r="L584" s="15">
        <f>EOMONTH(tbl2023Sales[[#This Row],[Date]],0)</f>
        <v>45260</v>
      </c>
    </row>
    <row r="585" spans="1:12" x14ac:dyDescent="0.4">
      <c r="A585">
        <v>583</v>
      </c>
      <c r="B585" s="2">
        <v>45098</v>
      </c>
      <c r="C585" t="s">
        <v>422</v>
      </c>
      <c r="D585" t="s">
        <v>4</v>
      </c>
      <c r="E585">
        <v>24</v>
      </c>
      <c r="F585" t="s">
        <v>1</v>
      </c>
      <c r="G585" s="7">
        <v>42.86</v>
      </c>
      <c r="H585" t="str">
        <f>_xlfn.XLOOKUP(tbl2023Sales[[#This Row],[Age]],tblAgeGrp[Age],tblAgeGrp[AgeGroup],"Error, verify age",0,1)</f>
        <v>15-24</v>
      </c>
      <c r="I585" t="str">
        <f>IF(OR(tbl2023Sales[[#This Row],[Month-Year]]=45260, tbl2023Sales[[#This Row],[Month-Year]]=45291), "Holiday", "Non-Holiday")</f>
        <v>Non-Holiday</v>
      </c>
      <c r="J585" t="str">
        <f>_xlfn.XLOOKUP(WEEKDAY(tbl2023Sales[[#This Row],[Date]],1),tblDayWk[Day'#],tblDayWk[Day],"Error",0,1)</f>
        <v>Wednesday</v>
      </c>
      <c r="K585" t="b">
        <f>WEEKDAY(tbl2023Sales[[#This Row],[Date]], 2) &gt;= 5</f>
        <v>0</v>
      </c>
      <c r="L585" s="15">
        <f>EOMONTH(tbl2023Sales[[#This Row],[Date]],0)</f>
        <v>45107</v>
      </c>
    </row>
    <row r="586" spans="1:12" x14ac:dyDescent="0.4">
      <c r="A586">
        <v>584</v>
      </c>
      <c r="B586" s="2">
        <v>44974</v>
      </c>
      <c r="C586" t="s">
        <v>421</v>
      </c>
      <c r="D586" t="s">
        <v>4</v>
      </c>
      <c r="E586">
        <v>27</v>
      </c>
      <c r="F586" t="s">
        <v>6</v>
      </c>
      <c r="G586" s="7">
        <v>1052.8</v>
      </c>
      <c r="H586" t="str">
        <f>_xlfn.XLOOKUP(tbl2023Sales[[#This Row],[Age]],tblAgeGrp[Age],tblAgeGrp[AgeGroup],"Error, verify age",0,1)</f>
        <v>25-34</v>
      </c>
      <c r="I586" t="str">
        <f>IF(OR(tbl2023Sales[[#This Row],[Month-Year]]=45260, tbl2023Sales[[#This Row],[Month-Year]]=45291), "Holiday", "Non-Holiday")</f>
        <v>Non-Holiday</v>
      </c>
      <c r="J586" t="str">
        <f>_xlfn.XLOOKUP(WEEKDAY(tbl2023Sales[[#This Row],[Date]],1),tblDayWk[Day'#],tblDayWk[Day],"Error",0,1)</f>
        <v>Friday</v>
      </c>
      <c r="K586" t="b">
        <f>WEEKDAY(tbl2023Sales[[#This Row],[Date]], 2) &gt;= 5</f>
        <v>1</v>
      </c>
      <c r="L586" s="15">
        <f>EOMONTH(tbl2023Sales[[#This Row],[Date]],0)</f>
        <v>44985</v>
      </c>
    </row>
    <row r="587" spans="1:12" x14ac:dyDescent="0.4">
      <c r="A587">
        <v>585</v>
      </c>
      <c r="B587" s="2">
        <v>45051</v>
      </c>
      <c r="C587" t="s">
        <v>420</v>
      </c>
      <c r="D587" t="s">
        <v>4</v>
      </c>
      <c r="E587">
        <v>24</v>
      </c>
      <c r="F587" t="s">
        <v>9</v>
      </c>
      <c r="G587" s="7">
        <v>287.34000000000003</v>
      </c>
      <c r="H587" t="str">
        <f>_xlfn.XLOOKUP(tbl2023Sales[[#This Row],[Age]],tblAgeGrp[Age],tblAgeGrp[AgeGroup],"Error, verify age",0,1)</f>
        <v>15-24</v>
      </c>
      <c r="I587" t="str">
        <f>IF(OR(tbl2023Sales[[#This Row],[Month-Year]]=45260, tbl2023Sales[[#This Row],[Month-Year]]=45291), "Holiday", "Non-Holiday")</f>
        <v>Non-Holiday</v>
      </c>
      <c r="J587" t="str">
        <f>_xlfn.XLOOKUP(WEEKDAY(tbl2023Sales[[#This Row],[Date]],1),tblDayWk[Day'#],tblDayWk[Day],"Error",0,1)</f>
        <v>Friday</v>
      </c>
      <c r="K587" t="b">
        <f>WEEKDAY(tbl2023Sales[[#This Row],[Date]], 2) &gt;= 5</f>
        <v>1</v>
      </c>
      <c r="L587" s="15">
        <f>EOMONTH(tbl2023Sales[[#This Row],[Date]],0)</f>
        <v>45077</v>
      </c>
    </row>
    <row r="588" spans="1:12" x14ac:dyDescent="0.4">
      <c r="A588">
        <v>586</v>
      </c>
      <c r="B588" s="2">
        <v>45271</v>
      </c>
      <c r="C588" t="s">
        <v>419</v>
      </c>
      <c r="D588" t="s">
        <v>2</v>
      </c>
      <c r="E588">
        <v>50</v>
      </c>
      <c r="F588" t="s">
        <v>1</v>
      </c>
      <c r="G588" s="7">
        <v>103.1</v>
      </c>
      <c r="H588" t="str">
        <f>_xlfn.XLOOKUP(tbl2023Sales[[#This Row],[Age]],tblAgeGrp[Age],tblAgeGrp[AgeGroup],"Error, verify age",0,1)</f>
        <v>45-54</v>
      </c>
      <c r="I588" t="str">
        <f>IF(OR(tbl2023Sales[[#This Row],[Month-Year]]=45260, tbl2023Sales[[#This Row],[Month-Year]]=45291), "Holiday", "Non-Holiday")</f>
        <v>Holiday</v>
      </c>
      <c r="J588" t="str">
        <f>_xlfn.XLOOKUP(WEEKDAY(tbl2023Sales[[#This Row],[Date]],1),tblDayWk[Day'#],tblDayWk[Day],"Error",0,1)</f>
        <v>Monday</v>
      </c>
      <c r="K588" t="b">
        <f>WEEKDAY(tbl2023Sales[[#This Row],[Date]], 2) &gt;= 5</f>
        <v>0</v>
      </c>
      <c r="L588" s="15">
        <f>EOMONTH(tbl2023Sales[[#This Row],[Date]],0)</f>
        <v>45291</v>
      </c>
    </row>
    <row r="589" spans="1:12" x14ac:dyDescent="0.4">
      <c r="A589">
        <v>587</v>
      </c>
      <c r="B589" s="2">
        <v>45085</v>
      </c>
      <c r="C589" t="s">
        <v>418</v>
      </c>
      <c r="D589" t="s">
        <v>4</v>
      </c>
      <c r="E589">
        <v>40</v>
      </c>
      <c r="F589" t="s">
        <v>6</v>
      </c>
      <c r="G589" s="7">
        <v>627.9</v>
      </c>
      <c r="H589" t="str">
        <f>_xlfn.XLOOKUP(tbl2023Sales[[#This Row],[Age]],tblAgeGrp[Age],tblAgeGrp[AgeGroup],"Error, verify age",0,1)</f>
        <v>35-44</v>
      </c>
      <c r="I589" t="str">
        <f>IF(OR(tbl2023Sales[[#This Row],[Month-Year]]=45260, tbl2023Sales[[#This Row],[Month-Year]]=45291), "Holiday", "Non-Holiday")</f>
        <v>Non-Holiday</v>
      </c>
      <c r="J589" t="str">
        <f>_xlfn.XLOOKUP(WEEKDAY(tbl2023Sales[[#This Row],[Date]],1),tblDayWk[Day'#],tblDayWk[Day],"Error",0,1)</f>
        <v>Thursday</v>
      </c>
      <c r="K589" t="b">
        <f>WEEKDAY(tbl2023Sales[[#This Row],[Date]], 2) &gt;= 5</f>
        <v>0</v>
      </c>
      <c r="L589" s="15">
        <f>EOMONTH(tbl2023Sales[[#This Row],[Date]],0)</f>
        <v>45107</v>
      </c>
    </row>
    <row r="590" spans="1:12" x14ac:dyDescent="0.4">
      <c r="A590">
        <v>588</v>
      </c>
      <c r="B590" s="2">
        <v>45042</v>
      </c>
      <c r="C590" t="s">
        <v>417</v>
      </c>
      <c r="D590" t="s">
        <v>2</v>
      </c>
      <c r="E590">
        <v>38</v>
      </c>
      <c r="F590" t="s">
        <v>1</v>
      </c>
      <c r="G590" s="7">
        <v>1283.8499999999999</v>
      </c>
      <c r="H590" t="str">
        <f>_xlfn.XLOOKUP(tbl2023Sales[[#This Row],[Age]],tblAgeGrp[Age],tblAgeGrp[AgeGroup],"Error, verify age",0,1)</f>
        <v>35-44</v>
      </c>
      <c r="I590" t="str">
        <f>IF(OR(tbl2023Sales[[#This Row],[Month-Year]]=45260, tbl2023Sales[[#This Row],[Month-Year]]=45291), "Holiday", "Non-Holiday")</f>
        <v>Non-Holiday</v>
      </c>
      <c r="J590" t="str">
        <f>_xlfn.XLOOKUP(WEEKDAY(tbl2023Sales[[#This Row],[Date]],1),tblDayWk[Day'#],tblDayWk[Day],"Error",0,1)</f>
        <v>Wednesday</v>
      </c>
      <c r="K590" t="b">
        <f>WEEKDAY(tbl2023Sales[[#This Row],[Date]], 2) &gt;= 5</f>
        <v>0</v>
      </c>
      <c r="L590" s="15">
        <f>EOMONTH(tbl2023Sales[[#This Row],[Date]],0)</f>
        <v>45046</v>
      </c>
    </row>
    <row r="591" spans="1:12" x14ac:dyDescent="0.4">
      <c r="A591">
        <v>589</v>
      </c>
      <c r="B591" s="2">
        <v>45028</v>
      </c>
      <c r="C591" t="s">
        <v>416</v>
      </c>
      <c r="D591" t="s">
        <v>4</v>
      </c>
      <c r="E591">
        <v>36</v>
      </c>
      <c r="F591" t="s">
        <v>6</v>
      </c>
      <c r="G591" s="7">
        <v>437.1</v>
      </c>
      <c r="H591" t="str">
        <f>_xlfn.XLOOKUP(tbl2023Sales[[#This Row],[Age]],tblAgeGrp[Age],tblAgeGrp[AgeGroup],"Error, verify age",0,1)</f>
        <v>35-44</v>
      </c>
      <c r="I591" t="str">
        <f>IF(OR(tbl2023Sales[[#This Row],[Month-Year]]=45260, tbl2023Sales[[#This Row],[Month-Year]]=45291), "Holiday", "Non-Holiday")</f>
        <v>Non-Holiday</v>
      </c>
      <c r="J591" t="str">
        <f>_xlfn.XLOOKUP(WEEKDAY(tbl2023Sales[[#This Row],[Date]],1),tblDayWk[Day'#],tblDayWk[Day],"Error",0,1)</f>
        <v>Wednesday</v>
      </c>
      <c r="K591" t="b">
        <f>WEEKDAY(tbl2023Sales[[#This Row],[Date]], 2) &gt;= 5</f>
        <v>0</v>
      </c>
      <c r="L591" s="15">
        <f>EOMONTH(tbl2023Sales[[#This Row],[Date]],0)</f>
        <v>45046</v>
      </c>
    </row>
    <row r="592" spans="1:12" x14ac:dyDescent="0.4">
      <c r="A592">
        <v>590</v>
      </c>
      <c r="B592" s="2">
        <v>45002</v>
      </c>
      <c r="C592" t="s">
        <v>415</v>
      </c>
      <c r="D592" t="s">
        <v>2</v>
      </c>
      <c r="E592">
        <v>36</v>
      </c>
      <c r="F592" t="s">
        <v>9</v>
      </c>
      <c r="G592" s="7">
        <v>494.73</v>
      </c>
      <c r="H592" t="str">
        <f>_xlfn.XLOOKUP(tbl2023Sales[[#This Row],[Age]],tblAgeGrp[Age],tblAgeGrp[AgeGroup],"Error, verify age",0,1)</f>
        <v>35-44</v>
      </c>
      <c r="I592" t="str">
        <f>IF(OR(tbl2023Sales[[#This Row],[Month-Year]]=45260, tbl2023Sales[[#This Row],[Month-Year]]=45291), "Holiday", "Non-Holiday")</f>
        <v>Non-Holiday</v>
      </c>
      <c r="J592" t="str">
        <f>_xlfn.XLOOKUP(WEEKDAY(tbl2023Sales[[#This Row],[Date]],1),tblDayWk[Day'#],tblDayWk[Day],"Error",0,1)</f>
        <v>Friday</v>
      </c>
      <c r="K592" t="b">
        <f>WEEKDAY(tbl2023Sales[[#This Row],[Date]], 2) &gt;= 5</f>
        <v>1</v>
      </c>
      <c r="L592" s="15">
        <f>EOMONTH(tbl2023Sales[[#This Row],[Date]],0)</f>
        <v>45016</v>
      </c>
    </row>
    <row r="593" spans="1:12" x14ac:dyDescent="0.4">
      <c r="A593">
        <v>591</v>
      </c>
      <c r="B593" s="2">
        <v>44939</v>
      </c>
      <c r="C593" t="s">
        <v>414</v>
      </c>
      <c r="D593" t="s">
        <v>2</v>
      </c>
      <c r="E593">
        <v>53</v>
      </c>
      <c r="F593" t="s">
        <v>1</v>
      </c>
      <c r="G593" s="7">
        <v>1219.95</v>
      </c>
      <c r="H593" t="str">
        <f>_xlfn.XLOOKUP(tbl2023Sales[[#This Row],[Age]],tblAgeGrp[Age],tblAgeGrp[AgeGroup],"Error, verify age",0,1)</f>
        <v>45-54</v>
      </c>
      <c r="I593" t="str">
        <f>IF(OR(tbl2023Sales[[#This Row],[Month-Year]]=45260, tbl2023Sales[[#This Row],[Month-Year]]=45291), "Holiday", "Non-Holiday")</f>
        <v>Non-Holiday</v>
      </c>
      <c r="J593" t="str">
        <f>_xlfn.XLOOKUP(WEEKDAY(tbl2023Sales[[#This Row],[Date]],1),tblDayWk[Day'#],tblDayWk[Day],"Error",0,1)</f>
        <v>Friday</v>
      </c>
      <c r="K593" t="b">
        <f>WEEKDAY(tbl2023Sales[[#This Row],[Date]], 2) &gt;= 5</f>
        <v>1</v>
      </c>
      <c r="L593" s="15">
        <f>EOMONTH(tbl2023Sales[[#This Row],[Date]],0)</f>
        <v>44957</v>
      </c>
    </row>
    <row r="594" spans="1:12" x14ac:dyDescent="0.4">
      <c r="A594">
        <v>592</v>
      </c>
      <c r="B594" s="2">
        <v>44950</v>
      </c>
      <c r="C594" t="s">
        <v>413</v>
      </c>
      <c r="D594" t="s">
        <v>4</v>
      </c>
      <c r="E594">
        <v>46</v>
      </c>
      <c r="F594" t="s">
        <v>6</v>
      </c>
      <c r="G594" s="7">
        <v>436.52</v>
      </c>
      <c r="H594" t="str">
        <f>_xlfn.XLOOKUP(tbl2023Sales[[#This Row],[Age]],tblAgeGrp[Age],tblAgeGrp[AgeGroup],"Error, verify age",0,1)</f>
        <v>45-54</v>
      </c>
      <c r="I594" t="str">
        <f>IF(OR(tbl2023Sales[[#This Row],[Month-Year]]=45260, tbl2023Sales[[#This Row],[Month-Year]]=45291), "Holiday", "Non-Holiday")</f>
        <v>Non-Holiday</v>
      </c>
      <c r="J594" t="str">
        <f>_xlfn.XLOOKUP(WEEKDAY(tbl2023Sales[[#This Row],[Date]],1),tblDayWk[Day'#],tblDayWk[Day],"Error",0,1)</f>
        <v>Tuesday</v>
      </c>
      <c r="K594" t="b">
        <f>WEEKDAY(tbl2023Sales[[#This Row],[Date]], 2) &gt;= 5</f>
        <v>0</v>
      </c>
      <c r="L594" s="15">
        <f>EOMONTH(tbl2023Sales[[#This Row],[Date]],0)</f>
        <v>44957</v>
      </c>
    </row>
    <row r="595" spans="1:12" x14ac:dyDescent="0.4">
      <c r="A595">
        <v>593</v>
      </c>
      <c r="B595" s="2">
        <v>45266</v>
      </c>
      <c r="C595" t="s">
        <v>412</v>
      </c>
      <c r="D595" t="s">
        <v>2</v>
      </c>
      <c r="E595">
        <v>35</v>
      </c>
      <c r="F595" t="s">
        <v>1</v>
      </c>
      <c r="G595" s="7">
        <v>2259.84</v>
      </c>
      <c r="H595" t="str">
        <f>_xlfn.XLOOKUP(tbl2023Sales[[#This Row],[Age]],tblAgeGrp[Age],tblAgeGrp[AgeGroup],"Error, verify age",0,1)</f>
        <v>35-44</v>
      </c>
      <c r="I595" t="str">
        <f>IF(OR(tbl2023Sales[[#This Row],[Month-Year]]=45260, tbl2023Sales[[#This Row],[Month-Year]]=45291), "Holiday", "Non-Holiday")</f>
        <v>Holiday</v>
      </c>
      <c r="J595" t="str">
        <f>_xlfn.XLOOKUP(WEEKDAY(tbl2023Sales[[#This Row],[Date]],1),tblDayWk[Day'#],tblDayWk[Day],"Error",0,1)</f>
        <v>Wednesday</v>
      </c>
      <c r="K595" t="b">
        <f>WEEKDAY(tbl2023Sales[[#This Row],[Date]], 2) &gt;= 5</f>
        <v>0</v>
      </c>
      <c r="L595" s="15">
        <f>EOMONTH(tbl2023Sales[[#This Row],[Date]],0)</f>
        <v>45291</v>
      </c>
    </row>
    <row r="596" spans="1:12" x14ac:dyDescent="0.4">
      <c r="A596">
        <v>594</v>
      </c>
      <c r="B596" s="2">
        <v>45170</v>
      </c>
      <c r="C596" t="s">
        <v>411</v>
      </c>
      <c r="D596" t="s">
        <v>4</v>
      </c>
      <c r="E596">
        <v>19</v>
      </c>
      <c r="F596" t="s">
        <v>1</v>
      </c>
      <c r="G596" s="7">
        <v>1310.4000000000001</v>
      </c>
      <c r="H596" t="str">
        <f>_xlfn.XLOOKUP(tbl2023Sales[[#This Row],[Age]],tblAgeGrp[Age],tblAgeGrp[AgeGroup],"Error, verify age",0,1)</f>
        <v>15-24</v>
      </c>
      <c r="I596" t="str">
        <f>IF(OR(tbl2023Sales[[#This Row],[Month-Year]]=45260, tbl2023Sales[[#This Row],[Month-Year]]=45291), "Holiday", "Non-Holiday")</f>
        <v>Non-Holiday</v>
      </c>
      <c r="J596" t="str">
        <f>_xlfn.XLOOKUP(WEEKDAY(tbl2023Sales[[#This Row],[Date]],1),tblDayWk[Day'#],tblDayWk[Day],"Error",0,1)</f>
        <v>Friday</v>
      </c>
      <c r="K596" t="b">
        <f>WEEKDAY(tbl2023Sales[[#This Row],[Date]], 2) &gt;= 5</f>
        <v>1</v>
      </c>
      <c r="L596" s="15">
        <f>EOMONTH(tbl2023Sales[[#This Row],[Date]],0)</f>
        <v>45199</v>
      </c>
    </row>
    <row r="597" spans="1:12" x14ac:dyDescent="0.4">
      <c r="A597">
        <v>595</v>
      </c>
      <c r="B597" s="2">
        <v>45239</v>
      </c>
      <c r="C597" t="s">
        <v>410</v>
      </c>
      <c r="D597" t="s">
        <v>4</v>
      </c>
      <c r="E597">
        <v>18</v>
      </c>
      <c r="F597" t="s">
        <v>9</v>
      </c>
      <c r="G597" s="7">
        <v>358.52</v>
      </c>
      <c r="H597" t="str">
        <f>_xlfn.XLOOKUP(tbl2023Sales[[#This Row],[Age]],tblAgeGrp[Age],tblAgeGrp[AgeGroup],"Error, verify age",0,1)</f>
        <v>15-24</v>
      </c>
      <c r="I597" t="str">
        <f>IF(OR(tbl2023Sales[[#This Row],[Month-Year]]=45260, tbl2023Sales[[#This Row],[Month-Year]]=45291), "Holiday", "Non-Holiday")</f>
        <v>Holiday</v>
      </c>
      <c r="J597" t="str">
        <f>_xlfn.XLOOKUP(WEEKDAY(tbl2023Sales[[#This Row],[Date]],1),tblDayWk[Day'#],tblDayWk[Day],"Error",0,1)</f>
        <v>Thursday</v>
      </c>
      <c r="K597" t="b">
        <f>WEEKDAY(tbl2023Sales[[#This Row],[Date]], 2) &gt;= 5</f>
        <v>0</v>
      </c>
      <c r="L597" s="15">
        <f>EOMONTH(tbl2023Sales[[#This Row],[Date]],0)</f>
        <v>45260</v>
      </c>
    </row>
    <row r="598" spans="1:12" x14ac:dyDescent="0.4">
      <c r="A598">
        <v>596</v>
      </c>
      <c r="B598" s="2">
        <v>44964</v>
      </c>
      <c r="C598" t="s">
        <v>409</v>
      </c>
      <c r="D598" t="s">
        <v>4</v>
      </c>
      <c r="E598">
        <v>64</v>
      </c>
      <c r="F598" t="s">
        <v>1</v>
      </c>
      <c r="G598" s="7">
        <v>831.71</v>
      </c>
      <c r="H598" t="str">
        <f>_xlfn.XLOOKUP(tbl2023Sales[[#This Row],[Age]],tblAgeGrp[Age],tblAgeGrp[AgeGroup],"Error, verify age",0,1)</f>
        <v>55-64</v>
      </c>
      <c r="I598" t="str">
        <f>IF(OR(tbl2023Sales[[#This Row],[Month-Year]]=45260, tbl2023Sales[[#This Row],[Month-Year]]=45291), "Holiday", "Non-Holiday")</f>
        <v>Non-Holiday</v>
      </c>
      <c r="J598" t="str">
        <f>_xlfn.XLOOKUP(WEEKDAY(tbl2023Sales[[#This Row],[Date]],1),tblDayWk[Day'#],tblDayWk[Day],"Error",0,1)</f>
        <v>Tuesday</v>
      </c>
      <c r="K598" t="b">
        <f>WEEKDAY(tbl2023Sales[[#This Row],[Date]], 2) &gt;= 5</f>
        <v>0</v>
      </c>
      <c r="L598" s="15">
        <f>EOMONTH(tbl2023Sales[[#This Row],[Date]],0)</f>
        <v>44985</v>
      </c>
    </row>
    <row r="599" spans="1:12" x14ac:dyDescent="0.4">
      <c r="A599">
        <v>597</v>
      </c>
      <c r="B599" s="2">
        <v>45160</v>
      </c>
      <c r="C599" t="s">
        <v>408</v>
      </c>
      <c r="D599" t="s">
        <v>2</v>
      </c>
      <c r="E599">
        <v>22</v>
      </c>
      <c r="F599" t="s">
        <v>6</v>
      </c>
      <c r="G599" s="7">
        <v>87.99</v>
      </c>
      <c r="H599" t="str">
        <f>_xlfn.XLOOKUP(tbl2023Sales[[#This Row],[Age]],tblAgeGrp[Age],tblAgeGrp[AgeGroup],"Error, verify age",0,1)</f>
        <v>15-24</v>
      </c>
      <c r="I599" t="str">
        <f>IF(OR(tbl2023Sales[[#This Row],[Month-Year]]=45260, tbl2023Sales[[#This Row],[Month-Year]]=45291), "Holiday", "Non-Holiday")</f>
        <v>Non-Holiday</v>
      </c>
      <c r="J599" t="str">
        <f>_xlfn.XLOOKUP(WEEKDAY(tbl2023Sales[[#This Row],[Date]],1),tblDayWk[Day'#],tblDayWk[Day],"Error",0,1)</f>
        <v>Tuesday</v>
      </c>
      <c r="K599" t="b">
        <f>WEEKDAY(tbl2023Sales[[#This Row],[Date]], 2) &gt;= 5</f>
        <v>0</v>
      </c>
      <c r="L599" s="15">
        <f>EOMONTH(tbl2023Sales[[#This Row],[Date]],0)</f>
        <v>45169</v>
      </c>
    </row>
    <row r="600" spans="1:12" x14ac:dyDescent="0.4">
      <c r="A600">
        <v>598</v>
      </c>
      <c r="B600" s="2">
        <v>45139</v>
      </c>
      <c r="C600" t="s">
        <v>407</v>
      </c>
      <c r="D600" t="s">
        <v>2</v>
      </c>
      <c r="E600">
        <v>37</v>
      </c>
      <c r="F600" t="s">
        <v>6</v>
      </c>
      <c r="G600" s="7">
        <v>96.81</v>
      </c>
      <c r="H600" t="str">
        <f>_xlfn.XLOOKUP(tbl2023Sales[[#This Row],[Age]],tblAgeGrp[Age],tblAgeGrp[AgeGroup],"Error, verify age",0,1)</f>
        <v>35-44</v>
      </c>
      <c r="I600" t="str">
        <f>IF(OR(tbl2023Sales[[#This Row],[Month-Year]]=45260, tbl2023Sales[[#This Row],[Month-Year]]=45291), "Holiday", "Non-Holiday")</f>
        <v>Non-Holiday</v>
      </c>
      <c r="J600" t="str">
        <f>_xlfn.XLOOKUP(WEEKDAY(tbl2023Sales[[#This Row],[Date]],1),tblDayWk[Day'#],tblDayWk[Day],"Error",0,1)</f>
        <v>Tuesday</v>
      </c>
      <c r="K600" t="b">
        <f>WEEKDAY(tbl2023Sales[[#This Row],[Date]], 2) &gt;= 5</f>
        <v>0</v>
      </c>
      <c r="L600" s="15">
        <f>EOMONTH(tbl2023Sales[[#This Row],[Date]],0)</f>
        <v>45169</v>
      </c>
    </row>
    <row r="601" spans="1:12" x14ac:dyDescent="0.4">
      <c r="A601">
        <v>599</v>
      </c>
      <c r="B601" s="2">
        <v>45249</v>
      </c>
      <c r="C601" t="s">
        <v>406</v>
      </c>
      <c r="D601" t="s">
        <v>4</v>
      </c>
      <c r="E601">
        <v>28</v>
      </c>
      <c r="F601" t="s">
        <v>6</v>
      </c>
      <c r="G601" s="7">
        <v>20.71</v>
      </c>
      <c r="H601" t="str">
        <f>_xlfn.XLOOKUP(tbl2023Sales[[#This Row],[Age]],tblAgeGrp[Age],tblAgeGrp[AgeGroup],"Error, verify age",0,1)</f>
        <v>25-34</v>
      </c>
      <c r="I601" t="str">
        <f>IF(OR(tbl2023Sales[[#This Row],[Month-Year]]=45260, tbl2023Sales[[#This Row],[Month-Year]]=45291), "Holiday", "Non-Holiday")</f>
        <v>Holiday</v>
      </c>
      <c r="J601" t="str">
        <f>_xlfn.XLOOKUP(WEEKDAY(tbl2023Sales[[#This Row],[Date]],1),tblDayWk[Day'#],tblDayWk[Day],"Error",0,1)</f>
        <v>Sunday</v>
      </c>
      <c r="K601" t="b">
        <f>WEEKDAY(tbl2023Sales[[#This Row],[Date]], 2) &gt;= 5</f>
        <v>1</v>
      </c>
      <c r="L601" s="15">
        <f>EOMONTH(tbl2023Sales[[#This Row],[Date]],0)</f>
        <v>45260</v>
      </c>
    </row>
    <row r="602" spans="1:12" x14ac:dyDescent="0.4">
      <c r="A602">
        <v>600</v>
      </c>
      <c r="B602" s="2">
        <v>45221</v>
      </c>
      <c r="C602" t="s">
        <v>405</v>
      </c>
      <c r="D602" t="s">
        <v>4</v>
      </c>
      <c r="E602">
        <v>59</v>
      </c>
      <c r="F602" t="s">
        <v>6</v>
      </c>
      <c r="G602" s="7">
        <v>39.22</v>
      </c>
      <c r="H602" t="str">
        <f>_xlfn.XLOOKUP(tbl2023Sales[[#This Row],[Age]],tblAgeGrp[Age],tblAgeGrp[AgeGroup],"Error, verify age",0,1)</f>
        <v>55-64</v>
      </c>
      <c r="I602" t="str">
        <f>IF(OR(tbl2023Sales[[#This Row],[Month-Year]]=45260, tbl2023Sales[[#This Row],[Month-Year]]=45291), "Holiday", "Non-Holiday")</f>
        <v>Non-Holiday</v>
      </c>
      <c r="J602" t="str">
        <f>_xlfn.XLOOKUP(WEEKDAY(tbl2023Sales[[#This Row],[Date]],1),tblDayWk[Day'#],tblDayWk[Day],"Error",0,1)</f>
        <v>Sunday</v>
      </c>
      <c r="K602" t="b">
        <f>WEEKDAY(tbl2023Sales[[#This Row],[Date]], 2) &gt;= 5</f>
        <v>1</v>
      </c>
      <c r="L602" s="15">
        <f>EOMONTH(tbl2023Sales[[#This Row],[Date]],0)</f>
        <v>45230</v>
      </c>
    </row>
    <row r="603" spans="1:12" x14ac:dyDescent="0.4">
      <c r="A603">
        <v>601</v>
      </c>
      <c r="B603" s="2">
        <v>45026</v>
      </c>
      <c r="C603" t="s">
        <v>404</v>
      </c>
      <c r="D603" t="s">
        <v>2</v>
      </c>
      <c r="E603">
        <v>19</v>
      </c>
      <c r="F603" t="s">
        <v>9</v>
      </c>
      <c r="G603" s="7">
        <v>1300.8500000000001</v>
      </c>
      <c r="H603" t="str">
        <f>_xlfn.XLOOKUP(tbl2023Sales[[#This Row],[Age]],tblAgeGrp[Age],tblAgeGrp[AgeGroup],"Error, verify age",0,1)</f>
        <v>15-24</v>
      </c>
      <c r="I603" t="str">
        <f>IF(OR(tbl2023Sales[[#This Row],[Month-Year]]=45260, tbl2023Sales[[#This Row],[Month-Year]]=45291), "Holiday", "Non-Holiday")</f>
        <v>Non-Holiday</v>
      </c>
      <c r="J603" t="str">
        <f>_xlfn.XLOOKUP(WEEKDAY(tbl2023Sales[[#This Row],[Date]],1),tblDayWk[Day'#],tblDayWk[Day],"Error",0,1)</f>
        <v>Monday</v>
      </c>
      <c r="K603" t="b">
        <f>WEEKDAY(tbl2023Sales[[#This Row],[Date]], 2) &gt;= 5</f>
        <v>0</v>
      </c>
      <c r="L603" s="15">
        <f>EOMONTH(tbl2023Sales[[#This Row],[Date]],0)</f>
        <v>45046</v>
      </c>
    </row>
    <row r="604" spans="1:12" x14ac:dyDescent="0.4">
      <c r="A604">
        <v>602</v>
      </c>
      <c r="B604" s="2">
        <v>45283</v>
      </c>
      <c r="C604" t="s">
        <v>403</v>
      </c>
      <c r="D604" t="s">
        <v>4</v>
      </c>
      <c r="E604">
        <v>20</v>
      </c>
      <c r="F604" t="s">
        <v>1</v>
      </c>
      <c r="G604" s="7">
        <v>116.82</v>
      </c>
      <c r="H604" t="str">
        <f>_xlfn.XLOOKUP(tbl2023Sales[[#This Row],[Age]],tblAgeGrp[Age],tblAgeGrp[AgeGroup],"Error, verify age",0,1)</f>
        <v>15-24</v>
      </c>
      <c r="I604" t="str">
        <f>IF(OR(tbl2023Sales[[#This Row],[Month-Year]]=45260, tbl2023Sales[[#This Row],[Month-Year]]=45291), "Holiday", "Non-Holiday")</f>
        <v>Holiday</v>
      </c>
      <c r="J604" t="str">
        <f>_xlfn.XLOOKUP(WEEKDAY(tbl2023Sales[[#This Row],[Date]],1),tblDayWk[Day'#],tblDayWk[Day],"Error",0,1)</f>
        <v>Saturday</v>
      </c>
      <c r="K604" t="b">
        <f>WEEKDAY(tbl2023Sales[[#This Row],[Date]], 2) &gt;= 5</f>
        <v>1</v>
      </c>
      <c r="L604" s="15">
        <f>EOMONTH(tbl2023Sales[[#This Row],[Date]],0)</f>
        <v>45291</v>
      </c>
    </row>
    <row r="605" spans="1:12" x14ac:dyDescent="0.4">
      <c r="A605">
        <v>603</v>
      </c>
      <c r="B605" s="2">
        <v>45123</v>
      </c>
      <c r="C605" t="s">
        <v>402</v>
      </c>
      <c r="D605" t="s">
        <v>4</v>
      </c>
      <c r="E605">
        <v>40</v>
      </c>
      <c r="F605" t="s">
        <v>9</v>
      </c>
      <c r="G605" s="7">
        <v>1594.62</v>
      </c>
      <c r="H605" t="str">
        <f>_xlfn.XLOOKUP(tbl2023Sales[[#This Row],[Age]],tblAgeGrp[Age],tblAgeGrp[AgeGroup],"Error, verify age",0,1)</f>
        <v>35-44</v>
      </c>
      <c r="I605" t="str">
        <f>IF(OR(tbl2023Sales[[#This Row],[Month-Year]]=45260, tbl2023Sales[[#This Row],[Month-Year]]=45291), "Holiday", "Non-Holiday")</f>
        <v>Non-Holiday</v>
      </c>
      <c r="J605" t="str">
        <f>_xlfn.XLOOKUP(WEEKDAY(tbl2023Sales[[#This Row],[Date]],1),tblDayWk[Day'#],tblDayWk[Day],"Error",0,1)</f>
        <v>Sunday</v>
      </c>
      <c r="K605" t="b">
        <f>WEEKDAY(tbl2023Sales[[#This Row],[Date]], 2) &gt;= 5</f>
        <v>1</v>
      </c>
      <c r="L605" s="15">
        <f>EOMONTH(tbl2023Sales[[#This Row],[Date]],0)</f>
        <v>45138</v>
      </c>
    </row>
    <row r="606" spans="1:12" x14ac:dyDescent="0.4">
      <c r="A606">
        <v>604</v>
      </c>
      <c r="B606" s="2">
        <v>45180</v>
      </c>
      <c r="C606" t="s">
        <v>401</v>
      </c>
      <c r="D606" t="s">
        <v>4</v>
      </c>
      <c r="E606">
        <v>29</v>
      </c>
      <c r="F606" t="s">
        <v>1</v>
      </c>
      <c r="G606" s="7">
        <v>71.94</v>
      </c>
      <c r="H606" t="str">
        <f>_xlfn.XLOOKUP(tbl2023Sales[[#This Row],[Age]],tblAgeGrp[Age],tblAgeGrp[AgeGroup],"Error, verify age",0,1)</f>
        <v>25-34</v>
      </c>
      <c r="I606" t="str">
        <f>IF(OR(tbl2023Sales[[#This Row],[Month-Year]]=45260, tbl2023Sales[[#This Row],[Month-Year]]=45291), "Holiday", "Non-Holiday")</f>
        <v>Non-Holiday</v>
      </c>
      <c r="J606" t="str">
        <f>_xlfn.XLOOKUP(WEEKDAY(tbl2023Sales[[#This Row],[Date]],1),tblDayWk[Day'#],tblDayWk[Day],"Error",0,1)</f>
        <v>Monday</v>
      </c>
      <c r="K606" t="b">
        <f>WEEKDAY(tbl2023Sales[[#This Row],[Date]], 2) &gt;= 5</f>
        <v>0</v>
      </c>
      <c r="L606" s="15">
        <f>EOMONTH(tbl2023Sales[[#This Row],[Date]],0)</f>
        <v>45199</v>
      </c>
    </row>
    <row r="607" spans="1:12" x14ac:dyDescent="0.4">
      <c r="A607">
        <v>605</v>
      </c>
      <c r="B607" s="2">
        <v>45131</v>
      </c>
      <c r="C607" t="s">
        <v>400</v>
      </c>
      <c r="D607" t="s">
        <v>2</v>
      </c>
      <c r="E607">
        <v>37</v>
      </c>
      <c r="F607" t="s">
        <v>1</v>
      </c>
      <c r="G607" s="7">
        <v>2540.79</v>
      </c>
      <c r="H607" t="str">
        <f>_xlfn.XLOOKUP(tbl2023Sales[[#This Row],[Age]],tblAgeGrp[Age],tblAgeGrp[AgeGroup],"Error, verify age",0,1)</f>
        <v>35-44</v>
      </c>
      <c r="I607" t="str">
        <f>IF(OR(tbl2023Sales[[#This Row],[Month-Year]]=45260, tbl2023Sales[[#This Row],[Month-Year]]=45291), "Holiday", "Non-Holiday")</f>
        <v>Non-Holiday</v>
      </c>
      <c r="J607" t="str">
        <f>_xlfn.XLOOKUP(WEEKDAY(tbl2023Sales[[#This Row],[Date]],1),tblDayWk[Day'#],tblDayWk[Day],"Error",0,1)</f>
        <v>Monday</v>
      </c>
      <c r="K607" t="b">
        <f>WEEKDAY(tbl2023Sales[[#This Row],[Date]], 2) &gt;= 5</f>
        <v>0</v>
      </c>
      <c r="L607" s="15">
        <f>EOMONTH(tbl2023Sales[[#This Row],[Date]],0)</f>
        <v>45138</v>
      </c>
    </row>
    <row r="608" spans="1:12" x14ac:dyDescent="0.4">
      <c r="A608">
        <v>606</v>
      </c>
      <c r="B608" s="2">
        <v>45051</v>
      </c>
      <c r="C608" t="s">
        <v>399</v>
      </c>
      <c r="D608" t="s">
        <v>2</v>
      </c>
      <c r="E608">
        <v>22</v>
      </c>
      <c r="F608" t="s">
        <v>1</v>
      </c>
      <c r="G608" s="7">
        <v>3855.12</v>
      </c>
      <c r="H608" t="str">
        <f>_xlfn.XLOOKUP(tbl2023Sales[[#This Row],[Age]],tblAgeGrp[Age],tblAgeGrp[AgeGroup],"Error, verify age",0,1)</f>
        <v>15-24</v>
      </c>
      <c r="I608" t="str">
        <f>IF(OR(tbl2023Sales[[#This Row],[Month-Year]]=45260, tbl2023Sales[[#This Row],[Month-Year]]=45291), "Holiday", "Non-Holiday")</f>
        <v>Non-Holiday</v>
      </c>
      <c r="J608" t="str">
        <f>_xlfn.XLOOKUP(WEEKDAY(tbl2023Sales[[#This Row],[Date]],1),tblDayWk[Day'#],tblDayWk[Day],"Error",0,1)</f>
        <v>Friday</v>
      </c>
      <c r="K608" t="b">
        <f>WEEKDAY(tbl2023Sales[[#This Row],[Date]], 2) &gt;= 5</f>
        <v>1</v>
      </c>
      <c r="L608" s="15">
        <f>EOMONTH(tbl2023Sales[[#This Row],[Date]],0)</f>
        <v>45077</v>
      </c>
    </row>
    <row r="609" spans="1:12" x14ac:dyDescent="0.4">
      <c r="A609">
        <v>607</v>
      </c>
      <c r="B609" s="2">
        <v>45002</v>
      </c>
      <c r="C609" t="s">
        <v>398</v>
      </c>
      <c r="D609" t="s">
        <v>2</v>
      </c>
      <c r="E609">
        <v>54</v>
      </c>
      <c r="F609" t="s">
        <v>9</v>
      </c>
      <c r="G609" s="7">
        <v>56.17</v>
      </c>
      <c r="H609" t="str">
        <f>_xlfn.XLOOKUP(tbl2023Sales[[#This Row],[Age]],tblAgeGrp[Age],tblAgeGrp[AgeGroup],"Error, verify age",0,1)</f>
        <v>45-54</v>
      </c>
      <c r="I609" t="str">
        <f>IF(OR(tbl2023Sales[[#This Row],[Month-Year]]=45260, tbl2023Sales[[#This Row],[Month-Year]]=45291), "Holiday", "Non-Holiday")</f>
        <v>Non-Holiday</v>
      </c>
      <c r="J609" t="str">
        <f>_xlfn.XLOOKUP(WEEKDAY(tbl2023Sales[[#This Row],[Date]],1),tblDayWk[Day'#],tblDayWk[Day],"Error",0,1)</f>
        <v>Friday</v>
      </c>
      <c r="K609" t="b">
        <f>WEEKDAY(tbl2023Sales[[#This Row],[Date]], 2) &gt;= 5</f>
        <v>1</v>
      </c>
      <c r="L609" s="15">
        <f>EOMONTH(tbl2023Sales[[#This Row],[Date]],0)</f>
        <v>45016</v>
      </c>
    </row>
    <row r="610" spans="1:12" x14ac:dyDescent="0.4">
      <c r="A610">
        <v>608</v>
      </c>
      <c r="B610" s="2">
        <v>45262</v>
      </c>
      <c r="C610" t="s">
        <v>397</v>
      </c>
      <c r="D610" t="s">
        <v>4</v>
      </c>
      <c r="E610">
        <v>55</v>
      </c>
      <c r="F610" t="s">
        <v>1</v>
      </c>
      <c r="G610" s="7">
        <v>270.62</v>
      </c>
      <c r="H610" t="str">
        <f>_xlfn.XLOOKUP(tbl2023Sales[[#This Row],[Age]],tblAgeGrp[Age],tblAgeGrp[AgeGroup],"Error, verify age",0,1)</f>
        <v>55-64</v>
      </c>
      <c r="I610" t="str">
        <f>IF(OR(tbl2023Sales[[#This Row],[Month-Year]]=45260, tbl2023Sales[[#This Row],[Month-Year]]=45291), "Holiday", "Non-Holiday")</f>
        <v>Holiday</v>
      </c>
      <c r="J610" t="str">
        <f>_xlfn.XLOOKUP(WEEKDAY(tbl2023Sales[[#This Row],[Date]],1),tblDayWk[Day'#],tblDayWk[Day],"Error",0,1)</f>
        <v>Saturday</v>
      </c>
      <c r="K610" t="b">
        <f>WEEKDAY(tbl2023Sales[[#This Row],[Date]], 2) &gt;= 5</f>
        <v>1</v>
      </c>
      <c r="L610" s="15">
        <f>EOMONTH(tbl2023Sales[[#This Row],[Date]],0)</f>
        <v>45291</v>
      </c>
    </row>
    <row r="611" spans="1:12" x14ac:dyDescent="0.4">
      <c r="A611">
        <v>609</v>
      </c>
      <c r="B611" s="2">
        <v>45279</v>
      </c>
      <c r="C611" t="s">
        <v>396</v>
      </c>
      <c r="D611" t="s">
        <v>4</v>
      </c>
      <c r="E611">
        <v>47</v>
      </c>
      <c r="F611" t="s">
        <v>9</v>
      </c>
      <c r="G611" s="7">
        <v>189.35999999999999</v>
      </c>
      <c r="H611" t="str">
        <f>_xlfn.XLOOKUP(tbl2023Sales[[#This Row],[Age]],tblAgeGrp[Age],tblAgeGrp[AgeGroup],"Error, verify age",0,1)</f>
        <v>45-54</v>
      </c>
      <c r="I611" t="str">
        <f>IF(OR(tbl2023Sales[[#This Row],[Month-Year]]=45260, tbl2023Sales[[#This Row],[Month-Year]]=45291), "Holiday", "Non-Holiday")</f>
        <v>Holiday</v>
      </c>
      <c r="J611" t="str">
        <f>_xlfn.XLOOKUP(WEEKDAY(tbl2023Sales[[#This Row],[Date]],1),tblDayWk[Day'#],tblDayWk[Day],"Error",0,1)</f>
        <v>Tuesday</v>
      </c>
      <c r="K611" t="b">
        <f>WEEKDAY(tbl2023Sales[[#This Row],[Date]], 2) &gt;= 5</f>
        <v>0</v>
      </c>
      <c r="L611" s="15">
        <f>EOMONTH(tbl2023Sales[[#This Row],[Date]],0)</f>
        <v>45291</v>
      </c>
    </row>
    <row r="612" spans="1:12" x14ac:dyDescent="0.4">
      <c r="A612">
        <v>610</v>
      </c>
      <c r="B612" s="2">
        <v>44929</v>
      </c>
      <c r="C612" t="s">
        <v>395</v>
      </c>
      <c r="D612" t="s">
        <v>4</v>
      </c>
      <c r="E612">
        <v>26</v>
      </c>
      <c r="F612" t="s">
        <v>6</v>
      </c>
      <c r="G612" s="7">
        <v>14.63</v>
      </c>
      <c r="H612" t="str">
        <f>_xlfn.XLOOKUP(tbl2023Sales[[#This Row],[Age]],tblAgeGrp[Age],tblAgeGrp[AgeGroup],"Error, verify age",0,1)</f>
        <v>25-34</v>
      </c>
      <c r="I612" t="str">
        <f>IF(OR(tbl2023Sales[[#This Row],[Month-Year]]=45260, tbl2023Sales[[#This Row],[Month-Year]]=45291), "Holiday", "Non-Holiday")</f>
        <v>Non-Holiday</v>
      </c>
      <c r="J612" t="str">
        <f>_xlfn.XLOOKUP(WEEKDAY(tbl2023Sales[[#This Row],[Date]],1),tblDayWk[Day'#],tblDayWk[Day],"Error",0,1)</f>
        <v>Tuesday</v>
      </c>
      <c r="K612" t="b">
        <f>WEEKDAY(tbl2023Sales[[#This Row],[Date]], 2) &gt;= 5</f>
        <v>0</v>
      </c>
      <c r="L612" s="15">
        <f>EOMONTH(tbl2023Sales[[#This Row],[Date]],0)</f>
        <v>44957</v>
      </c>
    </row>
    <row r="613" spans="1:12" x14ac:dyDescent="0.4">
      <c r="A613">
        <v>611</v>
      </c>
      <c r="B613" s="2">
        <v>44981</v>
      </c>
      <c r="C613" t="s">
        <v>394</v>
      </c>
      <c r="D613" t="s">
        <v>2</v>
      </c>
      <c r="E613">
        <v>51</v>
      </c>
      <c r="F613" t="s">
        <v>6</v>
      </c>
      <c r="G613" s="7">
        <v>81.44</v>
      </c>
      <c r="H613" t="str">
        <f>_xlfn.XLOOKUP(tbl2023Sales[[#This Row],[Age]],tblAgeGrp[Age],tblAgeGrp[AgeGroup],"Error, verify age",0,1)</f>
        <v>45-54</v>
      </c>
      <c r="I613" t="str">
        <f>IF(OR(tbl2023Sales[[#This Row],[Month-Year]]=45260, tbl2023Sales[[#This Row],[Month-Year]]=45291), "Holiday", "Non-Holiday")</f>
        <v>Non-Holiday</v>
      </c>
      <c r="J613" t="str">
        <f>_xlfn.XLOOKUP(WEEKDAY(tbl2023Sales[[#This Row],[Date]],1),tblDayWk[Day'#],tblDayWk[Day],"Error",0,1)</f>
        <v>Friday</v>
      </c>
      <c r="K613" t="b">
        <f>WEEKDAY(tbl2023Sales[[#This Row],[Date]], 2) &gt;= 5</f>
        <v>1</v>
      </c>
      <c r="L613" s="15">
        <f>EOMONTH(tbl2023Sales[[#This Row],[Date]],0)</f>
        <v>44985</v>
      </c>
    </row>
    <row r="614" spans="1:12" x14ac:dyDescent="0.4">
      <c r="A614">
        <v>612</v>
      </c>
      <c r="B614" s="2">
        <v>45144</v>
      </c>
      <c r="C614" t="s">
        <v>393</v>
      </c>
      <c r="D614" t="s">
        <v>4</v>
      </c>
      <c r="E614">
        <v>61</v>
      </c>
      <c r="F614" t="s">
        <v>1</v>
      </c>
      <c r="G614" s="7">
        <v>583.38</v>
      </c>
      <c r="H614" t="str">
        <f>_xlfn.XLOOKUP(tbl2023Sales[[#This Row],[Age]],tblAgeGrp[Age],tblAgeGrp[AgeGroup],"Error, verify age",0,1)</f>
        <v>55-64</v>
      </c>
      <c r="I614" t="str">
        <f>IF(OR(tbl2023Sales[[#This Row],[Month-Year]]=45260, tbl2023Sales[[#This Row],[Month-Year]]=45291), "Holiday", "Non-Holiday")</f>
        <v>Non-Holiday</v>
      </c>
      <c r="J614" t="str">
        <f>_xlfn.XLOOKUP(WEEKDAY(tbl2023Sales[[#This Row],[Date]],1),tblDayWk[Day'#],tblDayWk[Day],"Error",0,1)</f>
        <v>Sunday</v>
      </c>
      <c r="K614" t="b">
        <f>WEEKDAY(tbl2023Sales[[#This Row],[Date]], 2) &gt;= 5</f>
        <v>1</v>
      </c>
      <c r="L614" s="15">
        <f>EOMONTH(tbl2023Sales[[#This Row],[Date]],0)</f>
        <v>45169</v>
      </c>
    </row>
    <row r="615" spans="1:12" x14ac:dyDescent="0.4">
      <c r="A615">
        <v>613</v>
      </c>
      <c r="B615" s="2">
        <v>45039</v>
      </c>
      <c r="C615" t="s">
        <v>392</v>
      </c>
      <c r="D615" t="s">
        <v>4</v>
      </c>
      <c r="E615">
        <v>52</v>
      </c>
      <c r="F615" t="s">
        <v>9</v>
      </c>
      <c r="G615" s="7">
        <v>354.98</v>
      </c>
      <c r="H615" t="str">
        <f>_xlfn.XLOOKUP(tbl2023Sales[[#This Row],[Age]],tblAgeGrp[Age],tblAgeGrp[AgeGroup],"Error, verify age",0,1)</f>
        <v>45-54</v>
      </c>
      <c r="I615" t="str">
        <f>IF(OR(tbl2023Sales[[#This Row],[Month-Year]]=45260, tbl2023Sales[[#This Row],[Month-Year]]=45291), "Holiday", "Non-Holiday")</f>
        <v>Non-Holiday</v>
      </c>
      <c r="J615" t="str">
        <f>_xlfn.XLOOKUP(WEEKDAY(tbl2023Sales[[#This Row],[Date]],1),tblDayWk[Day'#],tblDayWk[Day],"Error",0,1)</f>
        <v>Sunday</v>
      </c>
      <c r="K615" t="b">
        <f>WEEKDAY(tbl2023Sales[[#This Row],[Date]], 2) &gt;= 5</f>
        <v>1</v>
      </c>
      <c r="L615" s="15">
        <f>EOMONTH(tbl2023Sales[[#This Row],[Date]],0)</f>
        <v>45046</v>
      </c>
    </row>
    <row r="616" spans="1:12" x14ac:dyDescent="0.4">
      <c r="A616">
        <v>614</v>
      </c>
      <c r="B616" s="2">
        <v>45017</v>
      </c>
      <c r="C616" t="s">
        <v>391</v>
      </c>
      <c r="D616" t="s">
        <v>4</v>
      </c>
      <c r="E616">
        <v>39</v>
      </c>
      <c r="F616" t="s">
        <v>6</v>
      </c>
      <c r="G616" s="7">
        <v>1028.19</v>
      </c>
      <c r="H616" t="str">
        <f>_xlfn.XLOOKUP(tbl2023Sales[[#This Row],[Age]],tblAgeGrp[Age],tblAgeGrp[AgeGroup],"Error, verify age",0,1)</f>
        <v>35-44</v>
      </c>
      <c r="I616" t="str">
        <f>IF(OR(tbl2023Sales[[#This Row],[Month-Year]]=45260, tbl2023Sales[[#This Row],[Month-Year]]=45291), "Holiday", "Non-Holiday")</f>
        <v>Non-Holiday</v>
      </c>
      <c r="J616" t="str">
        <f>_xlfn.XLOOKUP(WEEKDAY(tbl2023Sales[[#This Row],[Date]],1),tblDayWk[Day'#],tblDayWk[Day],"Error",0,1)</f>
        <v>Saturday</v>
      </c>
      <c r="K616" t="b">
        <f>WEEKDAY(tbl2023Sales[[#This Row],[Date]], 2) &gt;= 5</f>
        <v>1</v>
      </c>
      <c r="L616" s="15">
        <f>EOMONTH(tbl2023Sales[[#This Row],[Date]],0)</f>
        <v>45046</v>
      </c>
    </row>
    <row r="617" spans="1:12" x14ac:dyDescent="0.4">
      <c r="A617">
        <v>615</v>
      </c>
      <c r="B617" s="2">
        <v>45283</v>
      </c>
      <c r="C617" t="s">
        <v>390</v>
      </c>
      <c r="D617" t="s">
        <v>4</v>
      </c>
      <c r="E617">
        <v>61</v>
      </c>
      <c r="F617" t="s">
        <v>9</v>
      </c>
      <c r="G617" s="7">
        <v>940.26</v>
      </c>
      <c r="H617" t="str">
        <f>_xlfn.XLOOKUP(tbl2023Sales[[#This Row],[Age]],tblAgeGrp[Age],tblAgeGrp[AgeGroup],"Error, verify age",0,1)</f>
        <v>55-64</v>
      </c>
      <c r="I617" t="str">
        <f>IF(OR(tbl2023Sales[[#This Row],[Month-Year]]=45260, tbl2023Sales[[#This Row],[Month-Year]]=45291), "Holiday", "Non-Holiday")</f>
        <v>Holiday</v>
      </c>
      <c r="J617" t="str">
        <f>_xlfn.XLOOKUP(WEEKDAY(tbl2023Sales[[#This Row],[Date]],1),tblDayWk[Day'#],tblDayWk[Day],"Error",0,1)</f>
        <v>Saturday</v>
      </c>
      <c r="K617" t="b">
        <f>WEEKDAY(tbl2023Sales[[#This Row],[Date]], 2) &gt;= 5</f>
        <v>1</v>
      </c>
      <c r="L617" s="15">
        <f>EOMONTH(tbl2023Sales[[#This Row],[Date]],0)</f>
        <v>45291</v>
      </c>
    </row>
    <row r="618" spans="1:12" x14ac:dyDescent="0.4">
      <c r="A618">
        <v>616</v>
      </c>
      <c r="B618" s="2">
        <v>45192</v>
      </c>
      <c r="C618" t="s">
        <v>389</v>
      </c>
      <c r="D618" t="s">
        <v>2</v>
      </c>
      <c r="E618">
        <v>41</v>
      </c>
      <c r="F618" t="s">
        <v>9</v>
      </c>
      <c r="G618" s="7">
        <v>1332.6</v>
      </c>
      <c r="H618" t="str">
        <f>_xlfn.XLOOKUP(tbl2023Sales[[#This Row],[Age]],tblAgeGrp[Age],tblAgeGrp[AgeGroup],"Error, verify age",0,1)</f>
        <v>35-44</v>
      </c>
      <c r="I618" t="str">
        <f>IF(OR(tbl2023Sales[[#This Row],[Month-Year]]=45260, tbl2023Sales[[#This Row],[Month-Year]]=45291), "Holiday", "Non-Holiday")</f>
        <v>Non-Holiday</v>
      </c>
      <c r="J618" t="str">
        <f>_xlfn.XLOOKUP(WEEKDAY(tbl2023Sales[[#This Row],[Date]],1),tblDayWk[Day'#],tblDayWk[Day],"Error",0,1)</f>
        <v>Saturday</v>
      </c>
      <c r="K618" t="b">
        <f>WEEKDAY(tbl2023Sales[[#This Row],[Date]], 2) &gt;= 5</f>
        <v>1</v>
      </c>
      <c r="L618" s="15">
        <f>EOMONTH(tbl2023Sales[[#This Row],[Date]],0)</f>
        <v>45199</v>
      </c>
    </row>
    <row r="619" spans="1:12" x14ac:dyDescent="0.4">
      <c r="A619">
        <v>617</v>
      </c>
      <c r="B619" s="2">
        <v>45164</v>
      </c>
      <c r="C619" t="s">
        <v>388</v>
      </c>
      <c r="D619" t="s">
        <v>2</v>
      </c>
      <c r="E619">
        <v>34</v>
      </c>
      <c r="F619" t="s">
        <v>1</v>
      </c>
      <c r="G619" s="7">
        <v>4618.2</v>
      </c>
      <c r="H619" t="str">
        <f>_xlfn.XLOOKUP(tbl2023Sales[[#This Row],[Age]],tblAgeGrp[Age],tblAgeGrp[AgeGroup],"Error, verify age",0,1)</f>
        <v>25-34</v>
      </c>
      <c r="I619" t="str">
        <f>IF(OR(tbl2023Sales[[#This Row],[Month-Year]]=45260, tbl2023Sales[[#This Row],[Month-Year]]=45291), "Holiday", "Non-Holiday")</f>
        <v>Non-Holiday</v>
      </c>
      <c r="J619" t="str">
        <f>_xlfn.XLOOKUP(WEEKDAY(tbl2023Sales[[#This Row],[Date]],1),tblDayWk[Day'#],tblDayWk[Day],"Error",0,1)</f>
        <v>Saturday</v>
      </c>
      <c r="K619" t="b">
        <f>WEEKDAY(tbl2023Sales[[#This Row],[Date]], 2) &gt;= 5</f>
        <v>1</v>
      </c>
      <c r="L619" s="15">
        <f>EOMONTH(tbl2023Sales[[#This Row],[Date]],0)</f>
        <v>45169</v>
      </c>
    </row>
    <row r="620" spans="1:12" x14ac:dyDescent="0.4">
      <c r="A620">
        <v>618</v>
      </c>
      <c r="B620" s="2">
        <v>44952</v>
      </c>
      <c r="C620" t="s">
        <v>387</v>
      </c>
      <c r="D620" t="s">
        <v>4</v>
      </c>
      <c r="E620">
        <v>27</v>
      </c>
      <c r="F620" t="s">
        <v>6</v>
      </c>
      <c r="G620" s="7">
        <v>43.39</v>
      </c>
      <c r="H620" t="str">
        <f>_xlfn.XLOOKUP(tbl2023Sales[[#This Row],[Age]],tblAgeGrp[Age],tblAgeGrp[AgeGroup],"Error, verify age",0,1)</f>
        <v>25-34</v>
      </c>
      <c r="I620" t="str">
        <f>IF(OR(tbl2023Sales[[#This Row],[Month-Year]]=45260, tbl2023Sales[[#This Row],[Month-Year]]=45291), "Holiday", "Non-Holiday")</f>
        <v>Non-Holiday</v>
      </c>
      <c r="J620" t="str">
        <f>_xlfn.XLOOKUP(WEEKDAY(tbl2023Sales[[#This Row],[Date]],1),tblDayWk[Day'#],tblDayWk[Day],"Error",0,1)</f>
        <v>Thursday</v>
      </c>
      <c r="K620" t="b">
        <f>WEEKDAY(tbl2023Sales[[#This Row],[Date]], 2) &gt;= 5</f>
        <v>0</v>
      </c>
      <c r="L620" s="15">
        <f>EOMONTH(tbl2023Sales[[#This Row],[Date]],0)</f>
        <v>44957</v>
      </c>
    </row>
    <row r="621" spans="1:12" x14ac:dyDescent="0.4">
      <c r="A621">
        <v>619</v>
      </c>
      <c r="B621" s="2">
        <v>45212</v>
      </c>
      <c r="C621" t="s">
        <v>386</v>
      </c>
      <c r="D621" t="s">
        <v>2</v>
      </c>
      <c r="E621">
        <v>47</v>
      </c>
      <c r="F621" t="s">
        <v>1</v>
      </c>
      <c r="G621" s="7">
        <v>1919.28</v>
      </c>
      <c r="H621" t="str">
        <f>_xlfn.XLOOKUP(tbl2023Sales[[#This Row],[Age]],tblAgeGrp[Age],tblAgeGrp[AgeGroup],"Error, verify age",0,1)</f>
        <v>45-54</v>
      </c>
      <c r="I621" t="str">
        <f>IF(OR(tbl2023Sales[[#This Row],[Month-Year]]=45260, tbl2023Sales[[#This Row],[Month-Year]]=45291), "Holiday", "Non-Holiday")</f>
        <v>Non-Holiday</v>
      </c>
      <c r="J621" t="str">
        <f>_xlfn.XLOOKUP(WEEKDAY(tbl2023Sales[[#This Row],[Date]],1),tblDayWk[Day'#],tblDayWk[Day],"Error",0,1)</f>
        <v>Friday</v>
      </c>
      <c r="K621" t="b">
        <f>WEEKDAY(tbl2023Sales[[#This Row],[Date]], 2) &gt;= 5</f>
        <v>1</v>
      </c>
      <c r="L621" s="15">
        <f>EOMONTH(tbl2023Sales[[#This Row],[Date]],0)</f>
        <v>45230</v>
      </c>
    </row>
    <row r="622" spans="1:12" x14ac:dyDescent="0.4">
      <c r="A622">
        <v>620</v>
      </c>
      <c r="B622" s="2">
        <v>45238</v>
      </c>
      <c r="C622" t="s">
        <v>385</v>
      </c>
      <c r="D622" t="s">
        <v>2</v>
      </c>
      <c r="E622">
        <v>63</v>
      </c>
      <c r="F622" t="s">
        <v>1</v>
      </c>
      <c r="G622" s="7">
        <v>2520.0500000000002</v>
      </c>
      <c r="H622" t="str">
        <f>_xlfn.XLOOKUP(tbl2023Sales[[#This Row],[Age]],tblAgeGrp[Age],tblAgeGrp[AgeGroup],"Error, verify age",0,1)</f>
        <v>55-64</v>
      </c>
      <c r="I622" t="str">
        <f>IF(OR(tbl2023Sales[[#This Row],[Month-Year]]=45260, tbl2023Sales[[#This Row],[Month-Year]]=45291), "Holiday", "Non-Holiday")</f>
        <v>Holiday</v>
      </c>
      <c r="J622" t="str">
        <f>_xlfn.XLOOKUP(WEEKDAY(tbl2023Sales[[#This Row],[Date]],1),tblDayWk[Day'#],tblDayWk[Day],"Error",0,1)</f>
        <v>Wednesday</v>
      </c>
      <c r="K622" t="b">
        <f>WEEKDAY(tbl2023Sales[[#This Row],[Date]], 2) &gt;= 5</f>
        <v>0</v>
      </c>
      <c r="L622" s="15">
        <f>EOMONTH(tbl2023Sales[[#This Row],[Date]],0)</f>
        <v>45260</v>
      </c>
    </row>
    <row r="623" spans="1:12" x14ac:dyDescent="0.4">
      <c r="A623">
        <v>621</v>
      </c>
      <c r="B623" s="2">
        <v>44989</v>
      </c>
      <c r="C623" t="s">
        <v>384</v>
      </c>
      <c r="D623" t="s">
        <v>4</v>
      </c>
      <c r="E623">
        <v>40</v>
      </c>
      <c r="F623" t="s">
        <v>6</v>
      </c>
      <c r="G623" s="7">
        <v>55.44</v>
      </c>
      <c r="H623" t="str">
        <f>_xlfn.XLOOKUP(tbl2023Sales[[#This Row],[Age]],tblAgeGrp[Age],tblAgeGrp[AgeGroup],"Error, verify age",0,1)</f>
        <v>35-44</v>
      </c>
      <c r="I623" t="str">
        <f>IF(OR(tbl2023Sales[[#This Row],[Month-Year]]=45260, tbl2023Sales[[#This Row],[Month-Year]]=45291), "Holiday", "Non-Holiday")</f>
        <v>Non-Holiday</v>
      </c>
      <c r="J623" t="str">
        <f>_xlfn.XLOOKUP(WEEKDAY(tbl2023Sales[[#This Row],[Date]],1),tblDayWk[Day'#],tblDayWk[Day],"Error",0,1)</f>
        <v>Saturday</v>
      </c>
      <c r="K623" t="b">
        <f>WEEKDAY(tbl2023Sales[[#This Row],[Date]], 2) &gt;= 5</f>
        <v>1</v>
      </c>
      <c r="L623" s="15">
        <f>EOMONTH(tbl2023Sales[[#This Row],[Date]],0)</f>
        <v>45016</v>
      </c>
    </row>
    <row r="624" spans="1:12" x14ac:dyDescent="0.4">
      <c r="A624">
        <v>622</v>
      </c>
      <c r="B624" s="2">
        <v>45160</v>
      </c>
      <c r="C624" t="s">
        <v>383</v>
      </c>
      <c r="D624" t="s">
        <v>4</v>
      </c>
      <c r="E624">
        <v>49</v>
      </c>
      <c r="F624" t="s">
        <v>6</v>
      </c>
      <c r="G624" s="7">
        <v>39.67</v>
      </c>
      <c r="H624" t="str">
        <f>_xlfn.XLOOKUP(tbl2023Sales[[#This Row],[Age]],tblAgeGrp[Age],tblAgeGrp[AgeGroup],"Error, verify age",0,1)</f>
        <v>45-54</v>
      </c>
      <c r="I624" t="str">
        <f>IF(OR(tbl2023Sales[[#This Row],[Month-Year]]=45260, tbl2023Sales[[#This Row],[Month-Year]]=45291), "Holiday", "Non-Holiday")</f>
        <v>Non-Holiday</v>
      </c>
      <c r="J624" t="str">
        <f>_xlfn.XLOOKUP(WEEKDAY(tbl2023Sales[[#This Row],[Date]],1),tblDayWk[Day'#],tblDayWk[Day],"Error",0,1)</f>
        <v>Tuesday</v>
      </c>
      <c r="K624" t="b">
        <f>WEEKDAY(tbl2023Sales[[#This Row],[Date]], 2) &gt;= 5</f>
        <v>0</v>
      </c>
      <c r="L624" s="15">
        <f>EOMONTH(tbl2023Sales[[#This Row],[Date]],0)</f>
        <v>45169</v>
      </c>
    </row>
    <row r="625" spans="1:12" x14ac:dyDescent="0.4">
      <c r="A625">
        <v>623</v>
      </c>
      <c r="B625" s="2">
        <v>44995</v>
      </c>
      <c r="C625" t="s">
        <v>382</v>
      </c>
      <c r="D625" t="s">
        <v>2</v>
      </c>
      <c r="E625">
        <v>34</v>
      </c>
      <c r="F625" t="s">
        <v>9</v>
      </c>
      <c r="G625" s="7">
        <v>318.60000000000002</v>
      </c>
      <c r="H625" t="str">
        <f>_xlfn.XLOOKUP(tbl2023Sales[[#This Row],[Age]],tblAgeGrp[Age],tblAgeGrp[AgeGroup],"Error, verify age",0,1)</f>
        <v>25-34</v>
      </c>
      <c r="I625" t="str">
        <f>IF(OR(tbl2023Sales[[#This Row],[Month-Year]]=45260, tbl2023Sales[[#This Row],[Month-Year]]=45291), "Holiday", "Non-Holiday")</f>
        <v>Non-Holiday</v>
      </c>
      <c r="J625" t="str">
        <f>_xlfn.XLOOKUP(WEEKDAY(tbl2023Sales[[#This Row],[Date]],1),tblDayWk[Day'#],tblDayWk[Day],"Error",0,1)</f>
        <v>Friday</v>
      </c>
      <c r="K625" t="b">
        <f>WEEKDAY(tbl2023Sales[[#This Row],[Date]], 2) &gt;= 5</f>
        <v>1</v>
      </c>
      <c r="L625" s="15">
        <f>EOMONTH(tbl2023Sales[[#This Row],[Date]],0)</f>
        <v>45016</v>
      </c>
    </row>
    <row r="626" spans="1:12" x14ac:dyDescent="0.4">
      <c r="A626">
        <v>624</v>
      </c>
      <c r="B626" s="2">
        <v>45164</v>
      </c>
      <c r="C626" t="s">
        <v>381</v>
      </c>
      <c r="D626" t="s">
        <v>4</v>
      </c>
      <c r="E626">
        <v>34</v>
      </c>
      <c r="F626" t="s">
        <v>6</v>
      </c>
      <c r="G626" s="7">
        <v>159.60000000000002</v>
      </c>
      <c r="H626" t="str">
        <f>_xlfn.XLOOKUP(tbl2023Sales[[#This Row],[Age]],tblAgeGrp[Age],tblAgeGrp[AgeGroup],"Error, verify age",0,1)</f>
        <v>25-34</v>
      </c>
      <c r="I626" t="str">
        <f>IF(OR(tbl2023Sales[[#This Row],[Month-Year]]=45260, tbl2023Sales[[#This Row],[Month-Year]]=45291), "Holiday", "Non-Holiday")</f>
        <v>Non-Holiday</v>
      </c>
      <c r="J626" t="str">
        <f>_xlfn.XLOOKUP(WEEKDAY(tbl2023Sales[[#This Row],[Date]],1),tblDayWk[Day'#],tblDayWk[Day],"Error",0,1)</f>
        <v>Saturday</v>
      </c>
      <c r="K626" t="b">
        <f>WEEKDAY(tbl2023Sales[[#This Row],[Date]], 2) &gt;= 5</f>
        <v>1</v>
      </c>
      <c r="L626" s="15">
        <f>EOMONTH(tbl2023Sales[[#This Row],[Date]],0)</f>
        <v>45169</v>
      </c>
    </row>
    <row r="627" spans="1:12" x14ac:dyDescent="0.4">
      <c r="A627">
        <v>625</v>
      </c>
      <c r="B627" s="2">
        <v>45268</v>
      </c>
      <c r="C627" t="s">
        <v>380</v>
      </c>
      <c r="D627" t="s">
        <v>2</v>
      </c>
      <c r="E627">
        <v>31</v>
      </c>
      <c r="F627" t="s">
        <v>9</v>
      </c>
      <c r="G627" s="7">
        <v>541.64</v>
      </c>
      <c r="H627" t="str">
        <f>_xlfn.XLOOKUP(tbl2023Sales[[#This Row],[Age]],tblAgeGrp[Age],tblAgeGrp[AgeGroup],"Error, verify age",0,1)</f>
        <v>25-34</v>
      </c>
      <c r="I627" t="str">
        <f>IF(OR(tbl2023Sales[[#This Row],[Month-Year]]=45260, tbl2023Sales[[#This Row],[Month-Year]]=45291), "Holiday", "Non-Holiday")</f>
        <v>Holiday</v>
      </c>
      <c r="J627" t="str">
        <f>_xlfn.XLOOKUP(WEEKDAY(tbl2023Sales[[#This Row],[Date]],1),tblDayWk[Day'#],tblDayWk[Day],"Error",0,1)</f>
        <v>Friday</v>
      </c>
      <c r="K627" t="b">
        <f>WEEKDAY(tbl2023Sales[[#This Row],[Date]], 2) &gt;= 5</f>
        <v>1</v>
      </c>
      <c r="L627" s="15">
        <f>EOMONTH(tbl2023Sales[[#This Row],[Date]],0)</f>
        <v>45291</v>
      </c>
    </row>
    <row r="628" spans="1:12" x14ac:dyDescent="0.4">
      <c r="A628">
        <v>626</v>
      </c>
      <c r="B628" s="2">
        <v>45198</v>
      </c>
      <c r="C628" t="s">
        <v>379</v>
      </c>
      <c r="D628" t="s">
        <v>4</v>
      </c>
      <c r="E628">
        <v>26</v>
      </c>
      <c r="F628" t="s">
        <v>9</v>
      </c>
      <c r="G628" s="7">
        <v>294.8</v>
      </c>
      <c r="H628" t="str">
        <f>_xlfn.XLOOKUP(tbl2023Sales[[#This Row],[Age]],tblAgeGrp[Age],tblAgeGrp[AgeGroup],"Error, verify age",0,1)</f>
        <v>25-34</v>
      </c>
      <c r="I628" t="str">
        <f>IF(OR(tbl2023Sales[[#This Row],[Month-Year]]=45260, tbl2023Sales[[#This Row],[Month-Year]]=45291), "Holiday", "Non-Holiday")</f>
        <v>Non-Holiday</v>
      </c>
      <c r="J628" t="str">
        <f>_xlfn.XLOOKUP(WEEKDAY(tbl2023Sales[[#This Row],[Date]],1),tblDayWk[Day'#],tblDayWk[Day],"Error",0,1)</f>
        <v>Friday</v>
      </c>
      <c r="K628" t="b">
        <f>WEEKDAY(tbl2023Sales[[#This Row],[Date]], 2) &gt;= 5</f>
        <v>1</v>
      </c>
      <c r="L628" s="15">
        <f>EOMONTH(tbl2023Sales[[#This Row],[Date]],0)</f>
        <v>45199</v>
      </c>
    </row>
    <row r="629" spans="1:12" x14ac:dyDescent="0.4">
      <c r="A629">
        <v>627</v>
      </c>
      <c r="B629" s="2">
        <v>45213</v>
      </c>
      <c r="C629" t="s">
        <v>378</v>
      </c>
      <c r="D629" t="s">
        <v>2</v>
      </c>
      <c r="E629">
        <v>57</v>
      </c>
      <c r="F629" t="s">
        <v>9</v>
      </c>
      <c r="G629" s="7">
        <v>557.29999999999995</v>
      </c>
      <c r="H629" t="str">
        <f>_xlfn.XLOOKUP(tbl2023Sales[[#This Row],[Age]],tblAgeGrp[Age],tblAgeGrp[AgeGroup],"Error, verify age",0,1)</f>
        <v>55-64</v>
      </c>
      <c r="I629" t="str">
        <f>IF(OR(tbl2023Sales[[#This Row],[Month-Year]]=45260, tbl2023Sales[[#This Row],[Month-Year]]=45291), "Holiday", "Non-Holiday")</f>
        <v>Non-Holiday</v>
      </c>
      <c r="J629" t="str">
        <f>_xlfn.XLOOKUP(WEEKDAY(tbl2023Sales[[#This Row],[Date]],1),tblDayWk[Day'#],tblDayWk[Day],"Error",0,1)</f>
        <v>Saturday</v>
      </c>
      <c r="K629" t="b">
        <f>WEEKDAY(tbl2023Sales[[#This Row],[Date]], 2) &gt;= 5</f>
        <v>1</v>
      </c>
      <c r="L629" s="15">
        <f>EOMONTH(tbl2023Sales[[#This Row],[Date]],0)</f>
        <v>45230</v>
      </c>
    </row>
    <row r="630" spans="1:12" x14ac:dyDescent="0.4">
      <c r="A630">
        <v>628</v>
      </c>
      <c r="B630" s="2">
        <v>45231</v>
      </c>
      <c r="C630" t="s">
        <v>377</v>
      </c>
      <c r="D630" t="s">
        <v>4</v>
      </c>
      <c r="E630">
        <v>19</v>
      </c>
      <c r="F630" t="s">
        <v>6</v>
      </c>
      <c r="G630" s="7">
        <v>298</v>
      </c>
      <c r="H630" t="str">
        <f>_xlfn.XLOOKUP(tbl2023Sales[[#This Row],[Age]],tblAgeGrp[Age],tblAgeGrp[AgeGroup],"Error, verify age",0,1)</f>
        <v>15-24</v>
      </c>
      <c r="I630" t="str">
        <f>IF(OR(tbl2023Sales[[#This Row],[Month-Year]]=45260, tbl2023Sales[[#This Row],[Month-Year]]=45291), "Holiday", "Non-Holiday")</f>
        <v>Holiday</v>
      </c>
      <c r="J630" t="str">
        <f>_xlfn.XLOOKUP(WEEKDAY(tbl2023Sales[[#This Row],[Date]],1),tblDayWk[Day'#],tblDayWk[Day],"Error",0,1)</f>
        <v>Wednesday</v>
      </c>
      <c r="K630" t="b">
        <f>WEEKDAY(tbl2023Sales[[#This Row],[Date]], 2) &gt;= 5</f>
        <v>0</v>
      </c>
      <c r="L630" s="15">
        <f>EOMONTH(tbl2023Sales[[#This Row],[Date]],0)</f>
        <v>45260</v>
      </c>
    </row>
    <row r="631" spans="1:12" x14ac:dyDescent="0.4">
      <c r="A631">
        <v>629</v>
      </c>
      <c r="B631" s="2">
        <v>45089</v>
      </c>
      <c r="C631" t="s">
        <v>376</v>
      </c>
      <c r="D631" t="s">
        <v>2</v>
      </c>
      <c r="E631">
        <v>62</v>
      </c>
      <c r="F631" t="s">
        <v>1</v>
      </c>
      <c r="G631" s="7">
        <v>1813</v>
      </c>
      <c r="H631" t="str">
        <f>_xlfn.XLOOKUP(tbl2023Sales[[#This Row],[Age]],tblAgeGrp[Age],tblAgeGrp[AgeGroup],"Error, verify age",0,1)</f>
        <v>55-64</v>
      </c>
      <c r="I631" t="str">
        <f>IF(OR(tbl2023Sales[[#This Row],[Month-Year]]=45260, tbl2023Sales[[#This Row],[Month-Year]]=45291), "Holiday", "Non-Holiday")</f>
        <v>Non-Holiday</v>
      </c>
      <c r="J631" t="str">
        <f>_xlfn.XLOOKUP(WEEKDAY(tbl2023Sales[[#This Row],[Date]],1),tblDayWk[Day'#],tblDayWk[Day],"Error",0,1)</f>
        <v>Monday</v>
      </c>
      <c r="K631" t="b">
        <f>WEEKDAY(tbl2023Sales[[#This Row],[Date]], 2) &gt;= 5</f>
        <v>0</v>
      </c>
      <c r="L631" s="15">
        <f>EOMONTH(tbl2023Sales[[#This Row],[Date]],0)</f>
        <v>45107</v>
      </c>
    </row>
    <row r="632" spans="1:12" x14ac:dyDescent="0.4">
      <c r="A632">
        <v>630</v>
      </c>
      <c r="B632" s="2">
        <v>45153</v>
      </c>
      <c r="C632" t="s">
        <v>375</v>
      </c>
      <c r="D632" t="s">
        <v>2</v>
      </c>
      <c r="E632">
        <v>42</v>
      </c>
      <c r="F632" t="s">
        <v>9</v>
      </c>
      <c r="G632" s="7">
        <v>501.48</v>
      </c>
      <c r="H632" t="str">
        <f>_xlfn.XLOOKUP(tbl2023Sales[[#This Row],[Age]],tblAgeGrp[Age],tblAgeGrp[AgeGroup],"Error, verify age",0,1)</f>
        <v>35-44</v>
      </c>
      <c r="I632" t="str">
        <f>IF(OR(tbl2023Sales[[#This Row],[Month-Year]]=45260, tbl2023Sales[[#This Row],[Month-Year]]=45291), "Holiday", "Non-Holiday")</f>
        <v>Non-Holiday</v>
      </c>
      <c r="J632" t="str">
        <f>_xlfn.XLOOKUP(WEEKDAY(tbl2023Sales[[#This Row],[Date]],1),tblDayWk[Day'#],tblDayWk[Day],"Error",0,1)</f>
        <v>Tuesday</v>
      </c>
      <c r="K632" t="b">
        <f>WEEKDAY(tbl2023Sales[[#This Row],[Date]], 2) &gt;= 5</f>
        <v>0</v>
      </c>
      <c r="L632" s="15">
        <f>EOMONTH(tbl2023Sales[[#This Row],[Date]],0)</f>
        <v>45169</v>
      </c>
    </row>
    <row r="633" spans="1:12" x14ac:dyDescent="0.4">
      <c r="A633">
        <v>631</v>
      </c>
      <c r="B633" s="2">
        <v>45240</v>
      </c>
      <c r="C633" t="s">
        <v>374</v>
      </c>
      <c r="D633" t="s">
        <v>2</v>
      </c>
      <c r="E633">
        <v>56</v>
      </c>
      <c r="F633" t="s">
        <v>1</v>
      </c>
      <c r="G633" s="7">
        <v>1863.32</v>
      </c>
      <c r="H633" t="str">
        <f>_xlfn.XLOOKUP(tbl2023Sales[[#This Row],[Age]],tblAgeGrp[Age],tblAgeGrp[AgeGroup],"Error, verify age",0,1)</f>
        <v>55-64</v>
      </c>
      <c r="I633" t="str">
        <f>IF(OR(tbl2023Sales[[#This Row],[Month-Year]]=45260, tbl2023Sales[[#This Row],[Month-Year]]=45291), "Holiday", "Non-Holiday")</f>
        <v>Holiday</v>
      </c>
      <c r="J633" t="str">
        <f>_xlfn.XLOOKUP(WEEKDAY(tbl2023Sales[[#This Row],[Date]],1),tblDayWk[Day'#],tblDayWk[Day],"Error",0,1)</f>
        <v>Friday</v>
      </c>
      <c r="K633" t="b">
        <f>WEEKDAY(tbl2023Sales[[#This Row],[Date]], 2) &gt;= 5</f>
        <v>1</v>
      </c>
      <c r="L633" s="15">
        <f>EOMONTH(tbl2023Sales[[#This Row],[Date]],0)</f>
        <v>45260</v>
      </c>
    </row>
    <row r="634" spans="1:12" x14ac:dyDescent="0.4">
      <c r="A634">
        <v>632</v>
      </c>
      <c r="B634" s="2">
        <v>45185</v>
      </c>
      <c r="C634" t="s">
        <v>373</v>
      </c>
      <c r="D634" t="s">
        <v>4</v>
      </c>
      <c r="E634">
        <v>26</v>
      </c>
      <c r="F634" t="s">
        <v>1</v>
      </c>
      <c r="G634" s="7">
        <v>1189.4100000000001</v>
      </c>
      <c r="H634" t="str">
        <f>_xlfn.XLOOKUP(tbl2023Sales[[#This Row],[Age]],tblAgeGrp[Age],tblAgeGrp[AgeGroup],"Error, verify age",0,1)</f>
        <v>25-34</v>
      </c>
      <c r="I634" t="str">
        <f>IF(OR(tbl2023Sales[[#This Row],[Month-Year]]=45260, tbl2023Sales[[#This Row],[Month-Year]]=45291), "Holiday", "Non-Holiday")</f>
        <v>Non-Holiday</v>
      </c>
      <c r="J634" t="str">
        <f>_xlfn.XLOOKUP(WEEKDAY(tbl2023Sales[[#This Row],[Date]],1),tblDayWk[Day'#],tblDayWk[Day],"Error",0,1)</f>
        <v>Saturday</v>
      </c>
      <c r="K634" t="b">
        <f>WEEKDAY(tbl2023Sales[[#This Row],[Date]], 2) &gt;= 5</f>
        <v>1</v>
      </c>
      <c r="L634" s="15">
        <f>EOMONTH(tbl2023Sales[[#This Row],[Date]],0)</f>
        <v>45199</v>
      </c>
    </row>
    <row r="635" spans="1:12" x14ac:dyDescent="0.4">
      <c r="A635">
        <v>633</v>
      </c>
      <c r="B635" s="2">
        <v>45145</v>
      </c>
      <c r="C635" t="s">
        <v>372</v>
      </c>
      <c r="D635" t="s">
        <v>2</v>
      </c>
      <c r="E635">
        <v>39</v>
      </c>
      <c r="F635" t="s">
        <v>6</v>
      </c>
      <c r="G635" s="7">
        <v>146.52000000000001</v>
      </c>
      <c r="H635" t="str">
        <f>_xlfn.XLOOKUP(tbl2023Sales[[#This Row],[Age]],tblAgeGrp[Age],tblAgeGrp[AgeGroup],"Error, verify age",0,1)</f>
        <v>35-44</v>
      </c>
      <c r="I635" t="str">
        <f>IF(OR(tbl2023Sales[[#This Row],[Month-Year]]=45260, tbl2023Sales[[#This Row],[Month-Year]]=45291), "Holiday", "Non-Holiday")</f>
        <v>Non-Holiday</v>
      </c>
      <c r="J635" t="str">
        <f>_xlfn.XLOOKUP(WEEKDAY(tbl2023Sales[[#This Row],[Date]],1),tblDayWk[Day'#],tblDayWk[Day],"Error",0,1)</f>
        <v>Monday</v>
      </c>
      <c r="K635" t="b">
        <f>WEEKDAY(tbl2023Sales[[#This Row],[Date]], 2) &gt;= 5</f>
        <v>0</v>
      </c>
      <c r="L635" s="15">
        <f>EOMONTH(tbl2023Sales[[#This Row],[Date]],0)</f>
        <v>45169</v>
      </c>
    </row>
    <row r="636" spans="1:12" x14ac:dyDescent="0.4">
      <c r="A636">
        <v>634</v>
      </c>
      <c r="B636" s="2">
        <v>45207</v>
      </c>
      <c r="C636" t="s">
        <v>371</v>
      </c>
      <c r="D636" t="s">
        <v>2</v>
      </c>
      <c r="E636">
        <v>60</v>
      </c>
      <c r="F636" t="s">
        <v>1</v>
      </c>
      <c r="G636" s="7">
        <v>439.52</v>
      </c>
      <c r="H636" t="str">
        <f>_xlfn.XLOOKUP(tbl2023Sales[[#This Row],[Age]],tblAgeGrp[Age],tblAgeGrp[AgeGroup],"Error, verify age",0,1)</f>
        <v>55-64</v>
      </c>
      <c r="I636" t="str">
        <f>IF(OR(tbl2023Sales[[#This Row],[Month-Year]]=45260, tbl2023Sales[[#This Row],[Month-Year]]=45291), "Holiday", "Non-Holiday")</f>
        <v>Non-Holiday</v>
      </c>
      <c r="J636" t="str">
        <f>_xlfn.XLOOKUP(WEEKDAY(tbl2023Sales[[#This Row],[Date]],1),tblDayWk[Day'#],tblDayWk[Day],"Error",0,1)</f>
        <v>Sunday</v>
      </c>
      <c r="K636" t="b">
        <f>WEEKDAY(tbl2023Sales[[#This Row],[Date]], 2) &gt;= 5</f>
        <v>1</v>
      </c>
      <c r="L636" s="15">
        <f>EOMONTH(tbl2023Sales[[#This Row],[Date]],0)</f>
        <v>45230</v>
      </c>
    </row>
    <row r="637" spans="1:12" x14ac:dyDescent="0.4">
      <c r="A637">
        <v>635</v>
      </c>
      <c r="B637" s="2">
        <v>45155</v>
      </c>
      <c r="C637" t="s">
        <v>370</v>
      </c>
      <c r="D637" t="s">
        <v>4</v>
      </c>
      <c r="E637">
        <v>63</v>
      </c>
      <c r="F637" t="s">
        <v>1</v>
      </c>
      <c r="G637" s="7">
        <v>200.86</v>
      </c>
      <c r="H637" t="str">
        <f>_xlfn.XLOOKUP(tbl2023Sales[[#This Row],[Age]],tblAgeGrp[Age],tblAgeGrp[AgeGroup],"Error, verify age",0,1)</f>
        <v>55-64</v>
      </c>
      <c r="I637" t="str">
        <f>IF(OR(tbl2023Sales[[#This Row],[Month-Year]]=45260, tbl2023Sales[[#This Row],[Month-Year]]=45291), "Holiday", "Non-Holiday")</f>
        <v>Non-Holiday</v>
      </c>
      <c r="J637" t="str">
        <f>_xlfn.XLOOKUP(WEEKDAY(tbl2023Sales[[#This Row],[Date]],1),tblDayWk[Day'#],tblDayWk[Day],"Error",0,1)</f>
        <v>Thursday</v>
      </c>
      <c r="K637" t="b">
        <f>WEEKDAY(tbl2023Sales[[#This Row],[Date]], 2) &gt;= 5</f>
        <v>0</v>
      </c>
      <c r="L637" s="15">
        <f>EOMONTH(tbl2023Sales[[#This Row],[Date]],0)</f>
        <v>45169</v>
      </c>
    </row>
    <row r="638" spans="1:12" x14ac:dyDescent="0.4">
      <c r="A638">
        <v>636</v>
      </c>
      <c r="B638" s="2">
        <v>45008</v>
      </c>
      <c r="C638" t="s">
        <v>369</v>
      </c>
      <c r="D638" t="s">
        <v>4</v>
      </c>
      <c r="E638">
        <v>21</v>
      </c>
      <c r="F638" t="s">
        <v>6</v>
      </c>
      <c r="G638" s="7">
        <v>250.96</v>
      </c>
      <c r="H638" t="str">
        <f>_xlfn.XLOOKUP(tbl2023Sales[[#This Row],[Age]],tblAgeGrp[Age],tblAgeGrp[AgeGroup],"Error, verify age",0,1)</f>
        <v>15-24</v>
      </c>
      <c r="I638" t="str">
        <f>IF(OR(tbl2023Sales[[#This Row],[Month-Year]]=45260, tbl2023Sales[[#This Row],[Month-Year]]=45291), "Holiday", "Non-Holiday")</f>
        <v>Non-Holiday</v>
      </c>
      <c r="J638" t="str">
        <f>_xlfn.XLOOKUP(WEEKDAY(tbl2023Sales[[#This Row],[Date]],1),tblDayWk[Day'#],tblDayWk[Day],"Error",0,1)</f>
        <v>Thursday</v>
      </c>
      <c r="K638" t="b">
        <f>WEEKDAY(tbl2023Sales[[#This Row],[Date]], 2) &gt;= 5</f>
        <v>0</v>
      </c>
      <c r="L638" s="15">
        <f>EOMONTH(tbl2023Sales[[#This Row],[Date]],0)</f>
        <v>45016</v>
      </c>
    </row>
    <row r="639" spans="1:12" x14ac:dyDescent="0.4">
      <c r="A639">
        <v>637</v>
      </c>
      <c r="B639" s="2">
        <v>45170</v>
      </c>
      <c r="C639" t="s">
        <v>368</v>
      </c>
      <c r="D639" t="s">
        <v>2</v>
      </c>
      <c r="E639">
        <v>43</v>
      </c>
      <c r="F639" t="s">
        <v>9</v>
      </c>
      <c r="G639" s="7">
        <v>723.05000000000007</v>
      </c>
      <c r="H639" t="str">
        <f>_xlfn.XLOOKUP(tbl2023Sales[[#This Row],[Age]],tblAgeGrp[Age],tblAgeGrp[AgeGroup],"Error, verify age",0,1)</f>
        <v>35-44</v>
      </c>
      <c r="I639" t="str">
        <f>IF(OR(tbl2023Sales[[#This Row],[Month-Year]]=45260, tbl2023Sales[[#This Row],[Month-Year]]=45291), "Holiday", "Non-Holiday")</f>
        <v>Non-Holiday</v>
      </c>
      <c r="J639" t="str">
        <f>_xlfn.XLOOKUP(WEEKDAY(tbl2023Sales[[#This Row],[Date]],1),tblDayWk[Day'#],tblDayWk[Day],"Error",0,1)</f>
        <v>Friday</v>
      </c>
      <c r="K639" t="b">
        <f>WEEKDAY(tbl2023Sales[[#This Row],[Date]], 2) &gt;= 5</f>
        <v>1</v>
      </c>
      <c r="L639" s="15">
        <f>EOMONTH(tbl2023Sales[[#This Row],[Date]],0)</f>
        <v>45199</v>
      </c>
    </row>
    <row r="640" spans="1:12" x14ac:dyDescent="0.4">
      <c r="A640">
        <v>638</v>
      </c>
      <c r="B640" s="2">
        <v>45157</v>
      </c>
      <c r="C640" t="s">
        <v>367</v>
      </c>
      <c r="D640" t="s">
        <v>2</v>
      </c>
      <c r="E640">
        <v>46</v>
      </c>
      <c r="F640" t="s">
        <v>1</v>
      </c>
      <c r="G640" s="7">
        <v>825.14</v>
      </c>
      <c r="H640" t="str">
        <f>_xlfn.XLOOKUP(tbl2023Sales[[#This Row],[Age]],tblAgeGrp[Age],tblAgeGrp[AgeGroup],"Error, verify age",0,1)</f>
        <v>45-54</v>
      </c>
      <c r="I640" t="str">
        <f>IF(OR(tbl2023Sales[[#This Row],[Month-Year]]=45260, tbl2023Sales[[#This Row],[Month-Year]]=45291), "Holiday", "Non-Holiday")</f>
        <v>Non-Holiday</v>
      </c>
      <c r="J640" t="str">
        <f>_xlfn.XLOOKUP(WEEKDAY(tbl2023Sales[[#This Row],[Date]],1),tblDayWk[Day'#],tblDayWk[Day],"Error",0,1)</f>
        <v>Saturday</v>
      </c>
      <c r="K640" t="b">
        <f>WEEKDAY(tbl2023Sales[[#This Row],[Date]], 2) &gt;= 5</f>
        <v>1</v>
      </c>
      <c r="L640" s="15">
        <f>EOMONTH(tbl2023Sales[[#This Row],[Date]],0)</f>
        <v>45169</v>
      </c>
    </row>
    <row r="641" spans="1:12" x14ac:dyDescent="0.4">
      <c r="A641">
        <v>639</v>
      </c>
      <c r="B641" s="2">
        <v>45059</v>
      </c>
      <c r="C641" t="s">
        <v>366</v>
      </c>
      <c r="D641" t="s">
        <v>4</v>
      </c>
      <c r="E641">
        <v>62</v>
      </c>
      <c r="F641" t="s">
        <v>6</v>
      </c>
      <c r="G641" s="7">
        <v>110.86</v>
      </c>
      <c r="H641" t="str">
        <f>_xlfn.XLOOKUP(tbl2023Sales[[#This Row],[Age]],tblAgeGrp[Age],tblAgeGrp[AgeGroup],"Error, verify age",0,1)</f>
        <v>55-64</v>
      </c>
      <c r="I641" t="str">
        <f>IF(OR(tbl2023Sales[[#This Row],[Month-Year]]=45260, tbl2023Sales[[#This Row],[Month-Year]]=45291), "Holiday", "Non-Holiday")</f>
        <v>Non-Holiday</v>
      </c>
      <c r="J641" t="str">
        <f>_xlfn.XLOOKUP(WEEKDAY(tbl2023Sales[[#This Row],[Date]],1),tblDayWk[Day'#],tblDayWk[Day],"Error",0,1)</f>
        <v>Saturday</v>
      </c>
      <c r="K641" t="b">
        <f>WEEKDAY(tbl2023Sales[[#This Row],[Date]], 2) &gt;= 5</f>
        <v>1</v>
      </c>
      <c r="L641" s="15">
        <f>EOMONTH(tbl2023Sales[[#This Row],[Date]],0)</f>
        <v>45077</v>
      </c>
    </row>
    <row r="642" spans="1:12" x14ac:dyDescent="0.4">
      <c r="A642">
        <v>640</v>
      </c>
      <c r="B642" s="2">
        <v>45267</v>
      </c>
      <c r="C642" t="s">
        <v>365</v>
      </c>
      <c r="D642" t="s">
        <v>4</v>
      </c>
      <c r="E642">
        <v>37</v>
      </c>
      <c r="F642" t="s">
        <v>1</v>
      </c>
      <c r="G642" s="7">
        <v>2664</v>
      </c>
      <c r="H642" t="str">
        <f>_xlfn.XLOOKUP(tbl2023Sales[[#This Row],[Age]],tblAgeGrp[Age],tblAgeGrp[AgeGroup],"Error, verify age",0,1)</f>
        <v>35-44</v>
      </c>
      <c r="I642" t="str">
        <f>IF(OR(tbl2023Sales[[#This Row],[Month-Year]]=45260, tbl2023Sales[[#This Row],[Month-Year]]=45291), "Holiday", "Non-Holiday")</f>
        <v>Holiday</v>
      </c>
      <c r="J642" t="str">
        <f>_xlfn.XLOOKUP(WEEKDAY(tbl2023Sales[[#This Row],[Date]],1),tblDayWk[Day'#],tblDayWk[Day],"Error",0,1)</f>
        <v>Thursday</v>
      </c>
      <c r="K642" t="b">
        <f>WEEKDAY(tbl2023Sales[[#This Row],[Date]], 2) &gt;= 5</f>
        <v>0</v>
      </c>
      <c r="L642" s="15">
        <f>EOMONTH(tbl2023Sales[[#This Row],[Date]],0)</f>
        <v>45291</v>
      </c>
    </row>
    <row r="643" spans="1:12" x14ac:dyDescent="0.4">
      <c r="A643">
        <v>641</v>
      </c>
      <c r="B643" s="2">
        <v>45253</v>
      </c>
      <c r="C643" t="s">
        <v>364</v>
      </c>
      <c r="D643" t="s">
        <v>4</v>
      </c>
      <c r="E643">
        <v>40</v>
      </c>
      <c r="F643" t="s">
        <v>1</v>
      </c>
      <c r="G643" s="7">
        <v>1145.83</v>
      </c>
      <c r="H643" t="str">
        <f>_xlfn.XLOOKUP(tbl2023Sales[[#This Row],[Age]],tblAgeGrp[Age],tblAgeGrp[AgeGroup],"Error, verify age",0,1)</f>
        <v>35-44</v>
      </c>
      <c r="I643" t="str">
        <f>IF(OR(tbl2023Sales[[#This Row],[Month-Year]]=45260, tbl2023Sales[[#This Row],[Month-Year]]=45291), "Holiday", "Non-Holiday")</f>
        <v>Holiday</v>
      </c>
      <c r="J643" t="str">
        <f>_xlfn.XLOOKUP(WEEKDAY(tbl2023Sales[[#This Row],[Date]],1),tblDayWk[Day'#],tblDayWk[Day],"Error",0,1)</f>
        <v>Thursday</v>
      </c>
      <c r="K643" t="b">
        <f>WEEKDAY(tbl2023Sales[[#This Row],[Date]], 2) &gt;= 5</f>
        <v>0</v>
      </c>
      <c r="L643" s="15">
        <f>EOMONTH(tbl2023Sales[[#This Row],[Date]],0)</f>
        <v>45260</v>
      </c>
    </row>
    <row r="644" spans="1:12" x14ac:dyDescent="0.4">
      <c r="A644">
        <v>642</v>
      </c>
      <c r="B644" s="2">
        <v>45068</v>
      </c>
      <c r="C644" t="s">
        <v>363</v>
      </c>
      <c r="D644" t="s">
        <v>4</v>
      </c>
      <c r="E644">
        <v>54</v>
      </c>
      <c r="F644" t="s">
        <v>9</v>
      </c>
      <c r="G644" s="7">
        <v>289.52</v>
      </c>
      <c r="H644" t="str">
        <f>_xlfn.XLOOKUP(tbl2023Sales[[#This Row],[Age]],tblAgeGrp[Age],tblAgeGrp[AgeGroup],"Error, verify age",0,1)</f>
        <v>45-54</v>
      </c>
      <c r="I644" t="str">
        <f>IF(OR(tbl2023Sales[[#This Row],[Month-Year]]=45260, tbl2023Sales[[#This Row],[Month-Year]]=45291), "Holiday", "Non-Holiday")</f>
        <v>Non-Holiday</v>
      </c>
      <c r="J644" t="str">
        <f>_xlfn.XLOOKUP(WEEKDAY(tbl2023Sales[[#This Row],[Date]],1),tblDayWk[Day'#],tblDayWk[Day],"Error",0,1)</f>
        <v>Monday</v>
      </c>
      <c r="K644" t="b">
        <f>WEEKDAY(tbl2023Sales[[#This Row],[Date]], 2) &gt;= 5</f>
        <v>0</v>
      </c>
      <c r="L644" s="15">
        <f>EOMONTH(tbl2023Sales[[#This Row],[Date]],0)</f>
        <v>45077</v>
      </c>
    </row>
    <row r="645" spans="1:12" x14ac:dyDescent="0.4">
      <c r="A645">
        <v>643</v>
      </c>
      <c r="B645" s="2">
        <v>45193</v>
      </c>
      <c r="C645" t="s">
        <v>362</v>
      </c>
      <c r="D645" t="s">
        <v>4</v>
      </c>
      <c r="E645">
        <v>28</v>
      </c>
      <c r="F645" t="s">
        <v>1</v>
      </c>
      <c r="G645" s="7">
        <v>1620.9900000000002</v>
      </c>
      <c r="H645" t="str">
        <f>_xlfn.XLOOKUP(tbl2023Sales[[#This Row],[Age]],tblAgeGrp[Age],tblAgeGrp[AgeGroup],"Error, verify age",0,1)</f>
        <v>25-34</v>
      </c>
      <c r="I645" t="str">
        <f>IF(OR(tbl2023Sales[[#This Row],[Month-Year]]=45260, tbl2023Sales[[#This Row],[Month-Year]]=45291), "Holiday", "Non-Holiday")</f>
        <v>Non-Holiday</v>
      </c>
      <c r="J645" t="str">
        <f>_xlfn.XLOOKUP(WEEKDAY(tbl2023Sales[[#This Row],[Date]],1),tblDayWk[Day'#],tblDayWk[Day],"Error",0,1)</f>
        <v>Sunday</v>
      </c>
      <c r="K645" t="b">
        <f>WEEKDAY(tbl2023Sales[[#This Row],[Date]], 2) &gt;= 5</f>
        <v>1</v>
      </c>
      <c r="L645" s="15">
        <f>EOMONTH(tbl2023Sales[[#This Row],[Date]],0)</f>
        <v>45199</v>
      </c>
    </row>
    <row r="646" spans="1:12" x14ac:dyDescent="0.4">
      <c r="A646">
        <v>644</v>
      </c>
      <c r="B646" s="2">
        <v>45175</v>
      </c>
      <c r="C646" t="s">
        <v>361</v>
      </c>
      <c r="D646" t="s">
        <v>2</v>
      </c>
      <c r="E646">
        <v>23</v>
      </c>
      <c r="F646" t="s">
        <v>6</v>
      </c>
      <c r="G646" s="7">
        <v>19.100000000000001</v>
      </c>
      <c r="H646" t="str">
        <f>_xlfn.XLOOKUP(tbl2023Sales[[#This Row],[Age]],tblAgeGrp[Age],tblAgeGrp[AgeGroup],"Error, verify age",0,1)</f>
        <v>15-24</v>
      </c>
      <c r="I646" t="str">
        <f>IF(OR(tbl2023Sales[[#This Row],[Month-Year]]=45260, tbl2023Sales[[#This Row],[Month-Year]]=45291), "Holiday", "Non-Holiday")</f>
        <v>Non-Holiday</v>
      </c>
      <c r="J646" t="str">
        <f>_xlfn.XLOOKUP(WEEKDAY(tbl2023Sales[[#This Row],[Date]],1),tblDayWk[Day'#],tblDayWk[Day],"Error",0,1)</f>
        <v>Wednesday</v>
      </c>
      <c r="K646" t="b">
        <f>WEEKDAY(tbl2023Sales[[#This Row],[Date]], 2) &gt;= 5</f>
        <v>0</v>
      </c>
      <c r="L646" s="15">
        <f>EOMONTH(tbl2023Sales[[#This Row],[Date]],0)</f>
        <v>45199</v>
      </c>
    </row>
    <row r="647" spans="1:12" x14ac:dyDescent="0.4">
      <c r="A647">
        <v>645</v>
      </c>
      <c r="B647" s="2">
        <v>45247</v>
      </c>
      <c r="C647" t="s">
        <v>360</v>
      </c>
      <c r="D647" t="s">
        <v>4</v>
      </c>
      <c r="E647">
        <v>35</v>
      </c>
      <c r="F647" t="s">
        <v>1</v>
      </c>
      <c r="G647" s="7">
        <v>1872.64</v>
      </c>
      <c r="H647" t="str">
        <f>_xlfn.XLOOKUP(tbl2023Sales[[#This Row],[Age]],tblAgeGrp[Age],tblAgeGrp[AgeGroup],"Error, verify age",0,1)</f>
        <v>35-44</v>
      </c>
      <c r="I647" t="str">
        <f>IF(OR(tbl2023Sales[[#This Row],[Month-Year]]=45260, tbl2023Sales[[#This Row],[Month-Year]]=45291), "Holiday", "Non-Holiday")</f>
        <v>Holiday</v>
      </c>
      <c r="J647" t="str">
        <f>_xlfn.XLOOKUP(WEEKDAY(tbl2023Sales[[#This Row],[Date]],1),tblDayWk[Day'#],tblDayWk[Day],"Error",0,1)</f>
        <v>Friday</v>
      </c>
      <c r="K647" t="b">
        <f>WEEKDAY(tbl2023Sales[[#This Row],[Date]], 2) &gt;= 5</f>
        <v>1</v>
      </c>
      <c r="L647" s="15">
        <f>EOMONTH(tbl2023Sales[[#This Row],[Date]],0)</f>
        <v>45260</v>
      </c>
    </row>
    <row r="648" spans="1:12" x14ac:dyDescent="0.4">
      <c r="A648">
        <v>646</v>
      </c>
      <c r="B648" s="2">
        <v>45233</v>
      </c>
      <c r="C648" t="s">
        <v>359</v>
      </c>
      <c r="D648" t="s">
        <v>2</v>
      </c>
      <c r="E648">
        <v>38</v>
      </c>
      <c r="F648" t="s">
        <v>9</v>
      </c>
      <c r="G648" s="7">
        <v>348.44</v>
      </c>
      <c r="H648" t="str">
        <f>_xlfn.XLOOKUP(tbl2023Sales[[#This Row],[Age]],tblAgeGrp[Age],tblAgeGrp[AgeGroup],"Error, verify age",0,1)</f>
        <v>35-44</v>
      </c>
      <c r="I648" t="str">
        <f>IF(OR(tbl2023Sales[[#This Row],[Month-Year]]=45260, tbl2023Sales[[#This Row],[Month-Year]]=45291), "Holiday", "Non-Holiday")</f>
        <v>Holiday</v>
      </c>
      <c r="J648" t="str">
        <f>_xlfn.XLOOKUP(WEEKDAY(tbl2023Sales[[#This Row],[Date]],1),tblDayWk[Day'#],tblDayWk[Day],"Error",0,1)</f>
        <v>Friday</v>
      </c>
      <c r="K648" t="b">
        <f>WEEKDAY(tbl2023Sales[[#This Row],[Date]], 2) &gt;= 5</f>
        <v>1</v>
      </c>
      <c r="L648" s="15">
        <f>EOMONTH(tbl2023Sales[[#This Row],[Date]],0)</f>
        <v>45260</v>
      </c>
    </row>
    <row r="649" spans="1:12" x14ac:dyDescent="0.4">
      <c r="A649">
        <v>647</v>
      </c>
      <c r="B649" s="2">
        <v>45067</v>
      </c>
      <c r="C649" t="s">
        <v>358</v>
      </c>
      <c r="D649" t="s">
        <v>2</v>
      </c>
      <c r="E649">
        <v>59</v>
      </c>
      <c r="F649" t="s">
        <v>9</v>
      </c>
      <c r="G649" s="7">
        <v>1732.99</v>
      </c>
      <c r="H649" t="str">
        <f>_xlfn.XLOOKUP(tbl2023Sales[[#This Row],[Age]],tblAgeGrp[Age],tblAgeGrp[AgeGroup],"Error, verify age",0,1)</f>
        <v>55-64</v>
      </c>
      <c r="I649" t="str">
        <f>IF(OR(tbl2023Sales[[#This Row],[Month-Year]]=45260, tbl2023Sales[[#This Row],[Month-Year]]=45291), "Holiday", "Non-Holiday")</f>
        <v>Non-Holiday</v>
      </c>
      <c r="J649" t="str">
        <f>_xlfn.XLOOKUP(WEEKDAY(tbl2023Sales[[#This Row],[Date]],1),tblDayWk[Day'#],tblDayWk[Day],"Error",0,1)</f>
        <v>Sunday</v>
      </c>
      <c r="K649" t="b">
        <f>WEEKDAY(tbl2023Sales[[#This Row],[Date]], 2) &gt;= 5</f>
        <v>1</v>
      </c>
      <c r="L649" s="15">
        <f>EOMONTH(tbl2023Sales[[#This Row],[Date]],0)</f>
        <v>45077</v>
      </c>
    </row>
    <row r="650" spans="1:12" x14ac:dyDescent="0.4">
      <c r="A650">
        <v>648</v>
      </c>
      <c r="B650" s="2">
        <v>45152</v>
      </c>
      <c r="C650" t="s">
        <v>357</v>
      </c>
      <c r="D650" t="s">
        <v>2</v>
      </c>
      <c r="E650">
        <v>53</v>
      </c>
      <c r="F650" t="s">
        <v>6</v>
      </c>
      <c r="G650" s="7">
        <v>56.76</v>
      </c>
      <c r="H650" t="str">
        <f>_xlfn.XLOOKUP(tbl2023Sales[[#This Row],[Age]],tblAgeGrp[Age],tblAgeGrp[AgeGroup],"Error, verify age",0,1)</f>
        <v>45-54</v>
      </c>
      <c r="I650" t="str">
        <f>IF(OR(tbl2023Sales[[#This Row],[Month-Year]]=45260, tbl2023Sales[[#This Row],[Month-Year]]=45291), "Holiday", "Non-Holiday")</f>
        <v>Non-Holiday</v>
      </c>
      <c r="J650" t="str">
        <f>_xlfn.XLOOKUP(WEEKDAY(tbl2023Sales[[#This Row],[Date]],1),tblDayWk[Day'#],tblDayWk[Day],"Error",0,1)</f>
        <v>Monday</v>
      </c>
      <c r="K650" t="b">
        <f>WEEKDAY(tbl2023Sales[[#This Row],[Date]], 2) &gt;= 5</f>
        <v>0</v>
      </c>
      <c r="L650" s="15">
        <f>EOMONTH(tbl2023Sales[[#This Row],[Date]],0)</f>
        <v>45169</v>
      </c>
    </row>
    <row r="651" spans="1:12" x14ac:dyDescent="0.4">
      <c r="A651">
        <v>649</v>
      </c>
      <c r="B651" s="2">
        <v>44966</v>
      </c>
      <c r="C651" t="s">
        <v>356</v>
      </c>
      <c r="D651" t="s">
        <v>4</v>
      </c>
      <c r="E651">
        <v>58</v>
      </c>
      <c r="F651" t="s">
        <v>9</v>
      </c>
      <c r="G651" s="7">
        <v>411.29999999999995</v>
      </c>
      <c r="H651" t="str">
        <f>_xlfn.XLOOKUP(tbl2023Sales[[#This Row],[Age]],tblAgeGrp[Age],tblAgeGrp[AgeGroup],"Error, verify age",0,1)</f>
        <v>55-64</v>
      </c>
      <c r="I651" t="str">
        <f>IF(OR(tbl2023Sales[[#This Row],[Month-Year]]=45260, tbl2023Sales[[#This Row],[Month-Year]]=45291), "Holiday", "Non-Holiday")</f>
        <v>Non-Holiday</v>
      </c>
      <c r="J651" t="str">
        <f>_xlfn.XLOOKUP(WEEKDAY(tbl2023Sales[[#This Row],[Date]],1),tblDayWk[Day'#],tblDayWk[Day],"Error",0,1)</f>
        <v>Thursday</v>
      </c>
      <c r="K651" t="b">
        <f>WEEKDAY(tbl2023Sales[[#This Row],[Date]], 2) &gt;= 5</f>
        <v>0</v>
      </c>
      <c r="L651" s="15">
        <f>EOMONTH(tbl2023Sales[[#This Row],[Date]],0)</f>
        <v>44985</v>
      </c>
    </row>
    <row r="652" spans="1:12" x14ac:dyDescent="0.4">
      <c r="A652">
        <v>651</v>
      </c>
      <c r="B652" s="2">
        <v>45287</v>
      </c>
      <c r="C652" t="s">
        <v>355</v>
      </c>
      <c r="D652" t="s">
        <v>2</v>
      </c>
      <c r="E652">
        <v>51</v>
      </c>
      <c r="F652" t="s">
        <v>9</v>
      </c>
      <c r="G652" s="7">
        <v>1056.7</v>
      </c>
      <c r="H652" t="str">
        <f>_xlfn.XLOOKUP(tbl2023Sales[[#This Row],[Age]],tblAgeGrp[Age],tblAgeGrp[AgeGroup],"Error, verify age",0,1)</f>
        <v>45-54</v>
      </c>
      <c r="I652" t="str">
        <f>IF(OR(tbl2023Sales[[#This Row],[Month-Year]]=45260, tbl2023Sales[[#This Row],[Month-Year]]=45291), "Holiday", "Non-Holiday")</f>
        <v>Holiday</v>
      </c>
      <c r="J652" t="str">
        <f>_xlfn.XLOOKUP(WEEKDAY(tbl2023Sales[[#This Row],[Date]],1),tblDayWk[Day'#],tblDayWk[Day],"Error",0,1)</f>
        <v>Wednesday</v>
      </c>
      <c r="K652" t="b">
        <f>WEEKDAY(tbl2023Sales[[#This Row],[Date]], 2) &gt;= 5</f>
        <v>0</v>
      </c>
      <c r="L652" s="15">
        <f>EOMONTH(tbl2023Sales[[#This Row],[Date]],0)</f>
        <v>45291</v>
      </c>
    </row>
    <row r="653" spans="1:12" x14ac:dyDescent="0.4">
      <c r="A653">
        <v>652</v>
      </c>
      <c r="B653" s="2">
        <v>45051</v>
      </c>
      <c r="C653" t="s">
        <v>354</v>
      </c>
      <c r="D653" t="s">
        <v>4</v>
      </c>
      <c r="E653">
        <v>34</v>
      </c>
      <c r="F653" t="s">
        <v>6</v>
      </c>
      <c r="G653" s="7">
        <v>381.6</v>
      </c>
      <c r="H653" t="str">
        <f>_xlfn.XLOOKUP(tbl2023Sales[[#This Row],[Age]],tblAgeGrp[Age],tblAgeGrp[AgeGroup],"Error, verify age",0,1)</f>
        <v>25-34</v>
      </c>
      <c r="I653" t="str">
        <f>IF(OR(tbl2023Sales[[#This Row],[Month-Year]]=45260, tbl2023Sales[[#This Row],[Month-Year]]=45291), "Holiday", "Non-Holiday")</f>
        <v>Non-Holiday</v>
      </c>
      <c r="J653" t="str">
        <f>_xlfn.XLOOKUP(WEEKDAY(tbl2023Sales[[#This Row],[Date]],1),tblDayWk[Day'#],tblDayWk[Day],"Error",0,1)</f>
        <v>Friday</v>
      </c>
      <c r="K653" t="b">
        <f>WEEKDAY(tbl2023Sales[[#This Row],[Date]], 2) &gt;= 5</f>
        <v>1</v>
      </c>
      <c r="L653" s="15">
        <f>EOMONTH(tbl2023Sales[[#This Row],[Date]],0)</f>
        <v>45077</v>
      </c>
    </row>
    <row r="654" spans="1:12" x14ac:dyDescent="0.4">
      <c r="A654">
        <v>653</v>
      </c>
      <c r="B654" s="2">
        <v>45250</v>
      </c>
      <c r="C654" t="s">
        <v>353</v>
      </c>
      <c r="D654" t="s">
        <v>2</v>
      </c>
      <c r="E654">
        <v>54</v>
      </c>
      <c r="F654" t="s">
        <v>9</v>
      </c>
      <c r="G654" s="7">
        <v>54.31</v>
      </c>
      <c r="H654" t="str">
        <f>_xlfn.XLOOKUP(tbl2023Sales[[#This Row],[Age]],tblAgeGrp[Age],tblAgeGrp[AgeGroup],"Error, verify age",0,1)</f>
        <v>45-54</v>
      </c>
      <c r="I654" t="str">
        <f>IF(OR(tbl2023Sales[[#This Row],[Month-Year]]=45260, tbl2023Sales[[#This Row],[Month-Year]]=45291), "Holiday", "Non-Holiday")</f>
        <v>Holiday</v>
      </c>
      <c r="J654" t="str">
        <f>_xlfn.XLOOKUP(WEEKDAY(tbl2023Sales[[#This Row],[Date]],1),tblDayWk[Day'#],tblDayWk[Day],"Error",0,1)</f>
        <v>Monday</v>
      </c>
      <c r="K654" t="b">
        <f>WEEKDAY(tbl2023Sales[[#This Row],[Date]], 2) &gt;= 5</f>
        <v>0</v>
      </c>
      <c r="L654" s="15">
        <f>EOMONTH(tbl2023Sales[[#This Row],[Date]],0)</f>
        <v>45260</v>
      </c>
    </row>
    <row r="655" spans="1:12" x14ac:dyDescent="0.4">
      <c r="A655">
        <v>654</v>
      </c>
      <c r="B655" s="2">
        <v>45098</v>
      </c>
      <c r="C655" t="s">
        <v>352</v>
      </c>
      <c r="D655" t="s">
        <v>2</v>
      </c>
      <c r="E655">
        <v>42</v>
      </c>
      <c r="F655" t="s">
        <v>9</v>
      </c>
      <c r="G655" s="7">
        <v>854.01</v>
      </c>
      <c r="H655" t="str">
        <f>_xlfn.XLOOKUP(tbl2023Sales[[#This Row],[Age]],tblAgeGrp[Age],tblAgeGrp[AgeGroup],"Error, verify age",0,1)</f>
        <v>35-44</v>
      </c>
      <c r="I655" t="str">
        <f>IF(OR(tbl2023Sales[[#This Row],[Month-Year]]=45260, tbl2023Sales[[#This Row],[Month-Year]]=45291), "Holiday", "Non-Holiday")</f>
        <v>Non-Holiday</v>
      </c>
      <c r="J655" t="str">
        <f>_xlfn.XLOOKUP(WEEKDAY(tbl2023Sales[[#This Row],[Date]],1),tblDayWk[Day'#],tblDayWk[Day],"Error",0,1)</f>
        <v>Wednesday</v>
      </c>
      <c r="K655" t="b">
        <f>WEEKDAY(tbl2023Sales[[#This Row],[Date]], 2) &gt;= 5</f>
        <v>0</v>
      </c>
      <c r="L655" s="15">
        <f>EOMONTH(tbl2023Sales[[#This Row],[Date]],0)</f>
        <v>45107</v>
      </c>
    </row>
    <row r="656" spans="1:12" x14ac:dyDescent="0.4">
      <c r="A656">
        <v>655</v>
      </c>
      <c r="B656" s="2">
        <v>45090</v>
      </c>
      <c r="C656" t="s">
        <v>351</v>
      </c>
      <c r="D656" t="s">
        <v>4</v>
      </c>
      <c r="E656">
        <v>55</v>
      </c>
      <c r="F656" t="s">
        <v>9</v>
      </c>
      <c r="G656" s="7">
        <v>448.08000000000004</v>
      </c>
      <c r="H656" t="str">
        <f>_xlfn.XLOOKUP(tbl2023Sales[[#This Row],[Age]],tblAgeGrp[Age],tblAgeGrp[AgeGroup],"Error, verify age",0,1)</f>
        <v>55-64</v>
      </c>
      <c r="I656" t="str">
        <f>IF(OR(tbl2023Sales[[#This Row],[Month-Year]]=45260, tbl2023Sales[[#This Row],[Month-Year]]=45291), "Holiday", "Non-Holiday")</f>
        <v>Non-Holiday</v>
      </c>
      <c r="J656" t="str">
        <f>_xlfn.XLOOKUP(WEEKDAY(tbl2023Sales[[#This Row],[Date]],1),tblDayWk[Day'#],tblDayWk[Day],"Error",0,1)</f>
        <v>Tuesday</v>
      </c>
      <c r="K656" t="b">
        <f>WEEKDAY(tbl2023Sales[[#This Row],[Date]], 2) &gt;= 5</f>
        <v>0</v>
      </c>
      <c r="L656" s="15">
        <f>EOMONTH(tbl2023Sales[[#This Row],[Date]],0)</f>
        <v>45107</v>
      </c>
    </row>
    <row r="657" spans="1:12" x14ac:dyDescent="0.4">
      <c r="A657">
        <v>656</v>
      </c>
      <c r="B657" s="2">
        <v>45203</v>
      </c>
      <c r="C657" t="s">
        <v>350</v>
      </c>
      <c r="D657" t="s">
        <v>2</v>
      </c>
      <c r="E657">
        <v>29</v>
      </c>
      <c r="F657" t="s">
        <v>6</v>
      </c>
      <c r="G657" s="7">
        <v>347.68</v>
      </c>
      <c r="H657" t="str">
        <f>_xlfn.XLOOKUP(tbl2023Sales[[#This Row],[Age]],tblAgeGrp[Age],tblAgeGrp[AgeGroup],"Error, verify age",0,1)</f>
        <v>25-34</v>
      </c>
      <c r="I657" t="str">
        <f>IF(OR(tbl2023Sales[[#This Row],[Month-Year]]=45260, tbl2023Sales[[#This Row],[Month-Year]]=45291), "Holiday", "Non-Holiday")</f>
        <v>Non-Holiday</v>
      </c>
      <c r="J657" t="str">
        <f>_xlfn.XLOOKUP(WEEKDAY(tbl2023Sales[[#This Row],[Date]],1),tblDayWk[Day'#],tblDayWk[Day],"Error",0,1)</f>
        <v>Wednesday</v>
      </c>
      <c r="K657" t="b">
        <f>WEEKDAY(tbl2023Sales[[#This Row],[Date]], 2) &gt;= 5</f>
        <v>0</v>
      </c>
      <c r="L657" s="15">
        <f>EOMONTH(tbl2023Sales[[#This Row],[Date]],0)</f>
        <v>45230</v>
      </c>
    </row>
    <row r="658" spans="1:12" x14ac:dyDescent="0.4">
      <c r="A658">
        <v>657</v>
      </c>
      <c r="B658" s="2">
        <v>44968</v>
      </c>
      <c r="C658" t="s">
        <v>349</v>
      </c>
      <c r="D658" t="s">
        <v>2</v>
      </c>
      <c r="E658">
        <v>40</v>
      </c>
      <c r="F658" t="s">
        <v>9</v>
      </c>
      <c r="G658" s="7">
        <v>115.19</v>
      </c>
      <c r="H658" t="str">
        <f>_xlfn.XLOOKUP(tbl2023Sales[[#This Row],[Age]],tblAgeGrp[Age],tblAgeGrp[AgeGroup],"Error, verify age",0,1)</f>
        <v>35-44</v>
      </c>
      <c r="I658" t="str">
        <f>IF(OR(tbl2023Sales[[#This Row],[Month-Year]]=45260, tbl2023Sales[[#This Row],[Month-Year]]=45291), "Holiday", "Non-Holiday")</f>
        <v>Non-Holiday</v>
      </c>
      <c r="J658" t="str">
        <f>_xlfn.XLOOKUP(WEEKDAY(tbl2023Sales[[#This Row],[Date]],1),tblDayWk[Day'#],tblDayWk[Day],"Error",0,1)</f>
        <v>Saturday</v>
      </c>
      <c r="K658" t="b">
        <f>WEEKDAY(tbl2023Sales[[#This Row],[Date]], 2) &gt;= 5</f>
        <v>1</v>
      </c>
      <c r="L658" s="15">
        <f>EOMONTH(tbl2023Sales[[#This Row],[Date]],0)</f>
        <v>44985</v>
      </c>
    </row>
    <row r="659" spans="1:12" x14ac:dyDescent="0.4">
      <c r="A659">
        <v>658</v>
      </c>
      <c r="B659" s="2">
        <v>44997</v>
      </c>
      <c r="C659" t="s">
        <v>348</v>
      </c>
      <c r="D659" t="s">
        <v>2</v>
      </c>
      <c r="E659">
        <v>59</v>
      </c>
      <c r="F659" t="s">
        <v>9</v>
      </c>
      <c r="G659" s="7">
        <v>184.8</v>
      </c>
      <c r="H659" t="str">
        <f>_xlfn.XLOOKUP(tbl2023Sales[[#This Row],[Age]],tblAgeGrp[Age],tblAgeGrp[AgeGroup],"Error, verify age",0,1)</f>
        <v>55-64</v>
      </c>
      <c r="I659" t="str">
        <f>IF(OR(tbl2023Sales[[#This Row],[Month-Year]]=45260, tbl2023Sales[[#This Row],[Month-Year]]=45291), "Holiday", "Non-Holiday")</f>
        <v>Non-Holiday</v>
      </c>
      <c r="J659" t="str">
        <f>_xlfn.XLOOKUP(WEEKDAY(tbl2023Sales[[#This Row],[Date]],1),tblDayWk[Day'#],tblDayWk[Day],"Error",0,1)</f>
        <v>Sunday</v>
      </c>
      <c r="K659" t="b">
        <f>WEEKDAY(tbl2023Sales[[#This Row],[Date]], 2) &gt;= 5</f>
        <v>1</v>
      </c>
      <c r="L659" s="15">
        <f>EOMONTH(tbl2023Sales[[#This Row],[Date]],0)</f>
        <v>45016</v>
      </c>
    </row>
    <row r="660" spans="1:12" x14ac:dyDescent="0.4">
      <c r="A660">
        <v>659</v>
      </c>
      <c r="B660" s="2">
        <v>45004</v>
      </c>
      <c r="C660" t="s">
        <v>347</v>
      </c>
      <c r="D660" t="s">
        <v>4</v>
      </c>
      <c r="E660">
        <v>39</v>
      </c>
      <c r="F660" t="s">
        <v>1</v>
      </c>
      <c r="G660" s="7">
        <v>1490.94</v>
      </c>
      <c r="H660" t="str">
        <f>_xlfn.XLOOKUP(tbl2023Sales[[#This Row],[Age]],tblAgeGrp[Age],tblAgeGrp[AgeGroup],"Error, verify age",0,1)</f>
        <v>35-44</v>
      </c>
      <c r="I660" t="str">
        <f>IF(OR(tbl2023Sales[[#This Row],[Month-Year]]=45260, tbl2023Sales[[#This Row],[Month-Year]]=45291), "Holiday", "Non-Holiday")</f>
        <v>Non-Holiday</v>
      </c>
      <c r="J660" t="str">
        <f>_xlfn.XLOOKUP(WEEKDAY(tbl2023Sales[[#This Row],[Date]],1),tblDayWk[Day'#],tblDayWk[Day],"Error",0,1)</f>
        <v>Sunday</v>
      </c>
      <c r="K660" t="b">
        <f>WEEKDAY(tbl2023Sales[[#This Row],[Date]], 2) &gt;= 5</f>
        <v>1</v>
      </c>
      <c r="L660" s="15">
        <f>EOMONTH(tbl2023Sales[[#This Row],[Date]],0)</f>
        <v>45016</v>
      </c>
    </row>
    <row r="661" spans="1:12" x14ac:dyDescent="0.4">
      <c r="A661">
        <v>660</v>
      </c>
      <c r="B661" s="2">
        <v>45045</v>
      </c>
      <c r="C661" t="s">
        <v>346</v>
      </c>
      <c r="D661" t="s">
        <v>4</v>
      </c>
      <c r="E661">
        <v>38</v>
      </c>
      <c r="F661" t="s">
        <v>6</v>
      </c>
      <c r="G661" s="7">
        <v>183.95</v>
      </c>
      <c r="H661" t="str">
        <f>_xlfn.XLOOKUP(tbl2023Sales[[#This Row],[Age]],tblAgeGrp[Age],tblAgeGrp[AgeGroup],"Error, verify age",0,1)</f>
        <v>35-44</v>
      </c>
      <c r="I661" t="str">
        <f>IF(OR(tbl2023Sales[[#This Row],[Month-Year]]=45260, tbl2023Sales[[#This Row],[Month-Year]]=45291), "Holiday", "Non-Holiday")</f>
        <v>Non-Holiday</v>
      </c>
      <c r="J661" t="str">
        <f>_xlfn.XLOOKUP(WEEKDAY(tbl2023Sales[[#This Row],[Date]],1),tblDayWk[Day'#],tblDayWk[Day],"Error",0,1)</f>
        <v>Saturday</v>
      </c>
      <c r="K661" t="b">
        <f>WEEKDAY(tbl2023Sales[[#This Row],[Date]], 2) &gt;= 5</f>
        <v>1</v>
      </c>
      <c r="L661" s="15">
        <f>EOMONTH(tbl2023Sales[[#This Row],[Date]],0)</f>
        <v>45046</v>
      </c>
    </row>
    <row r="662" spans="1:12" x14ac:dyDescent="0.4">
      <c r="A662">
        <v>661</v>
      </c>
      <c r="B662" s="2">
        <v>45123</v>
      </c>
      <c r="C662" t="s">
        <v>345</v>
      </c>
      <c r="D662" t="s">
        <v>4</v>
      </c>
      <c r="E662">
        <v>44</v>
      </c>
      <c r="F662" t="s">
        <v>9</v>
      </c>
      <c r="G662" s="7">
        <v>828.56999999999994</v>
      </c>
      <c r="H662" t="str">
        <f>_xlfn.XLOOKUP(tbl2023Sales[[#This Row],[Age]],tblAgeGrp[Age],tblAgeGrp[AgeGroup],"Error, verify age",0,1)</f>
        <v>35-44</v>
      </c>
      <c r="I662" t="str">
        <f>IF(OR(tbl2023Sales[[#This Row],[Month-Year]]=45260, tbl2023Sales[[#This Row],[Month-Year]]=45291), "Holiday", "Non-Holiday")</f>
        <v>Non-Holiday</v>
      </c>
      <c r="J662" t="str">
        <f>_xlfn.XLOOKUP(WEEKDAY(tbl2023Sales[[#This Row],[Date]],1),tblDayWk[Day'#],tblDayWk[Day],"Error",0,1)</f>
        <v>Sunday</v>
      </c>
      <c r="K662" t="b">
        <f>WEEKDAY(tbl2023Sales[[#This Row],[Date]], 2) &gt;= 5</f>
        <v>1</v>
      </c>
      <c r="L662" s="15">
        <f>EOMONTH(tbl2023Sales[[#This Row],[Date]],0)</f>
        <v>45138</v>
      </c>
    </row>
    <row r="663" spans="1:12" x14ac:dyDescent="0.4">
      <c r="A663">
        <v>662</v>
      </c>
      <c r="B663" s="2">
        <v>45282</v>
      </c>
      <c r="C663" t="s">
        <v>344</v>
      </c>
      <c r="D663" t="s">
        <v>2</v>
      </c>
      <c r="E663">
        <v>48</v>
      </c>
      <c r="F663" t="s">
        <v>6</v>
      </c>
      <c r="G663" s="7">
        <v>100.19</v>
      </c>
      <c r="H663" t="str">
        <f>_xlfn.XLOOKUP(tbl2023Sales[[#This Row],[Age]],tblAgeGrp[Age],tblAgeGrp[AgeGroup],"Error, verify age",0,1)</f>
        <v>45-54</v>
      </c>
      <c r="I663" t="str">
        <f>IF(OR(tbl2023Sales[[#This Row],[Month-Year]]=45260, tbl2023Sales[[#This Row],[Month-Year]]=45291), "Holiday", "Non-Holiday")</f>
        <v>Holiday</v>
      </c>
      <c r="J663" t="str">
        <f>_xlfn.XLOOKUP(WEEKDAY(tbl2023Sales[[#This Row],[Date]],1),tblDayWk[Day'#],tblDayWk[Day],"Error",0,1)</f>
        <v>Friday</v>
      </c>
      <c r="K663" t="b">
        <f>WEEKDAY(tbl2023Sales[[#This Row],[Date]], 2) &gt;= 5</f>
        <v>1</v>
      </c>
      <c r="L663" s="15">
        <f>EOMONTH(tbl2023Sales[[#This Row],[Date]],0)</f>
        <v>45291</v>
      </c>
    </row>
    <row r="664" spans="1:12" x14ac:dyDescent="0.4">
      <c r="A664">
        <v>663</v>
      </c>
      <c r="B664" s="2">
        <v>45005</v>
      </c>
      <c r="C664" t="s">
        <v>343</v>
      </c>
      <c r="D664" t="s">
        <v>2</v>
      </c>
      <c r="E664">
        <v>23</v>
      </c>
      <c r="F664" t="s">
        <v>9</v>
      </c>
      <c r="G664" s="7">
        <v>1003.9499999999999</v>
      </c>
      <c r="H664" t="str">
        <f>_xlfn.XLOOKUP(tbl2023Sales[[#This Row],[Age]],tblAgeGrp[Age],tblAgeGrp[AgeGroup],"Error, verify age",0,1)</f>
        <v>15-24</v>
      </c>
      <c r="I664" t="str">
        <f>IF(OR(tbl2023Sales[[#This Row],[Month-Year]]=45260, tbl2023Sales[[#This Row],[Month-Year]]=45291), "Holiday", "Non-Holiday")</f>
        <v>Non-Holiday</v>
      </c>
      <c r="J664" t="str">
        <f>_xlfn.XLOOKUP(WEEKDAY(tbl2023Sales[[#This Row],[Date]],1),tblDayWk[Day'#],tblDayWk[Day],"Error",0,1)</f>
        <v>Monday</v>
      </c>
      <c r="K664" t="b">
        <f>WEEKDAY(tbl2023Sales[[#This Row],[Date]], 2) &gt;= 5</f>
        <v>0</v>
      </c>
      <c r="L664" s="15">
        <f>EOMONTH(tbl2023Sales[[#This Row],[Date]],0)</f>
        <v>45016</v>
      </c>
    </row>
    <row r="665" spans="1:12" x14ac:dyDescent="0.4">
      <c r="A665">
        <v>664</v>
      </c>
      <c r="B665" s="2">
        <v>45288</v>
      </c>
      <c r="C665" t="s">
        <v>342</v>
      </c>
      <c r="D665" t="s">
        <v>4</v>
      </c>
      <c r="E665">
        <v>44</v>
      </c>
      <c r="F665" t="s">
        <v>9</v>
      </c>
      <c r="G665" s="7">
        <v>1370.76</v>
      </c>
      <c r="H665" t="str">
        <f>_xlfn.XLOOKUP(tbl2023Sales[[#This Row],[Age]],tblAgeGrp[Age],tblAgeGrp[AgeGroup],"Error, verify age",0,1)</f>
        <v>35-44</v>
      </c>
      <c r="I665" t="str">
        <f>IF(OR(tbl2023Sales[[#This Row],[Month-Year]]=45260, tbl2023Sales[[#This Row],[Month-Year]]=45291), "Holiday", "Non-Holiday")</f>
        <v>Holiday</v>
      </c>
      <c r="J665" t="str">
        <f>_xlfn.XLOOKUP(WEEKDAY(tbl2023Sales[[#This Row],[Date]],1),tblDayWk[Day'#],tblDayWk[Day],"Error",0,1)</f>
        <v>Thursday</v>
      </c>
      <c r="K665" t="b">
        <f>WEEKDAY(tbl2023Sales[[#This Row],[Date]], 2) &gt;= 5</f>
        <v>0</v>
      </c>
      <c r="L665" s="15">
        <f>EOMONTH(tbl2023Sales[[#This Row],[Date]],0)</f>
        <v>45291</v>
      </c>
    </row>
    <row r="666" spans="1:12" x14ac:dyDescent="0.4">
      <c r="A666">
        <v>665</v>
      </c>
      <c r="B666" s="2">
        <v>45036</v>
      </c>
      <c r="C666" t="s">
        <v>341</v>
      </c>
      <c r="D666" t="s">
        <v>2</v>
      </c>
      <c r="E666">
        <v>57</v>
      </c>
      <c r="F666" t="s">
        <v>9</v>
      </c>
      <c r="G666" s="7">
        <v>666.48</v>
      </c>
      <c r="H666" t="str">
        <f>_xlfn.XLOOKUP(tbl2023Sales[[#This Row],[Age]],tblAgeGrp[Age],tblAgeGrp[AgeGroup],"Error, verify age",0,1)</f>
        <v>55-64</v>
      </c>
      <c r="I666" t="str">
        <f>IF(OR(tbl2023Sales[[#This Row],[Month-Year]]=45260, tbl2023Sales[[#This Row],[Month-Year]]=45291), "Holiday", "Non-Holiday")</f>
        <v>Non-Holiday</v>
      </c>
      <c r="J666" t="str">
        <f>_xlfn.XLOOKUP(WEEKDAY(tbl2023Sales[[#This Row],[Date]],1),tblDayWk[Day'#],tblDayWk[Day],"Error",0,1)</f>
        <v>Thursday</v>
      </c>
      <c r="K666" t="b">
        <f>WEEKDAY(tbl2023Sales[[#This Row],[Date]], 2) &gt;= 5</f>
        <v>0</v>
      </c>
      <c r="L666" s="15">
        <f>EOMONTH(tbl2023Sales[[#This Row],[Date]],0)</f>
        <v>45046</v>
      </c>
    </row>
    <row r="667" spans="1:12" x14ac:dyDescent="0.4">
      <c r="A667">
        <v>666</v>
      </c>
      <c r="B667" s="2">
        <v>44959</v>
      </c>
      <c r="C667" t="s">
        <v>340</v>
      </c>
      <c r="D667" t="s">
        <v>2</v>
      </c>
      <c r="E667">
        <v>51</v>
      </c>
      <c r="F667" t="s">
        <v>1</v>
      </c>
      <c r="G667" s="7">
        <v>286.58</v>
      </c>
      <c r="H667" t="str">
        <f>_xlfn.XLOOKUP(tbl2023Sales[[#This Row],[Age]],tblAgeGrp[Age],tblAgeGrp[AgeGroup],"Error, verify age",0,1)</f>
        <v>45-54</v>
      </c>
      <c r="I667" t="str">
        <f>IF(OR(tbl2023Sales[[#This Row],[Month-Year]]=45260, tbl2023Sales[[#This Row],[Month-Year]]=45291), "Holiday", "Non-Holiday")</f>
        <v>Non-Holiday</v>
      </c>
      <c r="J667" t="str">
        <f>_xlfn.XLOOKUP(WEEKDAY(tbl2023Sales[[#This Row],[Date]],1),tblDayWk[Day'#],tblDayWk[Day],"Error",0,1)</f>
        <v>Thursday</v>
      </c>
      <c r="K667" t="b">
        <f>WEEKDAY(tbl2023Sales[[#This Row],[Date]], 2) &gt;= 5</f>
        <v>0</v>
      </c>
      <c r="L667" s="15">
        <f>EOMONTH(tbl2023Sales[[#This Row],[Date]],0)</f>
        <v>44985</v>
      </c>
    </row>
    <row r="668" spans="1:12" x14ac:dyDescent="0.4">
      <c r="A668">
        <v>667</v>
      </c>
      <c r="B668" s="2">
        <v>45139</v>
      </c>
      <c r="C668" t="s">
        <v>339</v>
      </c>
      <c r="D668" t="s">
        <v>4</v>
      </c>
      <c r="E668">
        <v>29</v>
      </c>
      <c r="F668" t="s">
        <v>1</v>
      </c>
      <c r="G668" s="7">
        <v>134.91999999999999</v>
      </c>
      <c r="H668" t="str">
        <f>_xlfn.XLOOKUP(tbl2023Sales[[#This Row],[Age]],tblAgeGrp[Age],tblAgeGrp[AgeGroup],"Error, verify age",0,1)</f>
        <v>25-34</v>
      </c>
      <c r="I668" t="str">
        <f>IF(OR(tbl2023Sales[[#This Row],[Month-Year]]=45260, tbl2023Sales[[#This Row],[Month-Year]]=45291), "Holiday", "Non-Holiday")</f>
        <v>Non-Holiday</v>
      </c>
      <c r="J668" t="str">
        <f>_xlfn.XLOOKUP(WEEKDAY(tbl2023Sales[[#This Row],[Date]],1),tblDayWk[Day'#],tblDayWk[Day],"Error",0,1)</f>
        <v>Tuesday</v>
      </c>
      <c r="K668" t="b">
        <f>WEEKDAY(tbl2023Sales[[#This Row],[Date]], 2) &gt;= 5</f>
        <v>0</v>
      </c>
      <c r="L668" s="15">
        <f>EOMONTH(tbl2023Sales[[#This Row],[Date]],0)</f>
        <v>45169</v>
      </c>
    </row>
    <row r="669" spans="1:12" x14ac:dyDescent="0.4">
      <c r="A669">
        <v>668</v>
      </c>
      <c r="B669" s="2">
        <v>45135</v>
      </c>
      <c r="C669" t="s">
        <v>338</v>
      </c>
      <c r="D669" t="s">
        <v>4</v>
      </c>
      <c r="E669">
        <v>62</v>
      </c>
      <c r="F669" t="s">
        <v>1</v>
      </c>
      <c r="G669" s="7">
        <v>1432.1999999999998</v>
      </c>
      <c r="H669" t="str">
        <f>_xlfn.XLOOKUP(tbl2023Sales[[#This Row],[Age]],tblAgeGrp[Age],tblAgeGrp[AgeGroup],"Error, verify age",0,1)</f>
        <v>55-64</v>
      </c>
      <c r="I669" t="str">
        <f>IF(OR(tbl2023Sales[[#This Row],[Month-Year]]=45260, tbl2023Sales[[#This Row],[Month-Year]]=45291), "Holiday", "Non-Holiday")</f>
        <v>Non-Holiday</v>
      </c>
      <c r="J669" t="str">
        <f>_xlfn.XLOOKUP(WEEKDAY(tbl2023Sales[[#This Row],[Date]],1),tblDayWk[Day'#],tblDayWk[Day],"Error",0,1)</f>
        <v>Friday</v>
      </c>
      <c r="K669" t="b">
        <f>WEEKDAY(tbl2023Sales[[#This Row],[Date]], 2) &gt;= 5</f>
        <v>1</v>
      </c>
      <c r="L669" s="15">
        <f>EOMONTH(tbl2023Sales[[#This Row],[Date]],0)</f>
        <v>45138</v>
      </c>
    </row>
    <row r="670" spans="1:12" x14ac:dyDescent="0.4">
      <c r="A670">
        <v>669</v>
      </c>
      <c r="B670" s="2">
        <v>45096</v>
      </c>
      <c r="C670" t="s">
        <v>337</v>
      </c>
      <c r="D670" t="s">
        <v>2</v>
      </c>
      <c r="E670">
        <v>24</v>
      </c>
      <c r="F670" t="s">
        <v>6</v>
      </c>
      <c r="G670" s="7">
        <v>261.60000000000002</v>
      </c>
      <c r="H670" t="str">
        <f>_xlfn.XLOOKUP(tbl2023Sales[[#This Row],[Age]],tblAgeGrp[Age],tblAgeGrp[AgeGroup],"Error, verify age",0,1)</f>
        <v>15-24</v>
      </c>
      <c r="I670" t="str">
        <f>IF(OR(tbl2023Sales[[#This Row],[Month-Year]]=45260, tbl2023Sales[[#This Row],[Month-Year]]=45291), "Holiday", "Non-Holiday")</f>
        <v>Non-Holiday</v>
      </c>
      <c r="J670" t="str">
        <f>_xlfn.XLOOKUP(WEEKDAY(tbl2023Sales[[#This Row],[Date]],1),tblDayWk[Day'#],tblDayWk[Day],"Error",0,1)</f>
        <v>Monday</v>
      </c>
      <c r="K670" t="b">
        <f>WEEKDAY(tbl2023Sales[[#This Row],[Date]], 2) &gt;= 5</f>
        <v>0</v>
      </c>
      <c r="L670" s="15">
        <f>EOMONTH(tbl2023Sales[[#This Row],[Date]],0)</f>
        <v>45107</v>
      </c>
    </row>
    <row r="671" spans="1:12" x14ac:dyDescent="0.4">
      <c r="A671">
        <v>670</v>
      </c>
      <c r="B671" s="2">
        <v>45204</v>
      </c>
      <c r="C671" t="s">
        <v>336</v>
      </c>
      <c r="D671" t="s">
        <v>2</v>
      </c>
      <c r="E671">
        <v>27</v>
      </c>
      <c r="F671" t="s">
        <v>6</v>
      </c>
      <c r="G671" s="7">
        <v>118.65</v>
      </c>
      <c r="H671" t="str">
        <f>_xlfn.XLOOKUP(tbl2023Sales[[#This Row],[Age]],tblAgeGrp[Age],tblAgeGrp[AgeGroup],"Error, verify age",0,1)</f>
        <v>25-34</v>
      </c>
      <c r="I671" t="str">
        <f>IF(OR(tbl2023Sales[[#This Row],[Month-Year]]=45260, tbl2023Sales[[#This Row],[Month-Year]]=45291), "Holiday", "Non-Holiday")</f>
        <v>Non-Holiday</v>
      </c>
      <c r="J671" t="str">
        <f>_xlfn.XLOOKUP(WEEKDAY(tbl2023Sales[[#This Row],[Date]],1),tblDayWk[Day'#],tblDayWk[Day],"Error",0,1)</f>
        <v>Thursday</v>
      </c>
      <c r="K671" t="b">
        <f>WEEKDAY(tbl2023Sales[[#This Row],[Date]], 2) &gt;= 5</f>
        <v>0</v>
      </c>
      <c r="L671" s="15">
        <f>EOMONTH(tbl2023Sales[[#This Row],[Date]],0)</f>
        <v>45230</v>
      </c>
    </row>
    <row r="672" spans="1:12" x14ac:dyDescent="0.4">
      <c r="A672">
        <v>671</v>
      </c>
      <c r="B672" s="2">
        <v>45165</v>
      </c>
      <c r="C672" t="s">
        <v>335</v>
      </c>
      <c r="D672" t="s">
        <v>2</v>
      </c>
      <c r="E672">
        <v>62</v>
      </c>
      <c r="F672" t="s">
        <v>1</v>
      </c>
      <c r="G672" s="7">
        <v>1128.52</v>
      </c>
      <c r="H672" t="str">
        <f>_xlfn.XLOOKUP(tbl2023Sales[[#This Row],[Age]],tblAgeGrp[Age],tblAgeGrp[AgeGroup],"Error, verify age",0,1)</f>
        <v>55-64</v>
      </c>
      <c r="I672" t="str">
        <f>IF(OR(tbl2023Sales[[#This Row],[Month-Year]]=45260, tbl2023Sales[[#This Row],[Month-Year]]=45291), "Holiday", "Non-Holiday")</f>
        <v>Non-Holiday</v>
      </c>
      <c r="J672" t="str">
        <f>_xlfn.XLOOKUP(WEEKDAY(tbl2023Sales[[#This Row],[Date]],1),tblDayWk[Day'#],tblDayWk[Day],"Error",0,1)</f>
        <v>Sunday</v>
      </c>
      <c r="K672" t="b">
        <f>WEEKDAY(tbl2023Sales[[#This Row],[Date]], 2) &gt;= 5</f>
        <v>1</v>
      </c>
      <c r="L672" s="15">
        <f>EOMONTH(tbl2023Sales[[#This Row],[Date]],0)</f>
        <v>45169</v>
      </c>
    </row>
    <row r="673" spans="1:12" x14ac:dyDescent="0.4">
      <c r="A673">
        <v>672</v>
      </c>
      <c r="B673" s="2">
        <v>45139</v>
      </c>
      <c r="C673" t="s">
        <v>334</v>
      </c>
      <c r="D673" t="s">
        <v>4</v>
      </c>
      <c r="E673">
        <v>34</v>
      </c>
      <c r="F673" t="s">
        <v>6</v>
      </c>
      <c r="G673" s="7">
        <v>835.1</v>
      </c>
      <c r="H673" t="str">
        <f>_xlfn.XLOOKUP(tbl2023Sales[[#This Row],[Age]],tblAgeGrp[Age],tblAgeGrp[AgeGroup],"Error, verify age",0,1)</f>
        <v>25-34</v>
      </c>
      <c r="I673" t="str">
        <f>IF(OR(tbl2023Sales[[#This Row],[Month-Year]]=45260, tbl2023Sales[[#This Row],[Month-Year]]=45291), "Holiday", "Non-Holiday")</f>
        <v>Non-Holiday</v>
      </c>
      <c r="J673" t="str">
        <f>_xlfn.XLOOKUP(WEEKDAY(tbl2023Sales[[#This Row],[Date]],1),tblDayWk[Day'#],tblDayWk[Day],"Error",0,1)</f>
        <v>Tuesday</v>
      </c>
      <c r="K673" t="b">
        <f>WEEKDAY(tbl2023Sales[[#This Row],[Date]], 2) &gt;= 5</f>
        <v>0</v>
      </c>
      <c r="L673" s="15">
        <f>EOMONTH(tbl2023Sales[[#This Row],[Date]],0)</f>
        <v>45169</v>
      </c>
    </row>
    <row r="674" spans="1:12" x14ac:dyDescent="0.4">
      <c r="A674">
        <v>673</v>
      </c>
      <c r="B674" s="2">
        <v>44958</v>
      </c>
      <c r="C674" t="s">
        <v>333</v>
      </c>
      <c r="D674" t="s">
        <v>4</v>
      </c>
      <c r="E674">
        <v>43</v>
      </c>
      <c r="F674" t="s">
        <v>9</v>
      </c>
      <c r="G674" s="7">
        <v>577.54999999999995</v>
      </c>
      <c r="H674" t="str">
        <f>_xlfn.XLOOKUP(tbl2023Sales[[#This Row],[Age]],tblAgeGrp[Age],tblAgeGrp[AgeGroup],"Error, verify age",0,1)</f>
        <v>35-44</v>
      </c>
      <c r="I674" t="str">
        <f>IF(OR(tbl2023Sales[[#This Row],[Month-Year]]=45260, tbl2023Sales[[#This Row],[Month-Year]]=45291), "Holiday", "Non-Holiday")</f>
        <v>Non-Holiday</v>
      </c>
      <c r="J674" t="str">
        <f>_xlfn.XLOOKUP(WEEKDAY(tbl2023Sales[[#This Row],[Date]],1),tblDayWk[Day'#],tblDayWk[Day],"Error",0,1)</f>
        <v>Wednesday</v>
      </c>
      <c r="K674" t="b">
        <f>WEEKDAY(tbl2023Sales[[#This Row],[Date]], 2) &gt;= 5</f>
        <v>0</v>
      </c>
      <c r="L674" s="15">
        <f>EOMONTH(tbl2023Sales[[#This Row],[Date]],0)</f>
        <v>44985</v>
      </c>
    </row>
    <row r="675" spans="1:12" x14ac:dyDescent="0.4">
      <c r="A675">
        <v>674</v>
      </c>
      <c r="B675" s="2">
        <v>45038</v>
      </c>
      <c r="C675" t="s">
        <v>332</v>
      </c>
      <c r="D675" t="s">
        <v>4</v>
      </c>
      <c r="E675">
        <v>38</v>
      </c>
      <c r="F675" t="s">
        <v>9</v>
      </c>
      <c r="G675" s="7">
        <v>322.8</v>
      </c>
      <c r="H675" t="str">
        <f>_xlfn.XLOOKUP(tbl2023Sales[[#This Row],[Age]],tblAgeGrp[Age],tblAgeGrp[AgeGroup],"Error, verify age",0,1)</f>
        <v>35-44</v>
      </c>
      <c r="I675" t="str">
        <f>IF(OR(tbl2023Sales[[#This Row],[Month-Year]]=45260, tbl2023Sales[[#This Row],[Month-Year]]=45291), "Holiday", "Non-Holiday")</f>
        <v>Non-Holiday</v>
      </c>
      <c r="J675" t="str">
        <f>_xlfn.XLOOKUP(WEEKDAY(tbl2023Sales[[#This Row],[Date]],1),tblDayWk[Day'#],tblDayWk[Day],"Error",0,1)</f>
        <v>Saturday</v>
      </c>
      <c r="K675" t="b">
        <f>WEEKDAY(tbl2023Sales[[#This Row],[Date]], 2) &gt;= 5</f>
        <v>1</v>
      </c>
      <c r="L675" s="15">
        <f>EOMONTH(tbl2023Sales[[#This Row],[Date]],0)</f>
        <v>45046</v>
      </c>
    </row>
    <row r="676" spans="1:12" x14ac:dyDescent="0.4">
      <c r="A676">
        <v>675</v>
      </c>
      <c r="B676" s="2">
        <v>45142</v>
      </c>
      <c r="C676" t="s">
        <v>331</v>
      </c>
      <c r="D676" t="s">
        <v>4</v>
      </c>
      <c r="E676">
        <v>45</v>
      </c>
      <c r="F676" t="s">
        <v>9</v>
      </c>
      <c r="G676" s="7">
        <v>556.95000000000005</v>
      </c>
      <c r="H676" t="str">
        <f>_xlfn.XLOOKUP(tbl2023Sales[[#This Row],[Age]],tblAgeGrp[Age],tblAgeGrp[AgeGroup],"Error, verify age",0,1)</f>
        <v>45-54</v>
      </c>
      <c r="I676" t="str">
        <f>IF(OR(tbl2023Sales[[#This Row],[Month-Year]]=45260, tbl2023Sales[[#This Row],[Month-Year]]=45291), "Holiday", "Non-Holiday")</f>
        <v>Non-Holiday</v>
      </c>
      <c r="J676" t="str">
        <f>_xlfn.XLOOKUP(WEEKDAY(tbl2023Sales[[#This Row],[Date]],1),tblDayWk[Day'#],tblDayWk[Day],"Error",0,1)</f>
        <v>Friday</v>
      </c>
      <c r="K676" t="b">
        <f>WEEKDAY(tbl2023Sales[[#This Row],[Date]], 2) &gt;= 5</f>
        <v>1</v>
      </c>
      <c r="L676" s="15">
        <f>EOMONTH(tbl2023Sales[[#This Row],[Date]],0)</f>
        <v>45169</v>
      </c>
    </row>
    <row r="677" spans="1:12" x14ac:dyDescent="0.4">
      <c r="A677">
        <v>676</v>
      </c>
      <c r="B677" s="2">
        <v>45126</v>
      </c>
      <c r="C677" t="s">
        <v>330</v>
      </c>
      <c r="D677" t="s">
        <v>2</v>
      </c>
      <c r="E677">
        <v>63</v>
      </c>
      <c r="F677" t="s">
        <v>1</v>
      </c>
      <c r="G677" s="7">
        <v>174.44</v>
      </c>
      <c r="H677" t="str">
        <f>_xlfn.XLOOKUP(tbl2023Sales[[#This Row],[Age]],tblAgeGrp[Age],tblAgeGrp[AgeGroup],"Error, verify age",0,1)</f>
        <v>55-64</v>
      </c>
      <c r="I677" t="str">
        <f>IF(OR(tbl2023Sales[[#This Row],[Month-Year]]=45260, tbl2023Sales[[#This Row],[Month-Year]]=45291), "Holiday", "Non-Holiday")</f>
        <v>Non-Holiday</v>
      </c>
      <c r="J677" t="str">
        <f>_xlfn.XLOOKUP(WEEKDAY(tbl2023Sales[[#This Row],[Date]],1),tblDayWk[Day'#],tblDayWk[Day],"Error",0,1)</f>
        <v>Wednesday</v>
      </c>
      <c r="K677" t="b">
        <f>WEEKDAY(tbl2023Sales[[#This Row],[Date]], 2) &gt;= 5</f>
        <v>0</v>
      </c>
      <c r="L677" s="15">
        <f>EOMONTH(tbl2023Sales[[#This Row],[Date]],0)</f>
        <v>45138</v>
      </c>
    </row>
    <row r="678" spans="1:12" x14ac:dyDescent="0.4">
      <c r="A678">
        <v>677</v>
      </c>
      <c r="B678" s="2">
        <v>45226</v>
      </c>
      <c r="C678" t="s">
        <v>329</v>
      </c>
      <c r="D678" t="s">
        <v>4</v>
      </c>
      <c r="E678">
        <v>19</v>
      </c>
      <c r="F678" t="s">
        <v>6</v>
      </c>
      <c r="G678" s="7">
        <v>246.55</v>
      </c>
      <c r="H678" t="str">
        <f>_xlfn.XLOOKUP(tbl2023Sales[[#This Row],[Age]],tblAgeGrp[Age],tblAgeGrp[AgeGroup],"Error, verify age",0,1)</f>
        <v>15-24</v>
      </c>
      <c r="I678" t="str">
        <f>IF(OR(tbl2023Sales[[#This Row],[Month-Year]]=45260, tbl2023Sales[[#This Row],[Month-Year]]=45291), "Holiday", "Non-Holiday")</f>
        <v>Non-Holiday</v>
      </c>
      <c r="J678" t="str">
        <f>_xlfn.XLOOKUP(WEEKDAY(tbl2023Sales[[#This Row],[Date]],1),tblDayWk[Day'#],tblDayWk[Day],"Error",0,1)</f>
        <v>Friday</v>
      </c>
      <c r="K678" t="b">
        <f>WEEKDAY(tbl2023Sales[[#This Row],[Date]], 2) &gt;= 5</f>
        <v>1</v>
      </c>
      <c r="L678" s="15">
        <f>EOMONTH(tbl2023Sales[[#This Row],[Date]],0)</f>
        <v>45230</v>
      </c>
    </row>
    <row r="679" spans="1:12" x14ac:dyDescent="0.4">
      <c r="A679">
        <v>678</v>
      </c>
      <c r="B679" s="2">
        <v>45283</v>
      </c>
      <c r="C679" t="s">
        <v>328</v>
      </c>
      <c r="D679" t="s">
        <v>4</v>
      </c>
      <c r="E679">
        <v>60</v>
      </c>
      <c r="F679" t="s">
        <v>1</v>
      </c>
      <c r="G679" s="7">
        <v>292</v>
      </c>
      <c r="H679" t="str">
        <f>_xlfn.XLOOKUP(tbl2023Sales[[#This Row],[Age]],tblAgeGrp[Age],tblAgeGrp[AgeGroup],"Error, verify age",0,1)</f>
        <v>55-64</v>
      </c>
      <c r="I679" t="str">
        <f>IF(OR(tbl2023Sales[[#This Row],[Month-Year]]=45260, tbl2023Sales[[#This Row],[Month-Year]]=45291), "Holiday", "Non-Holiday")</f>
        <v>Holiday</v>
      </c>
      <c r="J679" t="str">
        <f>_xlfn.XLOOKUP(WEEKDAY(tbl2023Sales[[#This Row],[Date]],1),tblDayWk[Day'#],tblDayWk[Day],"Error",0,1)</f>
        <v>Saturday</v>
      </c>
      <c r="K679" t="b">
        <f>WEEKDAY(tbl2023Sales[[#This Row],[Date]], 2) &gt;= 5</f>
        <v>1</v>
      </c>
      <c r="L679" s="15">
        <f>EOMONTH(tbl2023Sales[[#This Row],[Date]],0)</f>
        <v>45291</v>
      </c>
    </row>
    <row r="680" spans="1:12" x14ac:dyDescent="0.4">
      <c r="A680">
        <v>679</v>
      </c>
      <c r="B680" s="2">
        <v>44937</v>
      </c>
      <c r="C680" t="s">
        <v>327</v>
      </c>
      <c r="D680" t="s">
        <v>4</v>
      </c>
      <c r="E680">
        <v>18</v>
      </c>
      <c r="F680" t="s">
        <v>6</v>
      </c>
      <c r="G680" s="7">
        <v>86.49</v>
      </c>
      <c r="H680" t="str">
        <f>_xlfn.XLOOKUP(tbl2023Sales[[#This Row],[Age]],tblAgeGrp[Age],tblAgeGrp[AgeGroup],"Error, verify age",0,1)</f>
        <v>15-24</v>
      </c>
      <c r="I680" t="str">
        <f>IF(OR(tbl2023Sales[[#This Row],[Month-Year]]=45260, tbl2023Sales[[#This Row],[Month-Year]]=45291), "Holiday", "Non-Holiday")</f>
        <v>Non-Holiday</v>
      </c>
      <c r="J680" t="str">
        <f>_xlfn.XLOOKUP(WEEKDAY(tbl2023Sales[[#This Row],[Date]],1),tblDayWk[Day'#],tblDayWk[Day],"Error",0,1)</f>
        <v>Wednesday</v>
      </c>
      <c r="K680" t="b">
        <f>WEEKDAY(tbl2023Sales[[#This Row],[Date]], 2) &gt;= 5</f>
        <v>0</v>
      </c>
      <c r="L680" s="15">
        <f>EOMONTH(tbl2023Sales[[#This Row],[Date]],0)</f>
        <v>44957</v>
      </c>
    </row>
    <row r="681" spans="1:12" x14ac:dyDescent="0.4">
      <c r="A681">
        <v>680</v>
      </c>
      <c r="B681" s="2">
        <v>45221</v>
      </c>
      <c r="C681" t="s">
        <v>326</v>
      </c>
      <c r="D681" t="s">
        <v>4</v>
      </c>
      <c r="E681">
        <v>53</v>
      </c>
      <c r="F681" t="s">
        <v>9</v>
      </c>
      <c r="G681" s="7">
        <v>866</v>
      </c>
      <c r="H681" t="str">
        <f>_xlfn.XLOOKUP(tbl2023Sales[[#This Row],[Age]],tblAgeGrp[Age],tblAgeGrp[AgeGroup],"Error, verify age",0,1)</f>
        <v>45-54</v>
      </c>
      <c r="I681" t="str">
        <f>IF(OR(tbl2023Sales[[#This Row],[Month-Year]]=45260, tbl2023Sales[[#This Row],[Month-Year]]=45291), "Holiday", "Non-Holiday")</f>
        <v>Non-Holiday</v>
      </c>
      <c r="J681" t="str">
        <f>_xlfn.XLOOKUP(WEEKDAY(tbl2023Sales[[#This Row],[Date]],1),tblDayWk[Day'#],tblDayWk[Day],"Error",0,1)</f>
        <v>Sunday</v>
      </c>
      <c r="K681" t="b">
        <f>WEEKDAY(tbl2023Sales[[#This Row],[Date]], 2) &gt;= 5</f>
        <v>1</v>
      </c>
      <c r="L681" s="15">
        <f>EOMONTH(tbl2023Sales[[#This Row],[Date]],0)</f>
        <v>45230</v>
      </c>
    </row>
    <row r="682" spans="1:12" x14ac:dyDescent="0.4">
      <c r="A682">
        <v>681</v>
      </c>
      <c r="B682" s="2">
        <v>45121</v>
      </c>
      <c r="C682" t="s">
        <v>325</v>
      </c>
      <c r="D682" t="s">
        <v>4</v>
      </c>
      <c r="E682">
        <v>43</v>
      </c>
      <c r="F682" t="s">
        <v>1</v>
      </c>
      <c r="G682" s="7">
        <v>618.6</v>
      </c>
      <c r="H682" t="str">
        <f>_xlfn.XLOOKUP(tbl2023Sales[[#This Row],[Age]],tblAgeGrp[Age],tblAgeGrp[AgeGroup],"Error, verify age",0,1)</f>
        <v>35-44</v>
      </c>
      <c r="I682" t="str">
        <f>IF(OR(tbl2023Sales[[#This Row],[Month-Year]]=45260, tbl2023Sales[[#This Row],[Month-Year]]=45291), "Holiday", "Non-Holiday")</f>
        <v>Non-Holiday</v>
      </c>
      <c r="J682" t="str">
        <f>_xlfn.XLOOKUP(WEEKDAY(tbl2023Sales[[#This Row],[Date]],1),tblDayWk[Day'#],tblDayWk[Day],"Error",0,1)</f>
        <v>Friday</v>
      </c>
      <c r="K682" t="b">
        <f>WEEKDAY(tbl2023Sales[[#This Row],[Date]], 2) &gt;= 5</f>
        <v>1</v>
      </c>
      <c r="L682" s="15">
        <f>EOMONTH(tbl2023Sales[[#This Row],[Date]],0)</f>
        <v>45138</v>
      </c>
    </row>
    <row r="683" spans="1:12" x14ac:dyDescent="0.4">
      <c r="A683">
        <v>682</v>
      </c>
      <c r="B683" s="2">
        <v>45171</v>
      </c>
      <c r="C683" t="s">
        <v>324</v>
      </c>
      <c r="D683" t="s">
        <v>2</v>
      </c>
      <c r="E683">
        <v>46</v>
      </c>
      <c r="F683" t="s">
        <v>6</v>
      </c>
      <c r="G683" s="7">
        <v>25.7</v>
      </c>
      <c r="H683" t="str">
        <f>_xlfn.XLOOKUP(tbl2023Sales[[#This Row],[Age]],tblAgeGrp[Age],tblAgeGrp[AgeGroup],"Error, verify age",0,1)</f>
        <v>45-54</v>
      </c>
      <c r="I683" t="str">
        <f>IF(OR(tbl2023Sales[[#This Row],[Month-Year]]=45260, tbl2023Sales[[#This Row],[Month-Year]]=45291), "Holiday", "Non-Holiday")</f>
        <v>Non-Holiday</v>
      </c>
      <c r="J683" t="str">
        <f>_xlfn.XLOOKUP(WEEKDAY(tbl2023Sales[[#This Row],[Date]],1),tblDayWk[Day'#],tblDayWk[Day],"Error",0,1)</f>
        <v>Saturday</v>
      </c>
      <c r="K683" t="b">
        <f>WEEKDAY(tbl2023Sales[[#This Row],[Date]], 2) &gt;= 5</f>
        <v>1</v>
      </c>
      <c r="L683" s="15">
        <f>EOMONTH(tbl2023Sales[[#This Row],[Date]],0)</f>
        <v>45199</v>
      </c>
    </row>
    <row r="684" spans="1:12" x14ac:dyDescent="0.4">
      <c r="A684">
        <v>683</v>
      </c>
      <c r="B684" s="2">
        <v>44930</v>
      </c>
      <c r="C684" t="s">
        <v>323</v>
      </c>
      <c r="D684" t="s">
        <v>2</v>
      </c>
      <c r="E684">
        <v>38</v>
      </c>
      <c r="F684" t="s">
        <v>6</v>
      </c>
      <c r="G684" s="7">
        <v>55.92</v>
      </c>
      <c r="H684" t="str">
        <f>_xlfn.XLOOKUP(tbl2023Sales[[#This Row],[Age]],tblAgeGrp[Age],tblAgeGrp[AgeGroup],"Error, verify age",0,1)</f>
        <v>35-44</v>
      </c>
      <c r="I684" t="str">
        <f>IF(OR(tbl2023Sales[[#This Row],[Month-Year]]=45260, tbl2023Sales[[#This Row],[Month-Year]]=45291), "Holiday", "Non-Holiday")</f>
        <v>Non-Holiday</v>
      </c>
      <c r="J684" t="str">
        <f>_xlfn.XLOOKUP(WEEKDAY(tbl2023Sales[[#This Row],[Date]],1),tblDayWk[Day'#],tblDayWk[Day],"Error",0,1)</f>
        <v>Wednesday</v>
      </c>
      <c r="K684" t="b">
        <f>WEEKDAY(tbl2023Sales[[#This Row],[Date]], 2) &gt;= 5</f>
        <v>0</v>
      </c>
      <c r="L684" s="15">
        <f>EOMONTH(tbl2023Sales[[#This Row],[Date]],0)</f>
        <v>44957</v>
      </c>
    </row>
    <row r="685" spans="1:12" x14ac:dyDescent="0.4">
      <c r="A685">
        <v>684</v>
      </c>
      <c r="B685" s="2">
        <v>45107</v>
      </c>
      <c r="C685" t="s">
        <v>322</v>
      </c>
      <c r="D685" t="s">
        <v>4</v>
      </c>
      <c r="E685">
        <v>28</v>
      </c>
      <c r="F685" t="s">
        <v>9</v>
      </c>
      <c r="G685" s="7">
        <v>858.45</v>
      </c>
      <c r="H685" t="str">
        <f>_xlfn.XLOOKUP(tbl2023Sales[[#This Row],[Age]],tblAgeGrp[Age],tblAgeGrp[AgeGroup],"Error, verify age",0,1)</f>
        <v>25-34</v>
      </c>
      <c r="I685" t="str">
        <f>IF(OR(tbl2023Sales[[#This Row],[Month-Year]]=45260, tbl2023Sales[[#This Row],[Month-Year]]=45291), "Holiday", "Non-Holiday")</f>
        <v>Non-Holiday</v>
      </c>
      <c r="J685" t="str">
        <f>_xlfn.XLOOKUP(WEEKDAY(tbl2023Sales[[#This Row],[Date]],1),tblDayWk[Day'#],tblDayWk[Day],"Error",0,1)</f>
        <v>Friday</v>
      </c>
      <c r="K685" t="b">
        <f>WEEKDAY(tbl2023Sales[[#This Row],[Date]], 2) &gt;= 5</f>
        <v>1</v>
      </c>
      <c r="L685" s="15">
        <f>EOMONTH(tbl2023Sales[[#This Row],[Date]],0)</f>
        <v>45107</v>
      </c>
    </row>
    <row r="686" spans="1:12" x14ac:dyDescent="0.4">
      <c r="A686">
        <v>685</v>
      </c>
      <c r="B686" s="2">
        <v>45079</v>
      </c>
      <c r="C686" t="s">
        <v>321</v>
      </c>
      <c r="D686" t="s">
        <v>2</v>
      </c>
      <c r="E686">
        <v>57</v>
      </c>
      <c r="F686" t="s">
        <v>1</v>
      </c>
      <c r="G686" s="7">
        <v>3492.72</v>
      </c>
      <c r="H686" t="str">
        <f>_xlfn.XLOOKUP(tbl2023Sales[[#This Row],[Age]],tblAgeGrp[Age],tblAgeGrp[AgeGroup],"Error, verify age",0,1)</f>
        <v>55-64</v>
      </c>
      <c r="I686" t="str">
        <f>IF(OR(tbl2023Sales[[#This Row],[Month-Year]]=45260, tbl2023Sales[[#This Row],[Month-Year]]=45291), "Holiday", "Non-Holiday")</f>
        <v>Non-Holiday</v>
      </c>
      <c r="J686" t="str">
        <f>_xlfn.XLOOKUP(WEEKDAY(tbl2023Sales[[#This Row],[Date]],1),tblDayWk[Day'#],tblDayWk[Day],"Error",0,1)</f>
        <v>Friday</v>
      </c>
      <c r="K686" t="b">
        <f>WEEKDAY(tbl2023Sales[[#This Row],[Date]], 2) &gt;= 5</f>
        <v>1</v>
      </c>
      <c r="L686" s="15">
        <f>EOMONTH(tbl2023Sales[[#This Row],[Date]],0)</f>
        <v>45107</v>
      </c>
    </row>
    <row r="687" spans="1:12" x14ac:dyDescent="0.4">
      <c r="A687">
        <v>686</v>
      </c>
      <c r="B687" s="2">
        <v>45126</v>
      </c>
      <c r="C687" t="s">
        <v>320</v>
      </c>
      <c r="D687" t="s">
        <v>4</v>
      </c>
      <c r="E687">
        <v>28</v>
      </c>
      <c r="F687" t="s">
        <v>1</v>
      </c>
      <c r="G687" s="7">
        <v>1016.71</v>
      </c>
      <c r="H687" t="str">
        <f>_xlfn.XLOOKUP(tbl2023Sales[[#This Row],[Age]],tblAgeGrp[Age],tblAgeGrp[AgeGroup],"Error, verify age",0,1)</f>
        <v>25-34</v>
      </c>
      <c r="I687" t="str">
        <f>IF(OR(tbl2023Sales[[#This Row],[Month-Year]]=45260, tbl2023Sales[[#This Row],[Month-Year]]=45291), "Holiday", "Non-Holiday")</f>
        <v>Non-Holiday</v>
      </c>
      <c r="J687" t="str">
        <f>_xlfn.XLOOKUP(WEEKDAY(tbl2023Sales[[#This Row],[Date]],1),tblDayWk[Day'#],tblDayWk[Day],"Error",0,1)</f>
        <v>Wednesday</v>
      </c>
      <c r="K687" t="b">
        <f>WEEKDAY(tbl2023Sales[[#This Row],[Date]], 2) &gt;= 5</f>
        <v>0</v>
      </c>
      <c r="L687" s="15">
        <f>EOMONTH(tbl2023Sales[[#This Row],[Date]],0)</f>
        <v>45138</v>
      </c>
    </row>
    <row r="688" spans="1:12" x14ac:dyDescent="0.4">
      <c r="A688">
        <v>687</v>
      </c>
      <c r="B688" s="2">
        <v>45141</v>
      </c>
      <c r="C688" t="s">
        <v>319</v>
      </c>
      <c r="D688" t="s">
        <v>4</v>
      </c>
      <c r="E688">
        <v>53</v>
      </c>
      <c r="F688" t="s">
        <v>1</v>
      </c>
      <c r="G688" s="7">
        <v>1166.99</v>
      </c>
      <c r="H688" t="str">
        <f>_xlfn.XLOOKUP(tbl2023Sales[[#This Row],[Age]],tblAgeGrp[Age],tblAgeGrp[AgeGroup],"Error, verify age",0,1)</f>
        <v>45-54</v>
      </c>
      <c r="I688" t="str">
        <f>IF(OR(tbl2023Sales[[#This Row],[Month-Year]]=45260, tbl2023Sales[[#This Row],[Month-Year]]=45291), "Holiday", "Non-Holiday")</f>
        <v>Non-Holiday</v>
      </c>
      <c r="J688" t="str">
        <f>_xlfn.XLOOKUP(WEEKDAY(tbl2023Sales[[#This Row],[Date]],1),tblDayWk[Day'#],tblDayWk[Day],"Error",0,1)</f>
        <v>Thursday</v>
      </c>
      <c r="K688" t="b">
        <f>WEEKDAY(tbl2023Sales[[#This Row],[Date]], 2) &gt;= 5</f>
        <v>0</v>
      </c>
      <c r="L688" s="15">
        <f>EOMONTH(tbl2023Sales[[#This Row],[Date]],0)</f>
        <v>45169</v>
      </c>
    </row>
    <row r="689" spans="1:12" x14ac:dyDescent="0.4">
      <c r="A689">
        <v>688</v>
      </c>
      <c r="B689" s="2">
        <v>45202</v>
      </c>
      <c r="C689" t="s">
        <v>318</v>
      </c>
      <c r="D689" t="s">
        <v>2</v>
      </c>
      <c r="E689">
        <v>56</v>
      </c>
      <c r="F689" t="s">
        <v>9</v>
      </c>
      <c r="G689" s="7">
        <v>494.04</v>
      </c>
      <c r="H689" t="str">
        <f>_xlfn.XLOOKUP(tbl2023Sales[[#This Row],[Age]],tblAgeGrp[Age],tblAgeGrp[AgeGroup],"Error, verify age",0,1)</f>
        <v>55-64</v>
      </c>
      <c r="I689" t="str">
        <f>IF(OR(tbl2023Sales[[#This Row],[Month-Year]]=45260, tbl2023Sales[[#This Row],[Month-Year]]=45291), "Holiday", "Non-Holiday")</f>
        <v>Non-Holiday</v>
      </c>
      <c r="J689" t="str">
        <f>_xlfn.XLOOKUP(WEEKDAY(tbl2023Sales[[#This Row],[Date]],1),tblDayWk[Day'#],tblDayWk[Day],"Error",0,1)</f>
        <v>Tuesday</v>
      </c>
      <c r="K689" t="b">
        <f>WEEKDAY(tbl2023Sales[[#This Row],[Date]], 2) &gt;= 5</f>
        <v>0</v>
      </c>
      <c r="L689" s="15">
        <f>EOMONTH(tbl2023Sales[[#This Row],[Date]],0)</f>
        <v>45230</v>
      </c>
    </row>
    <row r="690" spans="1:12" x14ac:dyDescent="0.4">
      <c r="A690">
        <v>689</v>
      </c>
      <c r="B690" s="2">
        <v>45206</v>
      </c>
      <c r="C690" t="s">
        <v>317</v>
      </c>
      <c r="D690" t="s">
        <v>2</v>
      </c>
      <c r="E690">
        <v>57</v>
      </c>
      <c r="F690" t="s">
        <v>1</v>
      </c>
      <c r="G690" s="7">
        <v>1509.94</v>
      </c>
      <c r="H690" t="str">
        <f>_xlfn.XLOOKUP(tbl2023Sales[[#This Row],[Age]],tblAgeGrp[Age],tblAgeGrp[AgeGroup],"Error, verify age",0,1)</f>
        <v>55-64</v>
      </c>
      <c r="I690" t="str">
        <f>IF(OR(tbl2023Sales[[#This Row],[Month-Year]]=45260, tbl2023Sales[[#This Row],[Month-Year]]=45291), "Holiday", "Non-Holiday")</f>
        <v>Non-Holiday</v>
      </c>
      <c r="J690" t="str">
        <f>_xlfn.XLOOKUP(WEEKDAY(tbl2023Sales[[#This Row],[Date]],1),tblDayWk[Day'#],tblDayWk[Day],"Error",0,1)</f>
        <v>Saturday</v>
      </c>
      <c r="K690" t="b">
        <f>WEEKDAY(tbl2023Sales[[#This Row],[Date]], 2) &gt;= 5</f>
        <v>1</v>
      </c>
      <c r="L690" s="15">
        <f>EOMONTH(tbl2023Sales[[#This Row],[Date]],0)</f>
        <v>45230</v>
      </c>
    </row>
    <row r="691" spans="1:12" x14ac:dyDescent="0.4">
      <c r="A691">
        <v>690</v>
      </c>
      <c r="B691" s="2">
        <v>45235</v>
      </c>
      <c r="C691" t="s">
        <v>316</v>
      </c>
      <c r="D691" t="s">
        <v>4</v>
      </c>
      <c r="E691">
        <v>52</v>
      </c>
      <c r="F691" t="s">
        <v>9</v>
      </c>
      <c r="G691" s="7">
        <v>1088.1600000000001</v>
      </c>
      <c r="H691" t="str">
        <f>_xlfn.XLOOKUP(tbl2023Sales[[#This Row],[Age]],tblAgeGrp[Age],tblAgeGrp[AgeGroup],"Error, verify age",0,1)</f>
        <v>45-54</v>
      </c>
      <c r="I691" t="str">
        <f>IF(OR(tbl2023Sales[[#This Row],[Month-Year]]=45260, tbl2023Sales[[#This Row],[Month-Year]]=45291), "Holiday", "Non-Holiday")</f>
        <v>Holiday</v>
      </c>
      <c r="J691" t="str">
        <f>_xlfn.XLOOKUP(WEEKDAY(tbl2023Sales[[#This Row],[Date]],1),tblDayWk[Day'#],tblDayWk[Day],"Error",0,1)</f>
        <v>Sunday</v>
      </c>
      <c r="K691" t="b">
        <f>WEEKDAY(tbl2023Sales[[#This Row],[Date]], 2) &gt;= 5</f>
        <v>1</v>
      </c>
      <c r="L691" s="15">
        <f>EOMONTH(tbl2023Sales[[#This Row],[Date]],0)</f>
        <v>45260</v>
      </c>
    </row>
    <row r="692" spans="1:12" x14ac:dyDescent="0.4">
      <c r="A692">
        <v>691</v>
      </c>
      <c r="B692" s="2">
        <v>45039</v>
      </c>
      <c r="C692" t="s">
        <v>315</v>
      </c>
      <c r="D692" t="s">
        <v>4</v>
      </c>
      <c r="E692">
        <v>51</v>
      </c>
      <c r="F692" t="s">
        <v>9</v>
      </c>
      <c r="G692" s="7">
        <v>624.78</v>
      </c>
      <c r="H692" t="str">
        <f>_xlfn.XLOOKUP(tbl2023Sales[[#This Row],[Age]],tblAgeGrp[Age],tblAgeGrp[AgeGroup],"Error, verify age",0,1)</f>
        <v>45-54</v>
      </c>
      <c r="I692" t="str">
        <f>IF(OR(tbl2023Sales[[#This Row],[Month-Year]]=45260, tbl2023Sales[[#This Row],[Month-Year]]=45291), "Holiday", "Non-Holiday")</f>
        <v>Non-Holiday</v>
      </c>
      <c r="J692" t="str">
        <f>_xlfn.XLOOKUP(WEEKDAY(tbl2023Sales[[#This Row],[Date]],1),tblDayWk[Day'#],tblDayWk[Day],"Error",0,1)</f>
        <v>Sunday</v>
      </c>
      <c r="K692" t="b">
        <f>WEEKDAY(tbl2023Sales[[#This Row],[Date]], 2) &gt;= 5</f>
        <v>1</v>
      </c>
      <c r="L692" s="15">
        <f>EOMONTH(tbl2023Sales[[#This Row],[Date]],0)</f>
        <v>45046</v>
      </c>
    </row>
    <row r="693" spans="1:12" x14ac:dyDescent="0.4">
      <c r="A693">
        <v>692</v>
      </c>
      <c r="B693" s="2">
        <v>45176</v>
      </c>
      <c r="C693" t="s">
        <v>314</v>
      </c>
      <c r="D693" t="s">
        <v>4</v>
      </c>
      <c r="E693">
        <v>64</v>
      </c>
      <c r="F693" t="s">
        <v>9</v>
      </c>
      <c r="G693" s="7">
        <v>1041.75</v>
      </c>
      <c r="H693" t="str">
        <f>_xlfn.XLOOKUP(tbl2023Sales[[#This Row],[Age]],tblAgeGrp[Age],tblAgeGrp[AgeGroup],"Error, verify age",0,1)</f>
        <v>55-64</v>
      </c>
      <c r="I693" t="str">
        <f>IF(OR(tbl2023Sales[[#This Row],[Month-Year]]=45260, tbl2023Sales[[#This Row],[Month-Year]]=45291), "Holiday", "Non-Holiday")</f>
        <v>Non-Holiday</v>
      </c>
      <c r="J693" t="str">
        <f>_xlfn.XLOOKUP(WEEKDAY(tbl2023Sales[[#This Row],[Date]],1),tblDayWk[Day'#],tblDayWk[Day],"Error",0,1)</f>
        <v>Thursday</v>
      </c>
      <c r="K693" t="b">
        <f>WEEKDAY(tbl2023Sales[[#This Row],[Date]], 2) &gt;= 5</f>
        <v>0</v>
      </c>
      <c r="L693" s="15">
        <f>EOMONTH(tbl2023Sales[[#This Row],[Date]],0)</f>
        <v>45199</v>
      </c>
    </row>
    <row r="694" spans="1:12" x14ac:dyDescent="0.4">
      <c r="A694">
        <v>693</v>
      </c>
      <c r="B694" s="2">
        <v>45039</v>
      </c>
      <c r="C694" t="s">
        <v>313</v>
      </c>
      <c r="D694" t="s">
        <v>2</v>
      </c>
      <c r="E694">
        <v>41</v>
      </c>
      <c r="F694" t="s">
        <v>6</v>
      </c>
      <c r="G694" s="7">
        <v>21.69</v>
      </c>
      <c r="H694" t="str">
        <f>_xlfn.XLOOKUP(tbl2023Sales[[#This Row],[Age]],tblAgeGrp[Age],tblAgeGrp[AgeGroup],"Error, verify age",0,1)</f>
        <v>35-44</v>
      </c>
      <c r="I694" t="str">
        <f>IF(OR(tbl2023Sales[[#This Row],[Month-Year]]=45260, tbl2023Sales[[#This Row],[Month-Year]]=45291), "Holiday", "Non-Holiday")</f>
        <v>Non-Holiday</v>
      </c>
      <c r="J694" t="str">
        <f>_xlfn.XLOOKUP(WEEKDAY(tbl2023Sales[[#This Row],[Date]],1),tblDayWk[Day'#],tblDayWk[Day],"Error",0,1)</f>
        <v>Sunday</v>
      </c>
      <c r="K694" t="b">
        <f>WEEKDAY(tbl2023Sales[[#This Row],[Date]], 2) &gt;= 5</f>
        <v>1</v>
      </c>
      <c r="L694" s="15">
        <f>EOMONTH(tbl2023Sales[[#This Row],[Date]],0)</f>
        <v>45046</v>
      </c>
    </row>
    <row r="695" spans="1:12" x14ac:dyDescent="0.4">
      <c r="A695">
        <v>694</v>
      </c>
      <c r="B695" s="2">
        <v>45066</v>
      </c>
      <c r="C695" t="s">
        <v>312</v>
      </c>
      <c r="D695" t="s">
        <v>4</v>
      </c>
      <c r="E695">
        <v>39</v>
      </c>
      <c r="F695" t="s">
        <v>1</v>
      </c>
      <c r="G695" s="7">
        <v>1250.24</v>
      </c>
      <c r="H695" t="str">
        <f>_xlfn.XLOOKUP(tbl2023Sales[[#This Row],[Age]],tblAgeGrp[Age],tblAgeGrp[AgeGroup],"Error, verify age",0,1)</f>
        <v>35-44</v>
      </c>
      <c r="I695" t="str">
        <f>IF(OR(tbl2023Sales[[#This Row],[Month-Year]]=45260, tbl2023Sales[[#This Row],[Month-Year]]=45291), "Holiday", "Non-Holiday")</f>
        <v>Non-Holiday</v>
      </c>
      <c r="J695" t="str">
        <f>_xlfn.XLOOKUP(WEEKDAY(tbl2023Sales[[#This Row],[Date]],1),tblDayWk[Day'#],tblDayWk[Day],"Error",0,1)</f>
        <v>Saturday</v>
      </c>
      <c r="K695" t="b">
        <f>WEEKDAY(tbl2023Sales[[#This Row],[Date]], 2) &gt;= 5</f>
        <v>1</v>
      </c>
      <c r="L695" s="15">
        <f>EOMONTH(tbl2023Sales[[#This Row],[Date]],0)</f>
        <v>45077</v>
      </c>
    </row>
    <row r="696" spans="1:12" x14ac:dyDescent="0.4">
      <c r="A696">
        <v>695</v>
      </c>
      <c r="B696" s="2">
        <v>45150</v>
      </c>
      <c r="C696" t="s">
        <v>311</v>
      </c>
      <c r="D696" t="s">
        <v>4</v>
      </c>
      <c r="E696">
        <v>22</v>
      </c>
      <c r="F696" t="s">
        <v>1</v>
      </c>
      <c r="G696" s="7">
        <v>153.6</v>
      </c>
      <c r="H696" t="str">
        <f>_xlfn.XLOOKUP(tbl2023Sales[[#This Row],[Age]],tblAgeGrp[Age],tblAgeGrp[AgeGroup],"Error, verify age",0,1)</f>
        <v>15-24</v>
      </c>
      <c r="I696" t="str">
        <f>IF(OR(tbl2023Sales[[#This Row],[Month-Year]]=45260, tbl2023Sales[[#This Row],[Month-Year]]=45291), "Holiday", "Non-Holiday")</f>
        <v>Non-Holiday</v>
      </c>
      <c r="J696" t="str">
        <f>_xlfn.XLOOKUP(WEEKDAY(tbl2023Sales[[#This Row],[Date]],1),tblDayWk[Day'#],tblDayWk[Day],"Error",0,1)</f>
        <v>Saturday</v>
      </c>
      <c r="K696" t="b">
        <f>WEEKDAY(tbl2023Sales[[#This Row],[Date]], 2) &gt;= 5</f>
        <v>1</v>
      </c>
      <c r="L696" s="15">
        <f>EOMONTH(tbl2023Sales[[#This Row],[Date]],0)</f>
        <v>45169</v>
      </c>
    </row>
    <row r="697" spans="1:12" x14ac:dyDescent="0.4">
      <c r="A697">
        <v>696</v>
      </c>
      <c r="B697" s="2">
        <v>45175</v>
      </c>
      <c r="C697" t="s">
        <v>310</v>
      </c>
      <c r="D697" t="s">
        <v>4</v>
      </c>
      <c r="E697">
        <v>50</v>
      </c>
      <c r="F697" t="s">
        <v>9</v>
      </c>
      <c r="G697" s="7">
        <v>159.04</v>
      </c>
      <c r="H697" t="str">
        <f>_xlfn.XLOOKUP(tbl2023Sales[[#This Row],[Age]],tblAgeGrp[Age],tblAgeGrp[AgeGroup],"Error, verify age",0,1)</f>
        <v>45-54</v>
      </c>
      <c r="I697" t="str">
        <f>IF(OR(tbl2023Sales[[#This Row],[Month-Year]]=45260, tbl2023Sales[[#This Row],[Month-Year]]=45291), "Holiday", "Non-Holiday")</f>
        <v>Non-Holiday</v>
      </c>
      <c r="J697" t="str">
        <f>_xlfn.XLOOKUP(WEEKDAY(tbl2023Sales[[#This Row],[Date]],1),tblDayWk[Day'#],tblDayWk[Day],"Error",0,1)</f>
        <v>Wednesday</v>
      </c>
      <c r="K697" t="b">
        <f>WEEKDAY(tbl2023Sales[[#This Row],[Date]], 2) &gt;= 5</f>
        <v>0</v>
      </c>
      <c r="L697" s="15">
        <f>EOMONTH(tbl2023Sales[[#This Row],[Date]],0)</f>
        <v>45199</v>
      </c>
    </row>
    <row r="698" spans="1:12" x14ac:dyDescent="0.4">
      <c r="A698">
        <v>697</v>
      </c>
      <c r="B698" s="2">
        <v>44941</v>
      </c>
      <c r="C698" t="s">
        <v>309</v>
      </c>
      <c r="D698" t="s">
        <v>2</v>
      </c>
      <c r="E698">
        <v>53</v>
      </c>
      <c r="F698" t="s">
        <v>9</v>
      </c>
      <c r="G698" s="7">
        <v>1611.6000000000001</v>
      </c>
      <c r="H698" t="str">
        <f>_xlfn.XLOOKUP(tbl2023Sales[[#This Row],[Age]],tblAgeGrp[Age],tblAgeGrp[AgeGroup],"Error, verify age",0,1)</f>
        <v>45-54</v>
      </c>
      <c r="I698" t="str">
        <f>IF(OR(tbl2023Sales[[#This Row],[Month-Year]]=45260, tbl2023Sales[[#This Row],[Month-Year]]=45291), "Holiday", "Non-Holiday")</f>
        <v>Non-Holiday</v>
      </c>
      <c r="J698" t="str">
        <f>_xlfn.XLOOKUP(WEEKDAY(tbl2023Sales[[#This Row],[Date]],1),tblDayWk[Day'#],tblDayWk[Day],"Error",0,1)</f>
        <v>Sunday</v>
      </c>
      <c r="K698" t="b">
        <f>WEEKDAY(tbl2023Sales[[#This Row],[Date]], 2) &gt;= 5</f>
        <v>1</v>
      </c>
      <c r="L698" s="15">
        <f>EOMONTH(tbl2023Sales[[#This Row],[Date]],0)</f>
        <v>44957</v>
      </c>
    </row>
    <row r="699" spans="1:12" x14ac:dyDescent="0.4">
      <c r="A699">
        <v>698</v>
      </c>
      <c r="B699" s="2">
        <v>45126</v>
      </c>
      <c r="C699" t="s">
        <v>308</v>
      </c>
      <c r="D699" t="s">
        <v>4</v>
      </c>
      <c r="E699">
        <v>64</v>
      </c>
      <c r="F699" t="s">
        <v>1</v>
      </c>
      <c r="G699" s="7">
        <v>971.53</v>
      </c>
      <c r="H699" t="str">
        <f>_xlfn.XLOOKUP(tbl2023Sales[[#This Row],[Age]],tblAgeGrp[Age],tblAgeGrp[AgeGroup],"Error, verify age",0,1)</f>
        <v>55-64</v>
      </c>
      <c r="I699" t="str">
        <f>IF(OR(tbl2023Sales[[#This Row],[Month-Year]]=45260, tbl2023Sales[[#This Row],[Month-Year]]=45291), "Holiday", "Non-Holiday")</f>
        <v>Non-Holiday</v>
      </c>
      <c r="J699" t="str">
        <f>_xlfn.XLOOKUP(WEEKDAY(tbl2023Sales[[#This Row],[Date]],1),tblDayWk[Day'#],tblDayWk[Day],"Error",0,1)</f>
        <v>Wednesday</v>
      </c>
      <c r="K699" t="b">
        <f>WEEKDAY(tbl2023Sales[[#This Row],[Date]], 2) &gt;= 5</f>
        <v>0</v>
      </c>
      <c r="L699" s="15">
        <f>EOMONTH(tbl2023Sales[[#This Row],[Date]],0)</f>
        <v>45138</v>
      </c>
    </row>
    <row r="700" spans="1:12" x14ac:dyDescent="0.4">
      <c r="A700">
        <v>699</v>
      </c>
      <c r="B700" s="2">
        <v>45099</v>
      </c>
      <c r="C700" t="s">
        <v>307</v>
      </c>
      <c r="D700" t="s">
        <v>4</v>
      </c>
      <c r="E700">
        <v>37</v>
      </c>
      <c r="F700" t="s">
        <v>9</v>
      </c>
      <c r="G700" s="7">
        <v>553.5</v>
      </c>
      <c r="H700" t="str">
        <f>_xlfn.XLOOKUP(tbl2023Sales[[#This Row],[Age]],tblAgeGrp[Age],tblAgeGrp[AgeGroup],"Error, verify age",0,1)</f>
        <v>35-44</v>
      </c>
      <c r="I700" t="str">
        <f>IF(OR(tbl2023Sales[[#This Row],[Month-Year]]=45260, tbl2023Sales[[#This Row],[Month-Year]]=45291), "Holiday", "Non-Holiday")</f>
        <v>Non-Holiday</v>
      </c>
      <c r="J700" t="str">
        <f>_xlfn.XLOOKUP(WEEKDAY(tbl2023Sales[[#This Row],[Date]],1),tblDayWk[Day'#],tblDayWk[Day],"Error",0,1)</f>
        <v>Thursday</v>
      </c>
      <c r="K700" t="b">
        <f>WEEKDAY(tbl2023Sales[[#This Row],[Date]], 2) &gt;= 5</f>
        <v>0</v>
      </c>
      <c r="L700" s="15">
        <f>EOMONTH(tbl2023Sales[[#This Row],[Date]],0)</f>
        <v>45107</v>
      </c>
    </row>
    <row r="701" spans="1:12" x14ac:dyDescent="0.4">
      <c r="A701">
        <v>700</v>
      </c>
      <c r="B701" s="2">
        <v>45269</v>
      </c>
      <c r="C701" t="s">
        <v>306</v>
      </c>
      <c r="D701" t="s">
        <v>2</v>
      </c>
      <c r="E701">
        <v>36</v>
      </c>
      <c r="F701" t="s">
        <v>1</v>
      </c>
      <c r="G701" s="7">
        <v>3793.65</v>
      </c>
      <c r="H701" t="str">
        <f>_xlfn.XLOOKUP(tbl2023Sales[[#This Row],[Age]],tblAgeGrp[Age],tblAgeGrp[AgeGroup],"Error, verify age",0,1)</f>
        <v>35-44</v>
      </c>
      <c r="I701" t="str">
        <f>IF(OR(tbl2023Sales[[#This Row],[Month-Year]]=45260, tbl2023Sales[[#This Row],[Month-Year]]=45291), "Holiday", "Non-Holiday")</f>
        <v>Holiday</v>
      </c>
      <c r="J701" t="str">
        <f>_xlfn.XLOOKUP(WEEKDAY(tbl2023Sales[[#This Row],[Date]],1),tblDayWk[Day'#],tblDayWk[Day],"Error",0,1)</f>
        <v>Saturday</v>
      </c>
      <c r="K701" t="b">
        <f>WEEKDAY(tbl2023Sales[[#This Row],[Date]], 2) &gt;= 5</f>
        <v>1</v>
      </c>
      <c r="L701" s="15">
        <f>EOMONTH(tbl2023Sales[[#This Row],[Date]],0)</f>
        <v>45291</v>
      </c>
    </row>
    <row r="702" spans="1:12" x14ac:dyDescent="0.4">
      <c r="A702">
        <v>701</v>
      </c>
      <c r="B702" s="2">
        <v>45274</v>
      </c>
      <c r="C702" t="s">
        <v>305</v>
      </c>
      <c r="D702" t="s">
        <v>4</v>
      </c>
      <c r="E702">
        <v>52</v>
      </c>
      <c r="F702" t="s">
        <v>6</v>
      </c>
      <c r="G702" s="7">
        <v>292.74</v>
      </c>
      <c r="H702" t="str">
        <f>_xlfn.XLOOKUP(tbl2023Sales[[#This Row],[Age]],tblAgeGrp[Age],tblAgeGrp[AgeGroup],"Error, verify age",0,1)</f>
        <v>45-54</v>
      </c>
      <c r="I702" t="str">
        <f>IF(OR(tbl2023Sales[[#This Row],[Month-Year]]=45260, tbl2023Sales[[#This Row],[Month-Year]]=45291), "Holiday", "Non-Holiday")</f>
        <v>Holiday</v>
      </c>
      <c r="J702" t="str">
        <f>_xlfn.XLOOKUP(WEEKDAY(tbl2023Sales[[#This Row],[Date]],1),tblDayWk[Day'#],tblDayWk[Day],"Error",0,1)</f>
        <v>Thursday</v>
      </c>
      <c r="K702" t="b">
        <f>WEEKDAY(tbl2023Sales[[#This Row],[Date]], 2) &gt;= 5</f>
        <v>0</v>
      </c>
      <c r="L702" s="15">
        <f>EOMONTH(tbl2023Sales[[#This Row],[Date]],0)</f>
        <v>45291</v>
      </c>
    </row>
    <row r="703" spans="1:12" x14ac:dyDescent="0.4">
      <c r="A703">
        <v>702</v>
      </c>
      <c r="B703" s="2">
        <v>45134</v>
      </c>
      <c r="C703" t="s">
        <v>304</v>
      </c>
      <c r="D703" t="s">
        <v>4</v>
      </c>
      <c r="E703">
        <v>60</v>
      </c>
      <c r="F703" t="s">
        <v>9</v>
      </c>
      <c r="G703" s="7">
        <v>461.84</v>
      </c>
      <c r="H703" t="str">
        <f>_xlfn.XLOOKUP(tbl2023Sales[[#This Row],[Age]],tblAgeGrp[Age],tblAgeGrp[AgeGroup],"Error, verify age",0,1)</f>
        <v>55-64</v>
      </c>
      <c r="I703" t="str">
        <f>IF(OR(tbl2023Sales[[#This Row],[Month-Year]]=45260, tbl2023Sales[[#This Row],[Month-Year]]=45291), "Holiday", "Non-Holiday")</f>
        <v>Non-Holiday</v>
      </c>
      <c r="J703" t="str">
        <f>_xlfn.XLOOKUP(WEEKDAY(tbl2023Sales[[#This Row],[Date]],1),tblDayWk[Day'#],tblDayWk[Day],"Error",0,1)</f>
        <v>Thursday</v>
      </c>
      <c r="K703" t="b">
        <f>WEEKDAY(tbl2023Sales[[#This Row],[Date]], 2) &gt;= 5</f>
        <v>0</v>
      </c>
      <c r="L703" s="15">
        <f>EOMONTH(tbl2023Sales[[#This Row],[Date]],0)</f>
        <v>45138</v>
      </c>
    </row>
    <row r="704" spans="1:12" x14ac:dyDescent="0.4">
      <c r="A704">
        <v>703</v>
      </c>
      <c r="B704" s="2">
        <v>45011</v>
      </c>
      <c r="C704" t="s">
        <v>303</v>
      </c>
      <c r="D704" t="s">
        <v>2</v>
      </c>
      <c r="E704">
        <v>34</v>
      </c>
      <c r="F704" t="s">
        <v>1</v>
      </c>
      <c r="G704" s="7">
        <v>3049.8</v>
      </c>
      <c r="H704" t="str">
        <f>_xlfn.XLOOKUP(tbl2023Sales[[#This Row],[Age]],tblAgeGrp[Age],tblAgeGrp[AgeGroup],"Error, verify age",0,1)</f>
        <v>25-34</v>
      </c>
      <c r="I704" t="str">
        <f>IF(OR(tbl2023Sales[[#This Row],[Month-Year]]=45260, tbl2023Sales[[#This Row],[Month-Year]]=45291), "Holiday", "Non-Holiday")</f>
        <v>Non-Holiday</v>
      </c>
      <c r="J704" t="str">
        <f>_xlfn.XLOOKUP(WEEKDAY(tbl2023Sales[[#This Row],[Date]],1),tblDayWk[Day'#],tblDayWk[Day],"Error",0,1)</f>
        <v>Sunday</v>
      </c>
      <c r="K704" t="b">
        <f>WEEKDAY(tbl2023Sales[[#This Row],[Date]], 2) &gt;= 5</f>
        <v>1</v>
      </c>
      <c r="L704" s="15">
        <f>EOMONTH(tbl2023Sales[[#This Row],[Date]],0)</f>
        <v>45016</v>
      </c>
    </row>
    <row r="705" spans="1:12" x14ac:dyDescent="0.4">
      <c r="A705">
        <v>704</v>
      </c>
      <c r="B705" s="2">
        <v>45166</v>
      </c>
      <c r="C705" t="s">
        <v>302</v>
      </c>
      <c r="D705" t="s">
        <v>4</v>
      </c>
      <c r="E705">
        <v>62</v>
      </c>
      <c r="F705" t="s">
        <v>9</v>
      </c>
      <c r="G705" s="7">
        <v>798.84</v>
      </c>
      <c r="H705" t="str">
        <f>_xlfn.XLOOKUP(tbl2023Sales[[#This Row],[Age]],tblAgeGrp[Age],tblAgeGrp[AgeGroup],"Error, verify age",0,1)</f>
        <v>55-64</v>
      </c>
      <c r="I705" t="str">
        <f>IF(OR(tbl2023Sales[[#This Row],[Month-Year]]=45260, tbl2023Sales[[#This Row],[Month-Year]]=45291), "Holiday", "Non-Holiday")</f>
        <v>Non-Holiday</v>
      </c>
      <c r="J705" t="str">
        <f>_xlfn.XLOOKUP(WEEKDAY(tbl2023Sales[[#This Row],[Date]],1),tblDayWk[Day'#],tblDayWk[Day],"Error",0,1)</f>
        <v>Monday</v>
      </c>
      <c r="K705" t="b">
        <f>WEEKDAY(tbl2023Sales[[#This Row],[Date]], 2) &gt;= 5</f>
        <v>0</v>
      </c>
      <c r="L705" s="15">
        <f>EOMONTH(tbl2023Sales[[#This Row],[Date]],0)</f>
        <v>45169</v>
      </c>
    </row>
    <row r="706" spans="1:12" x14ac:dyDescent="0.4">
      <c r="A706">
        <v>705</v>
      </c>
      <c r="B706" s="2">
        <v>44992</v>
      </c>
      <c r="C706" t="s">
        <v>301</v>
      </c>
      <c r="D706" t="s">
        <v>2</v>
      </c>
      <c r="E706">
        <v>60</v>
      </c>
      <c r="F706" t="s">
        <v>1</v>
      </c>
      <c r="G706" s="7">
        <v>1402.34</v>
      </c>
      <c r="H706" t="str">
        <f>_xlfn.XLOOKUP(tbl2023Sales[[#This Row],[Age]],tblAgeGrp[Age],tblAgeGrp[AgeGroup],"Error, verify age",0,1)</f>
        <v>55-64</v>
      </c>
      <c r="I706" t="str">
        <f>IF(OR(tbl2023Sales[[#This Row],[Month-Year]]=45260, tbl2023Sales[[#This Row],[Month-Year]]=45291), "Holiday", "Non-Holiday")</f>
        <v>Non-Holiday</v>
      </c>
      <c r="J706" t="str">
        <f>_xlfn.XLOOKUP(WEEKDAY(tbl2023Sales[[#This Row],[Date]],1),tblDayWk[Day'#],tblDayWk[Day],"Error",0,1)</f>
        <v>Tuesday</v>
      </c>
      <c r="K706" t="b">
        <f>WEEKDAY(tbl2023Sales[[#This Row],[Date]], 2) &gt;= 5</f>
        <v>0</v>
      </c>
      <c r="L706" s="15">
        <f>EOMONTH(tbl2023Sales[[#This Row],[Date]],0)</f>
        <v>45016</v>
      </c>
    </row>
    <row r="707" spans="1:12" x14ac:dyDescent="0.4">
      <c r="A707">
        <v>706</v>
      </c>
      <c r="B707" s="2">
        <v>45245</v>
      </c>
      <c r="C707" t="s">
        <v>300</v>
      </c>
      <c r="D707" t="s">
        <v>2</v>
      </c>
      <c r="E707">
        <v>51</v>
      </c>
      <c r="F707" t="s">
        <v>1</v>
      </c>
      <c r="G707" s="7">
        <v>680.85</v>
      </c>
      <c r="H707" t="str">
        <f>_xlfn.XLOOKUP(tbl2023Sales[[#This Row],[Age]],tblAgeGrp[Age],tblAgeGrp[AgeGroup],"Error, verify age",0,1)</f>
        <v>45-54</v>
      </c>
      <c r="I707" t="str">
        <f>IF(OR(tbl2023Sales[[#This Row],[Month-Year]]=45260, tbl2023Sales[[#This Row],[Month-Year]]=45291), "Holiday", "Non-Holiday")</f>
        <v>Holiday</v>
      </c>
      <c r="J707" t="str">
        <f>_xlfn.XLOOKUP(WEEKDAY(tbl2023Sales[[#This Row],[Date]],1),tblDayWk[Day'#],tblDayWk[Day],"Error",0,1)</f>
        <v>Wednesday</v>
      </c>
      <c r="K707" t="b">
        <f>WEEKDAY(tbl2023Sales[[#This Row],[Date]], 2) &gt;= 5</f>
        <v>0</v>
      </c>
      <c r="L707" s="15">
        <f>EOMONTH(tbl2023Sales[[#This Row],[Date]],0)</f>
        <v>45260</v>
      </c>
    </row>
    <row r="708" spans="1:12" x14ac:dyDescent="0.4">
      <c r="A708">
        <v>707</v>
      </c>
      <c r="B708" s="2">
        <v>45200</v>
      </c>
      <c r="C708" t="s">
        <v>299</v>
      </c>
      <c r="D708" t="s">
        <v>4</v>
      </c>
      <c r="E708">
        <v>26</v>
      </c>
      <c r="F708" t="s">
        <v>9</v>
      </c>
      <c r="G708" s="7">
        <v>445.12</v>
      </c>
      <c r="H708" t="str">
        <f>_xlfn.XLOOKUP(tbl2023Sales[[#This Row],[Age]],tblAgeGrp[Age],tblAgeGrp[AgeGroup],"Error, verify age",0,1)</f>
        <v>25-34</v>
      </c>
      <c r="I708" t="str">
        <f>IF(OR(tbl2023Sales[[#This Row],[Month-Year]]=45260, tbl2023Sales[[#This Row],[Month-Year]]=45291), "Holiday", "Non-Holiday")</f>
        <v>Non-Holiday</v>
      </c>
      <c r="J708" t="str">
        <f>_xlfn.XLOOKUP(WEEKDAY(tbl2023Sales[[#This Row],[Date]],1),tblDayWk[Day'#],tblDayWk[Day],"Error",0,1)</f>
        <v>Sunday</v>
      </c>
      <c r="K708" t="b">
        <f>WEEKDAY(tbl2023Sales[[#This Row],[Date]], 2) &gt;= 5</f>
        <v>1</v>
      </c>
      <c r="L708" s="15">
        <f>EOMONTH(tbl2023Sales[[#This Row],[Date]],0)</f>
        <v>45230</v>
      </c>
    </row>
    <row r="709" spans="1:12" x14ac:dyDescent="0.4">
      <c r="A709">
        <v>708</v>
      </c>
      <c r="B709" s="2">
        <v>44940</v>
      </c>
      <c r="C709" t="s">
        <v>298</v>
      </c>
      <c r="D709" t="s">
        <v>4</v>
      </c>
      <c r="E709">
        <v>43</v>
      </c>
      <c r="F709" t="s">
        <v>6</v>
      </c>
      <c r="G709" s="7">
        <v>546.84</v>
      </c>
      <c r="H709" t="str">
        <f>_xlfn.XLOOKUP(tbl2023Sales[[#This Row],[Age]],tblAgeGrp[Age],tblAgeGrp[AgeGroup],"Error, verify age",0,1)</f>
        <v>35-44</v>
      </c>
      <c r="I709" t="str">
        <f>IF(OR(tbl2023Sales[[#This Row],[Month-Year]]=45260, tbl2023Sales[[#This Row],[Month-Year]]=45291), "Holiday", "Non-Holiday")</f>
        <v>Non-Holiday</v>
      </c>
      <c r="J709" t="str">
        <f>_xlfn.XLOOKUP(WEEKDAY(tbl2023Sales[[#This Row],[Date]],1),tblDayWk[Day'#],tblDayWk[Day],"Error",0,1)</f>
        <v>Saturday</v>
      </c>
      <c r="K709" t="b">
        <f>WEEKDAY(tbl2023Sales[[#This Row],[Date]], 2) &gt;= 5</f>
        <v>1</v>
      </c>
      <c r="L709" s="15">
        <f>EOMONTH(tbl2023Sales[[#This Row],[Date]],0)</f>
        <v>44957</v>
      </c>
    </row>
    <row r="710" spans="1:12" x14ac:dyDescent="0.4">
      <c r="A710">
        <v>709</v>
      </c>
      <c r="B710" s="2">
        <v>45128</v>
      </c>
      <c r="C710" t="s">
        <v>297</v>
      </c>
      <c r="D710" t="s">
        <v>4</v>
      </c>
      <c r="E710">
        <v>19</v>
      </c>
      <c r="F710" t="s">
        <v>1</v>
      </c>
      <c r="G710" s="7">
        <v>88.5</v>
      </c>
      <c r="H710" t="str">
        <f>_xlfn.XLOOKUP(tbl2023Sales[[#This Row],[Age]],tblAgeGrp[Age],tblAgeGrp[AgeGroup],"Error, verify age",0,1)</f>
        <v>15-24</v>
      </c>
      <c r="I710" t="str">
        <f>IF(OR(tbl2023Sales[[#This Row],[Month-Year]]=45260, tbl2023Sales[[#This Row],[Month-Year]]=45291), "Holiday", "Non-Holiday")</f>
        <v>Non-Holiday</v>
      </c>
      <c r="J710" t="str">
        <f>_xlfn.XLOOKUP(WEEKDAY(tbl2023Sales[[#This Row],[Date]],1),tblDayWk[Day'#],tblDayWk[Day],"Error",0,1)</f>
        <v>Friday</v>
      </c>
      <c r="K710" t="b">
        <f>WEEKDAY(tbl2023Sales[[#This Row],[Date]], 2) &gt;= 5</f>
        <v>1</v>
      </c>
      <c r="L710" s="15">
        <f>EOMONTH(tbl2023Sales[[#This Row],[Date]],0)</f>
        <v>45138</v>
      </c>
    </row>
    <row r="711" spans="1:12" x14ac:dyDescent="0.4">
      <c r="A711">
        <v>710</v>
      </c>
      <c r="B711" s="2">
        <v>45230</v>
      </c>
      <c r="C711" t="s">
        <v>296</v>
      </c>
      <c r="D711" t="s">
        <v>4</v>
      </c>
      <c r="E711">
        <v>26</v>
      </c>
      <c r="F711" t="s">
        <v>1</v>
      </c>
      <c r="G711" s="7">
        <v>1858.8000000000002</v>
      </c>
      <c r="H711" t="str">
        <f>_xlfn.XLOOKUP(tbl2023Sales[[#This Row],[Age]],tblAgeGrp[Age],tblAgeGrp[AgeGroup],"Error, verify age",0,1)</f>
        <v>25-34</v>
      </c>
      <c r="I711" t="str">
        <f>IF(OR(tbl2023Sales[[#This Row],[Month-Year]]=45260, tbl2023Sales[[#This Row],[Month-Year]]=45291), "Holiday", "Non-Holiday")</f>
        <v>Non-Holiday</v>
      </c>
      <c r="J711" t="str">
        <f>_xlfn.XLOOKUP(WEEKDAY(tbl2023Sales[[#This Row],[Date]],1),tblDayWk[Day'#],tblDayWk[Day],"Error",0,1)</f>
        <v>Tuesday</v>
      </c>
      <c r="K711" t="b">
        <f>WEEKDAY(tbl2023Sales[[#This Row],[Date]], 2) &gt;= 5</f>
        <v>0</v>
      </c>
      <c r="L711" s="15">
        <f>EOMONTH(tbl2023Sales[[#This Row],[Date]],0)</f>
        <v>45230</v>
      </c>
    </row>
    <row r="712" spans="1:12" x14ac:dyDescent="0.4">
      <c r="A712">
        <v>711</v>
      </c>
      <c r="B712" s="2">
        <v>45215</v>
      </c>
      <c r="C712" t="s">
        <v>295</v>
      </c>
      <c r="D712" t="s">
        <v>2</v>
      </c>
      <c r="E712">
        <v>26</v>
      </c>
      <c r="F712" t="s">
        <v>1</v>
      </c>
      <c r="G712" s="7">
        <v>2222.9</v>
      </c>
      <c r="H712" t="str">
        <f>_xlfn.XLOOKUP(tbl2023Sales[[#This Row],[Age]],tblAgeGrp[Age],tblAgeGrp[AgeGroup],"Error, verify age",0,1)</f>
        <v>25-34</v>
      </c>
      <c r="I712" t="str">
        <f>IF(OR(tbl2023Sales[[#This Row],[Month-Year]]=45260, tbl2023Sales[[#This Row],[Month-Year]]=45291), "Holiday", "Non-Holiday")</f>
        <v>Non-Holiday</v>
      </c>
      <c r="J712" t="str">
        <f>_xlfn.XLOOKUP(WEEKDAY(tbl2023Sales[[#This Row],[Date]],1),tblDayWk[Day'#],tblDayWk[Day],"Error",0,1)</f>
        <v>Monday</v>
      </c>
      <c r="K712" t="b">
        <f>WEEKDAY(tbl2023Sales[[#This Row],[Date]], 2) &gt;= 5</f>
        <v>0</v>
      </c>
      <c r="L712" s="15">
        <f>EOMONTH(tbl2023Sales[[#This Row],[Date]],0)</f>
        <v>45230</v>
      </c>
    </row>
    <row r="713" spans="1:12" x14ac:dyDescent="0.4">
      <c r="A713">
        <v>712</v>
      </c>
      <c r="B713" s="2">
        <v>45266</v>
      </c>
      <c r="C713" t="s">
        <v>294</v>
      </c>
      <c r="D713" t="s">
        <v>4</v>
      </c>
      <c r="E713">
        <v>57</v>
      </c>
      <c r="F713" t="s">
        <v>6</v>
      </c>
      <c r="G713" s="7">
        <v>41.09</v>
      </c>
      <c r="H713" t="str">
        <f>_xlfn.XLOOKUP(tbl2023Sales[[#This Row],[Age]],tblAgeGrp[Age],tblAgeGrp[AgeGroup],"Error, verify age",0,1)</f>
        <v>55-64</v>
      </c>
      <c r="I713" t="str">
        <f>IF(OR(tbl2023Sales[[#This Row],[Month-Year]]=45260, tbl2023Sales[[#This Row],[Month-Year]]=45291), "Holiday", "Non-Holiday")</f>
        <v>Holiday</v>
      </c>
      <c r="J713" t="str">
        <f>_xlfn.XLOOKUP(WEEKDAY(tbl2023Sales[[#This Row],[Date]],1),tblDayWk[Day'#],tblDayWk[Day],"Error",0,1)</f>
        <v>Wednesday</v>
      </c>
      <c r="K713" t="b">
        <f>WEEKDAY(tbl2023Sales[[#This Row],[Date]], 2) &gt;= 5</f>
        <v>0</v>
      </c>
      <c r="L713" s="15">
        <f>EOMONTH(tbl2023Sales[[#This Row],[Date]],0)</f>
        <v>45291</v>
      </c>
    </row>
    <row r="714" spans="1:12" x14ac:dyDescent="0.4">
      <c r="A714">
        <v>713</v>
      </c>
      <c r="B714" s="2">
        <v>44940</v>
      </c>
      <c r="C714" t="s">
        <v>293</v>
      </c>
      <c r="D714" t="s">
        <v>2</v>
      </c>
      <c r="E714">
        <v>34</v>
      </c>
      <c r="F714" t="s">
        <v>6</v>
      </c>
      <c r="G714" s="7">
        <v>158.56</v>
      </c>
      <c r="H714" t="str">
        <f>_xlfn.XLOOKUP(tbl2023Sales[[#This Row],[Age]],tblAgeGrp[Age],tblAgeGrp[AgeGroup],"Error, verify age",0,1)</f>
        <v>25-34</v>
      </c>
      <c r="I714" t="str">
        <f>IF(OR(tbl2023Sales[[#This Row],[Month-Year]]=45260, tbl2023Sales[[#This Row],[Month-Year]]=45291), "Holiday", "Non-Holiday")</f>
        <v>Non-Holiday</v>
      </c>
      <c r="J714" t="str">
        <f>_xlfn.XLOOKUP(WEEKDAY(tbl2023Sales[[#This Row],[Date]],1),tblDayWk[Day'#],tblDayWk[Day],"Error",0,1)</f>
        <v>Saturday</v>
      </c>
      <c r="K714" t="b">
        <f>WEEKDAY(tbl2023Sales[[#This Row],[Date]], 2) &gt;= 5</f>
        <v>1</v>
      </c>
      <c r="L714" s="15">
        <f>EOMONTH(tbl2023Sales[[#This Row],[Date]],0)</f>
        <v>44957</v>
      </c>
    </row>
    <row r="715" spans="1:12" x14ac:dyDescent="0.4">
      <c r="A715">
        <v>714</v>
      </c>
      <c r="B715" s="2">
        <v>44969</v>
      </c>
      <c r="C715" t="s">
        <v>292</v>
      </c>
      <c r="D715" t="s">
        <v>4</v>
      </c>
      <c r="E715">
        <v>18</v>
      </c>
      <c r="F715" t="s">
        <v>9</v>
      </c>
      <c r="G715" s="7">
        <v>639.29999999999995</v>
      </c>
      <c r="H715" t="str">
        <f>_xlfn.XLOOKUP(tbl2023Sales[[#This Row],[Age]],tblAgeGrp[Age],tblAgeGrp[AgeGroup],"Error, verify age",0,1)</f>
        <v>15-24</v>
      </c>
      <c r="I715" t="str">
        <f>IF(OR(tbl2023Sales[[#This Row],[Month-Year]]=45260, tbl2023Sales[[#This Row],[Month-Year]]=45291), "Holiday", "Non-Holiday")</f>
        <v>Non-Holiday</v>
      </c>
      <c r="J715" t="str">
        <f>_xlfn.XLOOKUP(WEEKDAY(tbl2023Sales[[#This Row],[Date]],1),tblDayWk[Day'#],tblDayWk[Day],"Error",0,1)</f>
        <v>Sunday</v>
      </c>
      <c r="K715" t="b">
        <f>WEEKDAY(tbl2023Sales[[#This Row],[Date]], 2) &gt;= 5</f>
        <v>1</v>
      </c>
      <c r="L715" s="15">
        <f>EOMONTH(tbl2023Sales[[#This Row],[Date]],0)</f>
        <v>44985</v>
      </c>
    </row>
    <row r="716" spans="1:12" x14ac:dyDescent="0.4">
      <c r="A716">
        <v>715</v>
      </c>
      <c r="B716" s="2">
        <v>45256</v>
      </c>
      <c r="C716" t="s">
        <v>291</v>
      </c>
      <c r="D716" t="s">
        <v>4</v>
      </c>
      <c r="E716">
        <v>42</v>
      </c>
      <c r="F716" t="s">
        <v>6</v>
      </c>
      <c r="G716" s="7">
        <v>906.71</v>
      </c>
      <c r="H716" t="str">
        <f>_xlfn.XLOOKUP(tbl2023Sales[[#This Row],[Age]],tblAgeGrp[Age],tblAgeGrp[AgeGroup],"Error, verify age",0,1)</f>
        <v>35-44</v>
      </c>
      <c r="I716" t="str">
        <f>IF(OR(tbl2023Sales[[#This Row],[Month-Year]]=45260, tbl2023Sales[[#This Row],[Month-Year]]=45291), "Holiday", "Non-Holiday")</f>
        <v>Holiday</v>
      </c>
      <c r="J716" t="str">
        <f>_xlfn.XLOOKUP(WEEKDAY(tbl2023Sales[[#This Row],[Date]],1),tblDayWk[Day'#],tblDayWk[Day],"Error",0,1)</f>
        <v>Sunday</v>
      </c>
      <c r="K716" t="b">
        <f>WEEKDAY(tbl2023Sales[[#This Row],[Date]], 2) &gt;= 5</f>
        <v>1</v>
      </c>
      <c r="L716" s="15">
        <f>EOMONTH(tbl2023Sales[[#This Row],[Date]],0)</f>
        <v>45260</v>
      </c>
    </row>
    <row r="717" spans="1:12" x14ac:dyDescent="0.4">
      <c r="A717">
        <v>716</v>
      </c>
      <c r="B717" s="2">
        <v>45146</v>
      </c>
      <c r="C717" t="s">
        <v>290</v>
      </c>
      <c r="D717" t="s">
        <v>4</v>
      </c>
      <c r="E717">
        <v>60</v>
      </c>
      <c r="F717" t="s">
        <v>9</v>
      </c>
      <c r="G717" s="7">
        <v>885.6</v>
      </c>
      <c r="H717" t="str">
        <f>_xlfn.XLOOKUP(tbl2023Sales[[#This Row],[Age]],tblAgeGrp[Age],tblAgeGrp[AgeGroup],"Error, verify age",0,1)</f>
        <v>55-64</v>
      </c>
      <c r="I717" t="str">
        <f>IF(OR(tbl2023Sales[[#This Row],[Month-Year]]=45260, tbl2023Sales[[#This Row],[Month-Year]]=45291), "Holiday", "Non-Holiday")</f>
        <v>Non-Holiday</v>
      </c>
      <c r="J717" t="str">
        <f>_xlfn.XLOOKUP(WEEKDAY(tbl2023Sales[[#This Row],[Date]],1),tblDayWk[Day'#],tblDayWk[Day],"Error",0,1)</f>
        <v>Tuesday</v>
      </c>
      <c r="K717" t="b">
        <f>WEEKDAY(tbl2023Sales[[#This Row],[Date]], 2) &gt;= 5</f>
        <v>0</v>
      </c>
      <c r="L717" s="15">
        <f>EOMONTH(tbl2023Sales[[#This Row],[Date]],0)</f>
        <v>45169</v>
      </c>
    </row>
    <row r="718" spans="1:12" x14ac:dyDescent="0.4">
      <c r="A718">
        <v>717</v>
      </c>
      <c r="B718" s="2">
        <v>44996</v>
      </c>
      <c r="C718" t="s">
        <v>289</v>
      </c>
      <c r="D718" t="s">
        <v>2</v>
      </c>
      <c r="E718">
        <v>57</v>
      </c>
      <c r="F718" t="s">
        <v>9</v>
      </c>
      <c r="G718" s="7">
        <v>518.94000000000005</v>
      </c>
      <c r="H718" t="str">
        <f>_xlfn.XLOOKUP(tbl2023Sales[[#This Row],[Age]],tblAgeGrp[Age],tblAgeGrp[AgeGroup],"Error, verify age",0,1)</f>
        <v>55-64</v>
      </c>
      <c r="I718" t="str">
        <f>IF(OR(tbl2023Sales[[#This Row],[Month-Year]]=45260, tbl2023Sales[[#This Row],[Month-Year]]=45291), "Holiday", "Non-Holiday")</f>
        <v>Non-Holiday</v>
      </c>
      <c r="J718" t="str">
        <f>_xlfn.XLOOKUP(WEEKDAY(tbl2023Sales[[#This Row],[Date]],1),tblDayWk[Day'#],tblDayWk[Day],"Error",0,1)</f>
        <v>Saturday</v>
      </c>
      <c r="K718" t="b">
        <f>WEEKDAY(tbl2023Sales[[#This Row],[Date]], 2) &gt;= 5</f>
        <v>1</v>
      </c>
      <c r="L718" s="15">
        <f>EOMONTH(tbl2023Sales[[#This Row],[Date]],0)</f>
        <v>45016</v>
      </c>
    </row>
    <row r="719" spans="1:12" x14ac:dyDescent="0.4">
      <c r="A719">
        <v>718</v>
      </c>
      <c r="B719" s="2">
        <v>45163</v>
      </c>
      <c r="C719" t="s">
        <v>288</v>
      </c>
      <c r="D719" t="s">
        <v>4</v>
      </c>
      <c r="E719">
        <v>59</v>
      </c>
      <c r="F719" t="s">
        <v>6</v>
      </c>
      <c r="G719" s="7">
        <v>105.15</v>
      </c>
      <c r="H719" t="str">
        <f>_xlfn.XLOOKUP(tbl2023Sales[[#This Row],[Age]],tblAgeGrp[Age],tblAgeGrp[AgeGroup],"Error, verify age",0,1)</f>
        <v>55-64</v>
      </c>
      <c r="I719" t="str">
        <f>IF(OR(tbl2023Sales[[#This Row],[Month-Year]]=45260, tbl2023Sales[[#This Row],[Month-Year]]=45291), "Holiday", "Non-Holiday")</f>
        <v>Non-Holiday</v>
      </c>
      <c r="J719" t="str">
        <f>_xlfn.XLOOKUP(WEEKDAY(tbl2023Sales[[#This Row],[Date]],1),tblDayWk[Day'#],tblDayWk[Day],"Error",0,1)</f>
        <v>Friday</v>
      </c>
      <c r="K719" t="b">
        <f>WEEKDAY(tbl2023Sales[[#This Row],[Date]], 2) &gt;= 5</f>
        <v>1</v>
      </c>
      <c r="L719" s="15">
        <f>EOMONTH(tbl2023Sales[[#This Row],[Date]],0)</f>
        <v>45169</v>
      </c>
    </row>
    <row r="720" spans="1:12" x14ac:dyDescent="0.4">
      <c r="A720">
        <v>719</v>
      </c>
      <c r="B720" s="2">
        <v>45020</v>
      </c>
      <c r="C720" t="s">
        <v>287</v>
      </c>
      <c r="D720" t="s">
        <v>4</v>
      </c>
      <c r="E720">
        <v>42</v>
      </c>
      <c r="F720" t="s">
        <v>9</v>
      </c>
      <c r="G720" s="7">
        <v>467.25</v>
      </c>
      <c r="H720" t="str">
        <f>_xlfn.XLOOKUP(tbl2023Sales[[#This Row],[Age]],tblAgeGrp[Age],tblAgeGrp[AgeGroup],"Error, verify age",0,1)</f>
        <v>35-44</v>
      </c>
      <c r="I720" t="str">
        <f>IF(OR(tbl2023Sales[[#This Row],[Month-Year]]=45260, tbl2023Sales[[#This Row],[Month-Year]]=45291), "Holiday", "Non-Holiday")</f>
        <v>Non-Holiday</v>
      </c>
      <c r="J720" t="str">
        <f>_xlfn.XLOOKUP(WEEKDAY(tbl2023Sales[[#This Row],[Date]],1),tblDayWk[Day'#],tblDayWk[Day],"Error",0,1)</f>
        <v>Tuesday</v>
      </c>
      <c r="K720" t="b">
        <f>WEEKDAY(tbl2023Sales[[#This Row],[Date]], 2) &gt;= 5</f>
        <v>0</v>
      </c>
      <c r="L720" s="15">
        <f>EOMONTH(tbl2023Sales[[#This Row],[Date]],0)</f>
        <v>45046</v>
      </c>
    </row>
    <row r="721" spans="1:12" x14ac:dyDescent="0.4">
      <c r="A721">
        <v>720</v>
      </c>
      <c r="B721" s="2">
        <v>44952</v>
      </c>
      <c r="C721" t="s">
        <v>286</v>
      </c>
      <c r="D721" t="s">
        <v>4</v>
      </c>
      <c r="E721">
        <v>56</v>
      </c>
      <c r="F721" t="s">
        <v>6</v>
      </c>
      <c r="G721" s="7">
        <v>289.23</v>
      </c>
      <c r="H721" t="str">
        <f>_xlfn.XLOOKUP(tbl2023Sales[[#This Row],[Age]],tblAgeGrp[Age],tblAgeGrp[AgeGroup],"Error, verify age",0,1)</f>
        <v>55-64</v>
      </c>
      <c r="I721" t="str">
        <f>IF(OR(tbl2023Sales[[#This Row],[Month-Year]]=45260, tbl2023Sales[[#This Row],[Month-Year]]=45291), "Holiday", "Non-Holiday")</f>
        <v>Non-Holiday</v>
      </c>
      <c r="J721" t="str">
        <f>_xlfn.XLOOKUP(WEEKDAY(tbl2023Sales[[#This Row],[Date]],1),tblDayWk[Day'#],tblDayWk[Day],"Error",0,1)</f>
        <v>Thursday</v>
      </c>
      <c r="K721" t="b">
        <f>WEEKDAY(tbl2023Sales[[#This Row],[Date]], 2) &gt;= 5</f>
        <v>0</v>
      </c>
      <c r="L721" s="15">
        <f>EOMONTH(tbl2023Sales[[#This Row],[Date]],0)</f>
        <v>44957</v>
      </c>
    </row>
    <row r="722" spans="1:12" x14ac:dyDescent="0.4">
      <c r="A722">
        <v>721</v>
      </c>
      <c r="B722" s="2">
        <v>45244</v>
      </c>
      <c r="C722" t="s">
        <v>285</v>
      </c>
      <c r="D722" t="s">
        <v>4</v>
      </c>
      <c r="E722">
        <v>52</v>
      </c>
      <c r="F722" t="s">
        <v>9</v>
      </c>
      <c r="G722" s="7">
        <v>830.87999999999988</v>
      </c>
      <c r="H722" t="str">
        <f>_xlfn.XLOOKUP(tbl2023Sales[[#This Row],[Age]],tblAgeGrp[Age],tblAgeGrp[AgeGroup],"Error, verify age",0,1)</f>
        <v>45-54</v>
      </c>
      <c r="I722" t="str">
        <f>IF(OR(tbl2023Sales[[#This Row],[Month-Year]]=45260, tbl2023Sales[[#This Row],[Month-Year]]=45291), "Holiday", "Non-Holiday")</f>
        <v>Holiday</v>
      </c>
      <c r="J722" t="str">
        <f>_xlfn.XLOOKUP(WEEKDAY(tbl2023Sales[[#This Row],[Date]],1),tblDayWk[Day'#],tblDayWk[Day],"Error",0,1)</f>
        <v>Tuesday</v>
      </c>
      <c r="K722" t="b">
        <f>WEEKDAY(tbl2023Sales[[#This Row],[Date]], 2) &gt;= 5</f>
        <v>0</v>
      </c>
      <c r="L722" s="15">
        <f>EOMONTH(tbl2023Sales[[#This Row],[Date]],0)</f>
        <v>45260</v>
      </c>
    </row>
    <row r="723" spans="1:12" x14ac:dyDescent="0.4">
      <c r="A723">
        <v>722</v>
      </c>
      <c r="B723" s="2">
        <v>45121</v>
      </c>
      <c r="C723" t="s">
        <v>284</v>
      </c>
      <c r="D723" t="s">
        <v>2</v>
      </c>
      <c r="E723">
        <v>20</v>
      </c>
      <c r="F723" t="s">
        <v>6</v>
      </c>
      <c r="G723" s="7">
        <v>190.44</v>
      </c>
      <c r="H723" t="str">
        <f>_xlfn.XLOOKUP(tbl2023Sales[[#This Row],[Age]],tblAgeGrp[Age],tblAgeGrp[AgeGroup],"Error, verify age",0,1)</f>
        <v>15-24</v>
      </c>
      <c r="I723" t="str">
        <f>IF(OR(tbl2023Sales[[#This Row],[Month-Year]]=45260, tbl2023Sales[[#This Row],[Month-Year]]=45291), "Holiday", "Non-Holiday")</f>
        <v>Non-Holiday</v>
      </c>
      <c r="J723" t="str">
        <f>_xlfn.XLOOKUP(WEEKDAY(tbl2023Sales[[#This Row],[Date]],1),tblDayWk[Day'#],tblDayWk[Day],"Error",0,1)</f>
        <v>Friday</v>
      </c>
      <c r="K723" t="b">
        <f>WEEKDAY(tbl2023Sales[[#This Row],[Date]], 2) &gt;= 5</f>
        <v>1</v>
      </c>
      <c r="L723" s="15">
        <f>EOMONTH(tbl2023Sales[[#This Row],[Date]],0)</f>
        <v>45138</v>
      </c>
    </row>
    <row r="724" spans="1:12" x14ac:dyDescent="0.4">
      <c r="A724">
        <v>723</v>
      </c>
      <c r="B724" s="2">
        <v>45094</v>
      </c>
      <c r="C724" t="s">
        <v>283</v>
      </c>
      <c r="D724" t="s">
        <v>4</v>
      </c>
      <c r="E724">
        <v>54</v>
      </c>
      <c r="F724" t="s">
        <v>6</v>
      </c>
      <c r="G724" s="7">
        <v>17.549999999999997</v>
      </c>
      <c r="H724" t="str">
        <f>_xlfn.XLOOKUP(tbl2023Sales[[#This Row],[Age]],tblAgeGrp[Age],tblAgeGrp[AgeGroup],"Error, verify age",0,1)</f>
        <v>45-54</v>
      </c>
      <c r="I724" t="str">
        <f>IF(OR(tbl2023Sales[[#This Row],[Month-Year]]=45260, tbl2023Sales[[#This Row],[Month-Year]]=45291), "Holiday", "Non-Holiday")</f>
        <v>Non-Holiday</v>
      </c>
      <c r="J724" t="str">
        <f>_xlfn.XLOOKUP(WEEKDAY(tbl2023Sales[[#This Row],[Date]],1),tblDayWk[Day'#],tblDayWk[Day],"Error",0,1)</f>
        <v>Saturday</v>
      </c>
      <c r="K724" t="b">
        <f>WEEKDAY(tbl2023Sales[[#This Row],[Date]], 2) &gt;= 5</f>
        <v>1</v>
      </c>
      <c r="L724" s="15">
        <f>EOMONTH(tbl2023Sales[[#This Row],[Date]],0)</f>
        <v>45107</v>
      </c>
    </row>
    <row r="725" spans="1:12" x14ac:dyDescent="0.4">
      <c r="A725">
        <v>724</v>
      </c>
      <c r="B725" s="2">
        <v>45035</v>
      </c>
      <c r="C725" t="s">
        <v>282</v>
      </c>
      <c r="D725" t="s">
        <v>2</v>
      </c>
      <c r="E725">
        <v>61</v>
      </c>
      <c r="F725" t="s">
        <v>9</v>
      </c>
      <c r="G725" s="7">
        <v>899.84999999999991</v>
      </c>
      <c r="H725" t="str">
        <f>_xlfn.XLOOKUP(tbl2023Sales[[#This Row],[Age]],tblAgeGrp[Age],tblAgeGrp[AgeGroup],"Error, verify age",0,1)</f>
        <v>55-64</v>
      </c>
      <c r="I725" t="str">
        <f>IF(OR(tbl2023Sales[[#This Row],[Month-Year]]=45260, tbl2023Sales[[#This Row],[Month-Year]]=45291), "Holiday", "Non-Holiday")</f>
        <v>Non-Holiday</v>
      </c>
      <c r="J725" t="str">
        <f>_xlfn.XLOOKUP(WEEKDAY(tbl2023Sales[[#This Row],[Date]],1),tblDayWk[Day'#],tblDayWk[Day],"Error",0,1)</f>
        <v>Wednesday</v>
      </c>
      <c r="K725" t="b">
        <f>WEEKDAY(tbl2023Sales[[#This Row],[Date]], 2) &gt;= 5</f>
        <v>0</v>
      </c>
      <c r="L725" s="15">
        <f>EOMONTH(tbl2023Sales[[#This Row],[Date]],0)</f>
        <v>45046</v>
      </c>
    </row>
    <row r="726" spans="1:12" x14ac:dyDescent="0.4">
      <c r="A726">
        <v>725</v>
      </c>
      <c r="B726" s="2">
        <v>45159</v>
      </c>
      <c r="C726" t="s">
        <v>281</v>
      </c>
      <c r="D726" t="s">
        <v>2</v>
      </c>
      <c r="E726">
        <v>61</v>
      </c>
      <c r="F726" t="s">
        <v>1</v>
      </c>
      <c r="G726" s="7">
        <v>1604.6</v>
      </c>
      <c r="H726" t="str">
        <f>_xlfn.XLOOKUP(tbl2023Sales[[#This Row],[Age]],tblAgeGrp[Age],tblAgeGrp[AgeGroup],"Error, verify age",0,1)</f>
        <v>55-64</v>
      </c>
      <c r="I726" t="str">
        <f>IF(OR(tbl2023Sales[[#This Row],[Month-Year]]=45260, tbl2023Sales[[#This Row],[Month-Year]]=45291), "Holiday", "Non-Holiday")</f>
        <v>Non-Holiday</v>
      </c>
      <c r="J726" t="str">
        <f>_xlfn.XLOOKUP(WEEKDAY(tbl2023Sales[[#This Row],[Date]],1),tblDayWk[Day'#],tblDayWk[Day],"Error",0,1)</f>
        <v>Monday</v>
      </c>
      <c r="K726" t="b">
        <f>WEEKDAY(tbl2023Sales[[#This Row],[Date]], 2) &gt;= 5</f>
        <v>0</v>
      </c>
      <c r="L726" s="15">
        <f>EOMONTH(tbl2023Sales[[#This Row],[Date]],0)</f>
        <v>45169</v>
      </c>
    </row>
    <row r="727" spans="1:12" x14ac:dyDescent="0.4">
      <c r="A727">
        <v>726</v>
      </c>
      <c r="B727" s="2">
        <v>45094</v>
      </c>
      <c r="C727" t="s">
        <v>280</v>
      </c>
      <c r="D727" t="s">
        <v>2</v>
      </c>
      <c r="E727">
        <v>47</v>
      </c>
      <c r="F727" t="s">
        <v>9</v>
      </c>
      <c r="G727" s="7">
        <v>583.64</v>
      </c>
      <c r="H727" t="str">
        <f>_xlfn.XLOOKUP(tbl2023Sales[[#This Row],[Age]],tblAgeGrp[Age],tblAgeGrp[AgeGroup],"Error, verify age",0,1)</f>
        <v>45-54</v>
      </c>
      <c r="I727" t="str">
        <f>IF(OR(tbl2023Sales[[#This Row],[Month-Year]]=45260, tbl2023Sales[[#This Row],[Month-Year]]=45291), "Holiday", "Non-Holiday")</f>
        <v>Non-Holiday</v>
      </c>
      <c r="J727" t="str">
        <f>_xlfn.XLOOKUP(WEEKDAY(tbl2023Sales[[#This Row],[Date]],1),tblDayWk[Day'#],tblDayWk[Day],"Error",0,1)</f>
        <v>Saturday</v>
      </c>
      <c r="K727" t="b">
        <f>WEEKDAY(tbl2023Sales[[#This Row],[Date]], 2) &gt;= 5</f>
        <v>1</v>
      </c>
      <c r="L727" s="15">
        <f>EOMONTH(tbl2023Sales[[#This Row],[Date]],0)</f>
        <v>45107</v>
      </c>
    </row>
    <row r="728" spans="1:12" x14ac:dyDescent="0.4">
      <c r="A728">
        <v>727</v>
      </c>
      <c r="B728" s="2">
        <v>45099</v>
      </c>
      <c r="C728" t="s">
        <v>279</v>
      </c>
      <c r="D728" t="s">
        <v>2</v>
      </c>
      <c r="E728">
        <v>55</v>
      </c>
      <c r="F728" t="s">
        <v>6</v>
      </c>
      <c r="G728" s="7">
        <v>199.24</v>
      </c>
      <c r="H728" t="str">
        <f>_xlfn.XLOOKUP(tbl2023Sales[[#This Row],[Age]],tblAgeGrp[Age],tblAgeGrp[AgeGroup],"Error, verify age",0,1)</f>
        <v>55-64</v>
      </c>
      <c r="I728" t="str">
        <f>IF(OR(tbl2023Sales[[#This Row],[Month-Year]]=45260, tbl2023Sales[[#This Row],[Month-Year]]=45291), "Holiday", "Non-Holiday")</f>
        <v>Non-Holiday</v>
      </c>
      <c r="J728" t="str">
        <f>_xlfn.XLOOKUP(WEEKDAY(tbl2023Sales[[#This Row],[Date]],1),tblDayWk[Day'#],tblDayWk[Day],"Error",0,1)</f>
        <v>Thursday</v>
      </c>
      <c r="K728" t="b">
        <f>WEEKDAY(tbl2023Sales[[#This Row],[Date]], 2) &gt;= 5</f>
        <v>0</v>
      </c>
      <c r="L728" s="15">
        <f>EOMONTH(tbl2023Sales[[#This Row],[Date]],0)</f>
        <v>45107</v>
      </c>
    </row>
    <row r="729" spans="1:12" x14ac:dyDescent="0.4">
      <c r="A729">
        <v>728</v>
      </c>
      <c r="B729" s="2">
        <v>45121</v>
      </c>
      <c r="C729" t="s">
        <v>278</v>
      </c>
      <c r="D729" t="s">
        <v>2</v>
      </c>
      <c r="E729">
        <v>51</v>
      </c>
      <c r="F729" t="s">
        <v>1</v>
      </c>
      <c r="G729" s="7">
        <v>1811.25</v>
      </c>
      <c r="H729" t="str">
        <f>_xlfn.XLOOKUP(tbl2023Sales[[#This Row],[Age]],tblAgeGrp[Age],tblAgeGrp[AgeGroup],"Error, verify age",0,1)</f>
        <v>45-54</v>
      </c>
      <c r="I729" t="str">
        <f>IF(OR(tbl2023Sales[[#This Row],[Month-Year]]=45260, tbl2023Sales[[#This Row],[Month-Year]]=45291), "Holiday", "Non-Holiday")</f>
        <v>Non-Holiday</v>
      </c>
      <c r="J729" t="str">
        <f>_xlfn.XLOOKUP(WEEKDAY(tbl2023Sales[[#This Row],[Date]],1),tblDayWk[Day'#],tblDayWk[Day],"Error",0,1)</f>
        <v>Friday</v>
      </c>
      <c r="K729" t="b">
        <f>WEEKDAY(tbl2023Sales[[#This Row],[Date]], 2) &gt;= 5</f>
        <v>1</v>
      </c>
      <c r="L729" s="15">
        <f>EOMONTH(tbl2023Sales[[#This Row],[Date]],0)</f>
        <v>45138</v>
      </c>
    </row>
    <row r="730" spans="1:12" x14ac:dyDescent="0.4">
      <c r="A730">
        <v>729</v>
      </c>
      <c r="B730" s="2">
        <v>45069</v>
      </c>
      <c r="C730" t="s">
        <v>277</v>
      </c>
      <c r="D730" t="s">
        <v>2</v>
      </c>
      <c r="E730">
        <v>29</v>
      </c>
      <c r="F730" t="s">
        <v>9</v>
      </c>
      <c r="G730" s="7">
        <v>759.33</v>
      </c>
      <c r="H730" t="str">
        <f>_xlfn.XLOOKUP(tbl2023Sales[[#This Row],[Age]],tblAgeGrp[Age],tblAgeGrp[AgeGroup],"Error, verify age",0,1)</f>
        <v>25-34</v>
      </c>
      <c r="I730" t="str">
        <f>IF(OR(tbl2023Sales[[#This Row],[Month-Year]]=45260, tbl2023Sales[[#This Row],[Month-Year]]=45291), "Holiday", "Non-Holiday")</f>
        <v>Non-Holiday</v>
      </c>
      <c r="J730" t="str">
        <f>_xlfn.XLOOKUP(WEEKDAY(tbl2023Sales[[#This Row],[Date]],1),tblDayWk[Day'#],tblDayWk[Day],"Error",0,1)</f>
        <v>Tuesday</v>
      </c>
      <c r="K730" t="b">
        <f>WEEKDAY(tbl2023Sales[[#This Row],[Date]], 2) &gt;= 5</f>
        <v>0</v>
      </c>
      <c r="L730" s="15">
        <f>EOMONTH(tbl2023Sales[[#This Row],[Date]],0)</f>
        <v>45077</v>
      </c>
    </row>
    <row r="731" spans="1:12" x14ac:dyDescent="0.4">
      <c r="A731">
        <v>730</v>
      </c>
      <c r="B731" s="2">
        <v>45142</v>
      </c>
      <c r="C731" t="s">
        <v>276</v>
      </c>
      <c r="D731" t="s">
        <v>4</v>
      </c>
      <c r="E731">
        <v>36</v>
      </c>
      <c r="F731" t="s">
        <v>9</v>
      </c>
      <c r="G731" s="7">
        <v>273.64999999999998</v>
      </c>
      <c r="H731" t="str">
        <f>_xlfn.XLOOKUP(tbl2023Sales[[#This Row],[Age]],tblAgeGrp[Age],tblAgeGrp[AgeGroup],"Error, verify age",0,1)</f>
        <v>35-44</v>
      </c>
      <c r="I731" t="str">
        <f>IF(OR(tbl2023Sales[[#This Row],[Month-Year]]=45260, tbl2023Sales[[#This Row],[Month-Year]]=45291), "Holiday", "Non-Holiday")</f>
        <v>Non-Holiday</v>
      </c>
      <c r="J731" t="str">
        <f>_xlfn.XLOOKUP(WEEKDAY(tbl2023Sales[[#This Row],[Date]],1),tblDayWk[Day'#],tblDayWk[Day],"Error",0,1)</f>
        <v>Friday</v>
      </c>
      <c r="K731" t="b">
        <f>WEEKDAY(tbl2023Sales[[#This Row],[Date]], 2) &gt;= 5</f>
        <v>1</v>
      </c>
      <c r="L731" s="15">
        <f>EOMONTH(tbl2023Sales[[#This Row],[Date]],0)</f>
        <v>45169</v>
      </c>
    </row>
    <row r="732" spans="1:12" x14ac:dyDescent="0.4">
      <c r="A732">
        <v>731</v>
      </c>
      <c r="B732" s="2">
        <v>45056</v>
      </c>
      <c r="C732" t="s">
        <v>275</v>
      </c>
      <c r="D732" t="s">
        <v>2</v>
      </c>
      <c r="E732">
        <v>54</v>
      </c>
      <c r="F732" t="s">
        <v>9</v>
      </c>
      <c r="G732" s="7">
        <v>217.76</v>
      </c>
      <c r="H732" t="str">
        <f>_xlfn.XLOOKUP(tbl2023Sales[[#This Row],[Age]],tblAgeGrp[Age],tblAgeGrp[AgeGroup],"Error, verify age",0,1)</f>
        <v>45-54</v>
      </c>
      <c r="I732" t="str">
        <f>IF(OR(tbl2023Sales[[#This Row],[Month-Year]]=45260, tbl2023Sales[[#This Row],[Month-Year]]=45291), "Holiday", "Non-Holiday")</f>
        <v>Non-Holiday</v>
      </c>
      <c r="J732" t="str">
        <f>_xlfn.XLOOKUP(WEEKDAY(tbl2023Sales[[#This Row],[Date]],1),tblDayWk[Day'#],tblDayWk[Day],"Error",0,1)</f>
        <v>Wednesday</v>
      </c>
      <c r="K732" t="b">
        <f>WEEKDAY(tbl2023Sales[[#This Row],[Date]], 2) &gt;= 5</f>
        <v>0</v>
      </c>
      <c r="L732" s="15">
        <f>EOMONTH(tbl2023Sales[[#This Row],[Date]],0)</f>
        <v>45077</v>
      </c>
    </row>
    <row r="733" spans="1:12" x14ac:dyDescent="0.4">
      <c r="A733">
        <v>732</v>
      </c>
      <c r="B733" s="2">
        <v>44968</v>
      </c>
      <c r="C733" t="s">
        <v>274</v>
      </c>
      <c r="D733" t="s">
        <v>2</v>
      </c>
      <c r="E733">
        <v>61</v>
      </c>
      <c r="F733" t="s">
        <v>1</v>
      </c>
      <c r="G733" s="7">
        <v>522.74</v>
      </c>
      <c r="H733" t="str">
        <f>_xlfn.XLOOKUP(tbl2023Sales[[#This Row],[Age]],tblAgeGrp[Age],tblAgeGrp[AgeGroup],"Error, verify age",0,1)</f>
        <v>55-64</v>
      </c>
      <c r="I733" t="str">
        <f>IF(OR(tbl2023Sales[[#This Row],[Month-Year]]=45260, tbl2023Sales[[#This Row],[Month-Year]]=45291), "Holiday", "Non-Holiday")</f>
        <v>Non-Holiday</v>
      </c>
      <c r="J733" t="str">
        <f>_xlfn.XLOOKUP(WEEKDAY(tbl2023Sales[[#This Row],[Date]],1),tblDayWk[Day'#],tblDayWk[Day],"Error",0,1)</f>
        <v>Saturday</v>
      </c>
      <c r="K733" t="b">
        <f>WEEKDAY(tbl2023Sales[[#This Row],[Date]], 2) &gt;= 5</f>
        <v>1</v>
      </c>
      <c r="L733" s="15">
        <f>EOMONTH(tbl2023Sales[[#This Row],[Date]],0)</f>
        <v>44985</v>
      </c>
    </row>
    <row r="734" spans="1:12" x14ac:dyDescent="0.4">
      <c r="A734">
        <v>733</v>
      </c>
      <c r="B734" s="2">
        <v>45167</v>
      </c>
      <c r="C734" t="s">
        <v>273</v>
      </c>
      <c r="D734" t="s">
        <v>2</v>
      </c>
      <c r="E734">
        <v>34</v>
      </c>
      <c r="F734" t="s">
        <v>6</v>
      </c>
      <c r="G734" s="7">
        <v>229.34</v>
      </c>
      <c r="H734" t="str">
        <f>_xlfn.XLOOKUP(tbl2023Sales[[#This Row],[Age]],tblAgeGrp[Age],tblAgeGrp[AgeGroup],"Error, verify age",0,1)</f>
        <v>25-34</v>
      </c>
      <c r="I734" t="str">
        <f>IF(OR(tbl2023Sales[[#This Row],[Month-Year]]=45260, tbl2023Sales[[#This Row],[Month-Year]]=45291), "Holiday", "Non-Holiday")</f>
        <v>Non-Holiday</v>
      </c>
      <c r="J734" t="str">
        <f>_xlfn.XLOOKUP(WEEKDAY(tbl2023Sales[[#This Row],[Date]],1),tblDayWk[Day'#],tblDayWk[Day],"Error",0,1)</f>
        <v>Tuesday</v>
      </c>
      <c r="K734" t="b">
        <f>WEEKDAY(tbl2023Sales[[#This Row],[Date]], 2) &gt;= 5</f>
        <v>0</v>
      </c>
      <c r="L734" s="15">
        <f>EOMONTH(tbl2023Sales[[#This Row],[Date]],0)</f>
        <v>45169</v>
      </c>
    </row>
    <row r="735" spans="1:12" x14ac:dyDescent="0.4">
      <c r="A735">
        <v>734</v>
      </c>
      <c r="B735" s="2">
        <v>44936</v>
      </c>
      <c r="C735" t="s">
        <v>272</v>
      </c>
      <c r="D735" t="s">
        <v>4</v>
      </c>
      <c r="E735">
        <v>27</v>
      </c>
      <c r="F735" t="s">
        <v>9</v>
      </c>
      <c r="G735" s="7">
        <v>372.64</v>
      </c>
      <c r="H735" t="str">
        <f>_xlfn.XLOOKUP(tbl2023Sales[[#This Row],[Age]],tblAgeGrp[Age],tblAgeGrp[AgeGroup],"Error, verify age",0,1)</f>
        <v>25-34</v>
      </c>
      <c r="I735" t="str">
        <f>IF(OR(tbl2023Sales[[#This Row],[Month-Year]]=45260, tbl2023Sales[[#This Row],[Month-Year]]=45291), "Holiday", "Non-Holiday")</f>
        <v>Non-Holiday</v>
      </c>
      <c r="J735" t="str">
        <f>_xlfn.XLOOKUP(WEEKDAY(tbl2023Sales[[#This Row],[Date]],1),tblDayWk[Day'#],tblDayWk[Day],"Error",0,1)</f>
        <v>Tuesday</v>
      </c>
      <c r="K735" t="b">
        <f>WEEKDAY(tbl2023Sales[[#This Row],[Date]], 2) &gt;= 5</f>
        <v>0</v>
      </c>
      <c r="L735" s="15">
        <f>EOMONTH(tbl2023Sales[[#This Row],[Date]],0)</f>
        <v>44957</v>
      </c>
    </row>
    <row r="736" spans="1:12" x14ac:dyDescent="0.4">
      <c r="A736">
        <v>735</v>
      </c>
      <c r="B736" s="2">
        <v>45203</v>
      </c>
      <c r="C736" t="s">
        <v>271</v>
      </c>
      <c r="D736" t="s">
        <v>4</v>
      </c>
      <c r="E736">
        <v>64</v>
      </c>
      <c r="F736" t="s">
        <v>9</v>
      </c>
      <c r="G736" s="7">
        <v>538.4</v>
      </c>
      <c r="H736" t="str">
        <f>_xlfn.XLOOKUP(tbl2023Sales[[#This Row],[Age]],tblAgeGrp[Age],tblAgeGrp[AgeGroup],"Error, verify age",0,1)</f>
        <v>55-64</v>
      </c>
      <c r="I736" t="str">
        <f>IF(OR(tbl2023Sales[[#This Row],[Month-Year]]=45260, tbl2023Sales[[#This Row],[Month-Year]]=45291), "Holiday", "Non-Holiday")</f>
        <v>Non-Holiday</v>
      </c>
      <c r="J736" t="str">
        <f>_xlfn.XLOOKUP(WEEKDAY(tbl2023Sales[[#This Row],[Date]],1),tblDayWk[Day'#],tblDayWk[Day],"Error",0,1)</f>
        <v>Wednesday</v>
      </c>
      <c r="K736" t="b">
        <f>WEEKDAY(tbl2023Sales[[#This Row],[Date]], 2) &gt;= 5</f>
        <v>0</v>
      </c>
      <c r="L736" s="15">
        <f>EOMONTH(tbl2023Sales[[#This Row],[Date]],0)</f>
        <v>45230</v>
      </c>
    </row>
    <row r="737" spans="1:12" x14ac:dyDescent="0.4">
      <c r="A737">
        <v>736</v>
      </c>
      <c r="B737" s="2">
        <v>44953</v>
      </c>
      <c r="C737" t="s">
        <v>270</v>
      </c>
      <c r="D737" t="s">
        <v>2</v>
      </c>
      <c r="E737">
        <v>29</v>
      </c>
      <c r="F737" t="s">
        <v>9</v>
      </c>
      <c r="G737" s="7">
        <v>456.82000000000005</v>
      </c>
      <c r="H737" t="str">
        <f>_xlfn.XLOOKUP(tbl2023Sales[[#This Row],[Age]],tblAgeGrp[Age],tblAgeGrp[AgeGroup],"Error, verify age",0,1)</f>
        <v>25-34</v>
      </c>
      <c r="I737" t="str">
        <f>IF(OR(tbl2023Sales[[#This Row],[Month-Year]]=45260, tbl2023Sales[[#This Row],[Month-Year]]=45291), "Holiday", "Non-Holiday")</f>
        <v>Non-Holiday</v>
      </c>
      <c r="J737" t="str">
        <f>_xlfn.XLOOKUP(WEEKDAY(tbl2023Sales[[#This Row],[Date]],1),tblDayWk[Day'#],tblDayWk[Day],"Error",0,1)</f>
        <v>Friday</v>
      </c>
      <c r="K737" t="b">
        <f>WEEKDAY(tbl2023Sales[[#This Row],[Date]], 2) &gt;= 5</f>
        <v>1</v>
      </c>
      <c r="L737" s="15">
        <f>EOMONTH(tbl2023Sales[[#This Row],[Date]],0)</f>
        <v>44957</v>
      </c>
    </row>
    <row r="738" spans="1:12" x14ac:dyDescent="0.4">
      <c r="A738">
        <v>737</v>
      </c>
      <c r="B738" s="2">
        <v>45106</v>
      </c>
      <c r="C738" t="s">
        <v>269</v>
      </c>
      <c r="D738" t="s">
        <v>4</v>
      </c>
      <c r="E738">
        <v>33</v>
      </c>
      <c r="F738" t="s">
        <v>9</v>
      </c>
      <c r="G738" s="7">
        <v>1354.32</v>
      </c>
      <c r="H738" t="str">
        <f>_xlfn.XLOOKUP(tbl2023Sales[[#This Row],[Age]],tblAgeGrp[Age],tblAgeGrp[AgeGroup],"Error, verify age",0,1)</f>
        <v>25-34</v>
      </c>
      <c r="I738" t="str">
        <f>IF(OR(tbl2023Sales[[#This Row],[Month-Year]]=45260, tbl2023Sales[[#This Row],[Month-Year]]=45291), "Holiday", "Non-Holiday")</f>
        <v>Non-Holiday</v>
      </c>
      <c r="J738" t="str">
        <f>_xlfn.XLOOKUP(WEEKDAY(tbl2023Sales[[#This Row],[Date]],1),tblDayWk[Day'#],tblDayWk[Day],"Error",0,1)</f>
        <v>Thursday</v>
      </c>
      <c r="K738" t="b">
        <f>WEEKDAY(tbl2023Sales[[#This Row],[Date]], 2) &gt;= 5</f>
        <v>0</v>
      </c>
      <c r="L738" s="15">
        <f>EOMONTH(tbl2023Sales[[#This Row],[Date]],0)</f>
        <v>45107</v>
      </c>
    </row>
    <row r="739" spans="1:12" x14ac:dyDescent="0.4">
      <c r="A739">
        <v>738</v>
      </c>
      <c r="B739" s="2">
        <v>45041</v>
      </c>
      <c r="C739" t="s">
        <v>268</v>
      </c>
      <c r="D739" t="s">
        <v>2</v>
      </c>
      <c r="E739">
        <v>41</v>
      </c>
      <c r="F739" t="s">
        <v>9</v>
      </c>
      <c r="G739" s="7">
        <v>829</v>
      </c>
      <c r="H739" t="str">
        <f>_xlfn.XLOOKUP(tbl2023Sales[[#This Row],[Age]],tblAgeGrp[Age],tblAgeGrp[AgeGroup],"Error, verify age",0,1)</f>
        <v>35-44</v>
      </c>
      <c r="I739" t="str">
        <f>IF(OR(tbl2023Sales[[#This Row],[Month-Year]]=45260, tbl2023Sales[[#This Row],[Month-Year]]=45291), "Holiday", "Non-Holiday")</f>
        <v>Non-Holiday</v>
      </c>
      <c r="J739" t="str">
        <f>_xlfn.XLOOKUP(WEEKDAY(tbl2023Sales[[#This Row],[Date]],1),tblDayWk[Day'#],tblDayWk[Day],"Error",0,1)</f>
        <v>Tuesday</v>
      </c>
      <c r="K739" t="b">
        <f>WEEKDAY(tbl2023Sales[[#This Row],[Date]], 2) &gt;= 5</f>
        <v>0</v>
      </c>
      <c r="L739" s="15">
        <f>EOMONTH(tbl2023Sales[[#This Row],[Date]],0)</f>
        <v>45046</v>
      </c>
    </row>
    <row r="740" spans="1:12" x14ac:dyDescent="0.4">
      <c r="A740">
        <v>739</v>
      </c>
      <c r="B740" s="2">
        <v>45259</v>
      </c>
      <c r="C740" t="s">
        <v>267</v>
      </c>
      <c r="D740" t="s">
        <v>2</v>
      </c>
      <c r="E740">
        <v>36</v>
      </c>
      <c r="F740" t="s">
        <v>6</v>
      </c>
      <c r="G740" s="7">
        <v>76.38</v>
      </c>
      <c r="H740" t="str">
        <f>_xlfn.XLOOKUP(tbl2023Sales[[#This Row],[Age]],tblAgeGrp[Age],tblAgeGrp[AgeGroup],"Error, verify age",0,1)</f>
        <v>35-44</v>
      </c>
      <c r="I740" t="str">
        <f>IF(OR(tbl2023Sales[[#This Row],[Month-Year]]=45260, tbl2023Sales[[#This Row],[Month-Year]]=45291), "Holiday", "Non-Holiday")</f>
        <v>Holiday</v>
      </c>
      <c r="J740" t="str">
        <f>_xlfn.XLOOKUP(WEEKDAY(tbl2023Sales[[#This Row],[Date]],1),tblDayWk[Day'#],tblDayWk[Day],"Error",0,1)</f>
        <v>Wednesday</v>
      </c>
      <c r="K740" t="b">
        <f>WEEKDAY(tbl2023Sales[[#This Row],[Date]], 2) &gt;= 5</f>
        <v>0</v>
      </c>
      <c r="L740" s="15">
        <f>EOMONTH(tbl2023Sales[[#This Row],[Date]],0)</f>
        <v>45260</v>
      </c>
    </row>
    <row r="741" spans="1:12" x14ac:dyDescent="0.4">
      <c r="A741">
        <v>740</v>
      </c>
      <c r="B741" s="2">
        <v>44962</v>
      </c>
      <c r="C741" t="s">
        <v>266</v>
      </c>
      <c r="D741" t="s">
        <v>4</v>
      </c>
      <c r="E741">
        <v>25</v>
      </c>
      <c r="F741" t="s">
        <v>6</v>
      </c>
      <c r="G741" s="7">
        <v>314.45999999999998</v>
      </c>
      <c r="H741" t="str">
        <f>_xlfn.XLOOKUP(tbl2023Sales[[#This Row],[Age]],tblAgeGrp[Age],tblAgeGrp[AgeGroup],"Error, verify age",0,1)</f>
        <v>25-34</v>
      </c>
      <c r="I741" t="str">
        <f>IF(OR(tbl2023Sales[[#This Row],[Month-Year]]=45260, tbl2023Sales[[#This Row],[Month-Year]]=45291), "Holiday", "Non-Holiday")</f>
        <v>Non-Holiday</v>
      </c>
      <c r="J741" t="str">
        <f>_xlfn.XLOOKUP(WEEKDAY(tbl2023Sales[[#This Row],[Date]],1),tblDayWk[Day'#],tblDayWk[Day],"Error",0,1)</f>
        <v>Sunday</v>
      </c>
      <c r="K741" t="b">
        <f>WEEKDAY(tbl2023Sales[[#This Row],[Date]], 2) &gt;= 5</f>
        <v>1</v>
      </c>
      <c r="L741" s="15">
        <f>EOMONTH(tbl2023Sales[[#This Row],[Date]],0)</f>
        <v>44985</v>
      </c>
    </row>
    <row r="742" spans="1:12" x14ac:dyDescent="0.4">
      <c r="A742">
        <v>741</v>
      </c>
      <c r="B742" s="2">
        <v>45260</v>
      </c>
      <c r="C742" t="s">
        <v>265</v>
      </c>
      <c r="D742" t="s">
        <v>2</v>
      </c>
      <c r="E742">
        <v>48</v>
      </c>
      <c r="F742" t="s">
        <v>9</v>
      </c>
      <c r="G742" s="7">
        <v>957.5</v>
      </c>
      <c r="H742" t="str">
        <f>_xlfn.XLOOKUP(tbl2023Sales[[#This Row],[Age]],tblAgeGrp[Age],tblAgeGrp[AgeGroup],"Error, verify age",0,1)</f>
        <v>45-54</v>
      </c>
      <c r="I742" t="str">
        <f>IF(OR(tbl2023Sales[[#This Row],[Month-Year]]=45260, tbl2023Sales[[#This Row],[Month-Year]]=45291), "Holiday", "Non-Holiday")</f>
        <v>Holiday</v>
      </c>
      <c r="J742" t="str">
        <f>_xlfn.XLOOKUP(WEEKDAY(tbl2023Sales[[#This Row],[Date]],1),tblDayWk[Day'#],tblDayWk[Day],"Error",0,1)</f>
        <v>Thursday</v>
      </c>
      <c r="K742" t="b">
        <f>WEEKDAY(tbl2023Sales[[#This Row],[Date]], 2) &gt;= 5</f>
        <v>0</v>
      </c>
      <c r="L742" s="15">
        <f>EOMONTH(tbl2023Sales[[#This Row],[Date]],0)</f>
        <v>45260</v>
      </c>
    </row>
    <row r="743" spans="1:12" x14ac:dyDescent="0.4">
      <c r="A743">
        <v>742</v>
      </c>
      <c r="B743" s="2">
        <v>44947</v>
      </c>
      <c r="C743" t="s">
        <v>264</v>
      </c>
      <c r="D743" t="s">
        <v>4</v>
      </c>
      <c r="E743">
        <v>38</v>
      </c>
      <c r="F743" t="s">
        <v>1</v>
      </c>
      <c r="G743" s="7">
        <v>711.26</v>
      </c>
      <c r="H743" t="str">
        <f>_xlfn.XLOOKUP(tbl2023Sales[[#This Row],[Age]],tblAgeGrp[Age],tblAgeGrp[AgeGroup],"Error, verify age",0,1)</f>
        <v>35-44</v>
      </c>
      <c r="I743" t="str">
        <f>IF(OR(tbl2023Sales[[#This Row],[Month-Year]]=45260, tbl2023Sales[[#This Row],[Month-Year]]=45291), "Holiday", "Non-Holiday")</f>
        <v>Non-Holiday</v>
      </c>
      <c r="J743" t="str">
        <f>_xlfn.XLOOKUP(WEEKDAY(tbl2023Sales[[#This Row],[Date]],1),tblDayWk[Day'#],tblDayWk[Day],"Error",0,1)</f>
        <v>Saturday</v>
      </c>
      <c r="K743" t="b">
        <f>WEEKDAY(tbl2023Sales[[#This Row],[Date]], 2) &gt;= 5</f>
        <v>1</v>
      </c>
      <c r="L743" s="15">
        <f>EOMONTH(tbl2023Sales[[#This Row],[Date]],0)</f>
        <v>44957</v>
      </c>
    </row>
    <row r="744" spans="1:12" x14ac:dyDescent="0.4">
      <c r="A744">
        <v>743</v>
      </c>
      <c r="B744" s="2">
        <v>44946</v>
      </c>
      <c r="C744" t="s">
        <v>263</v>
      </c>
      <c r="D744" t="s">
        <v>4</v>
      </c>
      <c r="E744">
        <v>34</v>
      </c>
      <c r="F744" t="s">
        <v>6</v>
      </c>
      <c r="G744" s="7">
        <v>296</v>
      </c>
      <c r="H744" t="str">
        <f>_xlfn.XLOOKUP(tbl2023Sales[[#This Row],[Age]],tblAgeGrp[Age],tblAgeGrp[AgeGroup],"Error, verify age",0,1)</f>
        <v>25-34</v>
      </c>
      <c r="I744" t="str">
        <f>IF(OR(tbl2023Sales[[#This Row],[Month-Year]]=45260, tbl2023Sales[[#This Row],[Month-Year]]=45291), "Holiday", "Non-Holiday")</f>
        <v>Non-Holiday</v>
      </c>
      <c r="J744" t="str">
        <f>_xlfn.XLOOKUP(WEEKDAY(tbl2023Sales[[#This Row],[Date]],1),tblDayWk[Day'#],tblDayWk[Day],"Error",0,1)</f>
        <v>Friday</v>
      </c>
      <c r="K744" t="b">
        <f>WEEKDAY(tbl2023Sales[[#This Row],[Date]], 2) &gt;= 5</f>
        <v>1</v>
      </c>
      <c r="L744" s="15">
        <f>EOMONTH(tbl2023Sales[[#This Row],[Date]],0)</f>
        <v>44957</v>
      </c>
    </row>
    <row r="745" spans="1:12" x14ac:dyDescent="0.4">
      <c r="A745">
        <v>744</v>
      </c>
      <c r="B745" s="2">
        <v>45237</v>
      </c>
      <c r="C745" t="s">
        <v>262</v>
      </c>
      <c r="D745" t="s">
        <v>2</v>
      </c>
      <c r="E745">
        <v>40</v>
      </c>
      <c r="F745" t="s">
        <v>1</v>
      </c>
      <c r="G745" s="7">
        <v>1589.96</v>
      </c>
      <c r="H745" t="str">
        <f>_xlfn.XLOOKUP(tbl2023Sales[[#This Row],[Age]],tblAgeGrp[Age],tblAgeGrp[AgeGroup],"Error, verify age",0,1)</f>
        <v>35-44</v>
      </c>
      <c r="I745" t="str">
        <f>IF(OR(tbl2023Sales[[#This Row],[Month-Year]]=45260, tbl2023Sales[[#This Row],[Month-Year]]=45291), "Holiday", "Non-Holiday")</f>
        <v>Holiday</v>
      </c>
      <c r="J745" t="str">
        <f>_xlfn.XLOOKUP(WEEKDAY(tbl2023Sales[[#This Row],[Date]],1),tblDayWk[Day'#],tblDayWk[Day],"Error",0,1)</f>
        <v>Tuesday</v>
      </c>
      <c r="K745" t="b">
        <f>WEEKDAY(tbl2023Sales[[#This Row],[Date]], 2) &gt;= 5</f>
        <v>0</v>
      </c>
      <c r="L745" s="15">
        <f>EOMONTH(tbl2023Sales[[#This Row],[Date]],0)</f>
        <v>45260</v>
      </c>
    </row>
    <row r="746" spans="1:12" x14ac:dyDescent="0.4">
      <c r="A746">
        <v>745</v>
      </c>
      <c r="B746" s="2">
        <v>45029</v>
      </c>
      <c r="C746" t="s">
        <v>261</v>
      </c>
      <c r="D746" t="s">
        <v>2</v>
      </c>
      <c r="E746">
        <v>54</v>
      </c>
      <c r="F746" t="s">
        <v>6</v>
      </c>
      <c r="G746" s="7">
        <v>81.96</v>
      </c>
      <c r="H746" t="str">
        <f>_xlfn.XLOOKUP(tbl2023Sales[[#This Row],[Age]],tblAgeGrp[Age],tblAgeGrp[AgeGroup],"Error, verify age",0,1)</f>
        <v>45-54</v>
      </c>
      <c r="I746" t="str">
        <f>IF(OR(tbl2023Sales[[#This Row],[Month-Year]]=45260, tbl2023Sales[[#This Row],[Month-Year]]=45291), "Holiday", "Non-Holiday")</f>
        <v>Non-Holiday</v>
      </c>
      <c r="J746" t="str">
        <f>_xlfn.XLOOKUP(WEEKDAY(tbl2023Sales[[#This Row],[Date]],1),tblDayWk[Day'#],tblDayWk[Day],"Error",0,1)</f>
        <v>Thursday</v>
      </c>
      <c r="K746" t="b">
        <f>WEEKDAY(tbl2023Sales[[#This Row],[Date]], 2) &gt;= 5</f>
        <v>0</v>
      </c>
      <c r="L746" s="15">
        <f>EOMONTH(tbl2023Sales[[#This Row],[Date]],0)</f>
        <v>45046</v>
      </c>
    </row>
    <row r="747" spans="1:12" x14ac:dyDescent="0.4">
      <c r="A747">
        <v>746</v>
      </c>
      <c r="B747" s="2">
        <v>44937</v>
      </c>
      <c r="C747" t="s">
        <v>260</v>
      </c>
      <c r="D747" t="s">
        <v>4</v>
      </c>
      <c r="E747">
        <v>33</v>
      </c>
      <c r="F747" t="s">
        <v>9</v>
      </c>
      <c r="G747" s="7">
        <v>250.29</v>
      </c>
      <c r="H747" t="str">
        <f>_xlfn.XLOOKUP(tbl2023Sales[[#This Row],[Age]],tblAgeGrp[Age],tblAgeGrp[AgeGroup],"Error, verify age",0,1)</f>
        <v>25-34</v>
      </c>
      <c r="I747" t="str">
        <f>IF(OR(tbl2023Sales[[#This Row],[Month-Year]]=45260, tbl2023Sales[[#This Row],[Month-Year]]=45291), "Holiday", "Non-Holiday")</f>
        <v>Non-Holiday</v>
      </c>
      <c r="J747" t="str">
        <f>_xlfn.XLOOKUP(WEEKDAY(tbl2023Sales[[#This Row],[Date]],1),tblDayWk[Day'#],tblDayWk[Day],"Error",0,1)</f>
        <v>Wednesday</v>
      </c>
      <c r="K747" t="b">
        <f>WEEKDAY(tbl2023Sales[[#This Row],[Date]], 2) &gt;= 5</f>
        <v>0</v>
      </c>
      <c r="L747" s="15">
        <f>EOMONTH(tbl2023Sales[[#This Row],[Date]],0)</f>
        <v>44957</v>
      </c>
    </row>
    <row r="748" spans="1:12" x14ac:dyDescent="0.4">
      <c r="A748">
        <v>747</v>
      </c>
      <c r="B748" s="2">
        <v>45245</v>
      </c>
      <c r="C748" t="s">
        <v>259</v>
      </c>
      <c r="D748" t="s">
        <v>2</v>
      </c>
      <c r="E748">
        <v>23</v>
      </c>
      <c r="F748" t="s">
        <v>6</v>
      </c>
      <c r="G748" s="7">
        <v>63.32</v>
      </c>
      <c r="H748" t="str">
        <f>_xlfn.XLOOKUP(tbl2023Sales[[#This Row],[Age]],tblAgeGrp[Age],tblAgeGrp[AgeGroup],"Error, verify age",0,1)</f>
        <v>15-24</v>
      </c>
      <c r="I748" t="str">
        <f>IF(OR(tbl2023Sales[[#This Row],[Month-Year]]=45260, tbl2023Sales[[#This Row],[Month-Year]]=45291), "Holiday", "Non-Holiday")</f>
        <v>Holiday</v>
      </c>
      <c r="J748" t="str">
        <f>_xlfn.XLOOKUP(WEEKDAY(tbl2023Sales[[#This Row],[Date]],1),tblDayWk[Day'#],tblDayWk[Day],"Error",0,1)</f>
        <v>Wednesday</v>
      </c>
      <c r="K748" t="b">
        <f>WEEKDAY(tbl2023Sales[[#This Row],[Date]], 2) &gt;= 5</f>
        <v>0</v>
      </c>
      <c r="L748" s="15">
        <f>EOMONTH(tbl2023Sales[[#This Row],[Date]],0)</f>
        <v>45260</v>
      </c>
    </row>
    <row r="749" spans="1:12" x14ac:dyDescent="0.4">
      <c r="A749">
        <v>748</v>
      </c>
      <c r="B749" s="2">
        <v>45005</v>
      </c>
      <c r="C749" t="s">
        <v>258</v>
      </c>
      <c r="D749" t="s">
        <v>2</v>
      </c>
      <c r="E749">
        <v>25</v>
      </c>
      <c r="F749" t="s">
        <v>9</v>
      </c>
      <c r="G749" s="7">
        <v>455.52</v>
      </c>
      <c r="H749" t="str">
        <f>_xlfn.XLOOKUP(tbl2023Sales[[#This Row],[Age]],tblAgeGrp[Age],tblAgeGrp[AgeGroup],"Error, verify age",0,1)</f>
        <v>25-34</v>
      </c>
      <c r="I749" t="str">
        <f>IF(OR(tbl2023Sales[[#This Row],[Month-Year]]=45260, tbl2023Sales[[#This Row],[Month-Year]]=45291), "Holiday", "Non-Holiday")</f>
        <v>Non-Holiday</v>
      </c>
      <c r="J749" t="str">
        <f>_xlfn.XLOOKUP(WEEKDAY(tbl2023Sales[[#This Row],[Date]],1),tblDayWk[Day'#],tblDayWk[Day],"Error",0,1)</f>
        <v>Monday</v>
      </c>
      <c r="K749" t="b">
        <f>WEEKDAY(tbl2023Sales[[#This Row],[Date]], 2) &gt;= 5</f>
        <v>0</v>
      </c>
      <c r="L749" s="15">
        <f>EOMONTH(tbl2023Sales[[#This Row],[Date]],0)</f>
        <v>45016</v>
      </c>
    </row>
    <row r="750" spans="1:12" x14ac:dyDescent="0.4">
      <c r="A750">
        <v>749</v>
      </c>
      <c r="B750" s="2">
        <v>45233</v>
      </c>
      <c r="C750" t="s">
        <v>257</v>
      </c>
      <c r="D750" t="s">
        <v>2</v>
      </c>
      <c r="E750">
        <v>42</v>
      </c>
      <c r="F750" t="s">
        <v>6</v>
      </c>
      <c r="G750" s="7">
        <v>50.43</v>
      </c>
      <c r="H750" t="str">
        <f>_xlfn.XLOOKUP(tbl2023Sales[[#This Row],[Age]],tblAgeGrp[Age],tblAgeGrp[AgeGroup],"Error, verify age",0,1)</f>
        <v>35-44</v>
      </c>
      <c r="I750" t="str">
        <f>IF(OR(tbl2023Sales[[#This Row],[Month-Year]]=45260, tbl2023Sales[[#This Row],[Month-Year]]=45291), "Holiday", "Non-Holiday")</f>
        <v>Holiday</v>
      </c>
      <c r="J750" t="str">
        <f>_xlfn.XLOOKUP(WEEKDAY(tbl2023Sales[[#This Row],[Date]],1),tblDayWk[Day'#],tblDayWk[Day],"Error",0,1)</f>
        <v>Friday</v>
      </c>
      <c r="K750" t="b">
        <f>WEEKDAY(tbl2023Sales[[#This Row],[Date]], 2) &gt;= 5</f>
        <v>1</v>
      </c>
      <c r="L750" s="15">
        <f>EOMONTH(tbl2023Sales[[#This Row],[Date]],0)</f>
        <v>45260</v>
      </c>
    </row>
    <row r="751" spans="1:12" x14ac:dyDescent="0.4">
      <c r="A751">
        <v>750</v>
      </c>
      <c r="B751" s="2">
        <v>44995</v>
      </c>
      <c r="C751" t="s">
        <v>256</v>
      </c>
      <c r="D751" t="s">
        <v>4</v>
      </c>
      <c r="E751">
        <v>35</v>
      </c>
      <c r="F751" t="s">
        <v>9</v>
      </c>
      <c r="G751" s="7">
        <v>320.60000000000002</v>
      </c>
      <c r="H751" t="str">
        <f>_xlfn.XLOOKUP(tbl2023Sales[[#This Row],[Age]],tblAgeGrp[Age],tblAgeGrp[AgeGroup],"Error, verify age",0,1)</f>
        <v>35-44</v>
      </c>
      <c r="I751" t="str">
        <f>IF(OR(tbl2023Sales[[#This Row],[Month-Year]]=45260, tbl2023Sales[[#This Row],[Month-Year]]=45291), "Holiday", "Non-Holiday")</f>
        <v>Non-Holiday</v>
      </c>
      <c r="J751" t="str">
        <f>_xlfn.XLOOKUP(WEEKDAY(tbl2023Sales[[#This Row],[Date]],1),tblDayWk[Day'#],tblDayWk[Day],"Error",0,1)</f>
        <v>Friday</v>
      </c>
      <c r="K751" t="b">
        <f>WEEKDAY(tbl2023Sales[[#This Row],[Date]], 2) &gt;= 5</f>
        <v>1</v>
      </c>
      <c r="L751" s="15">
        <f>EOMONTH(tbl2023Sales[[#This Row],[Date]],0)</f>
        <v>45016</v>
      </c>
    </row>
    <row r="752" spans="1:12" x14ac:dyDescent="0.4">
      <c r="A752">
        <v>751</v>
      </c>
      <c r="B752" s="2">
        <v>45169</v>
      </c>
      <c r="C752" t="s">
        <v>255</v>
      </c>
      <c r="D752" t="s">
        <v>4</v>
      </c>
      <c r="E752">
        <v>42</v>
      </c>
      <c r="F752" t="s">
        <v>9</v>
      </c>
      <c r="G752" s="7">
        <v>108.57</v>
      </c>
      <c r="H752" t="str">
        <f>_xlfn.XLOOKUP(tbl2023Sales[[#This Row],[Age]],tblAgeGrp[Age],tblAgeGrp[AgeGroup],"Error, verify age",0,1)</f>
        <v>35-44</v>
      </c>
      <c r="I752" t="str">
        <f>IF(OR(tbl2023Sales[[#This Row],[Month-Year]]=45260, tbl2023Sales[[#This Row],[Month-Year]]=45291), "Holiday", "Non-Holiday")</f>
        <v>Non-Holiday</v>
      </c>
      <c r="J752" t="str">
        <f>_xlfn.XLOOKUP(WEEKDAY(tbl2023Sales[[#This Row],[Date]],1),tblDayWk[Day'#],tblDayWk[Day],"Error",0,1)</f>
        <v>Thursday</v>
      </c>
      <c r="K752" t="b">
        <f>WEEKDAY(tbl2023Sales[[#This Row],[Date]], 2) &gt;= 5</f>
        <v>0</v>
      </c>
      <c r="L752" s="15">
        <f>EOMONTH(tbl2023Sales[[#This Row],[Date]],0)</f>
        <v>45169</v>
      </c>
    </row>
    <row r="753" spans="1:12" x14ac:dyDescent="0.4">
      <c r="A753">
        <v>752</v>
      </c>
      <c r="B753" s="2">
        <v>45269</v>
      </c>
      <c r="C753" t="s">
        <v>254</v>
      </c>
      <c r="D753" t="s">
        <v>2</v>
      </c>
      <c r="E753">
        <v>29</v>
      </c>
      <c r="F753" t="s">
        <v>9</v>
      </c>
      <c r="G753" s="7">
        <v>455.5</v>
      </c>
      <c r="H753" t="str">
        <f>_xlfn.XLOOKUP(tbl2023Sales[[#This Row],[Age]],tblAgeGrp[Age],tblAgeGrp[AgeGroup],"Error, verify age",0,1)</f>
        <v>25-34</v>
      </c>
      <c r="I753" t="str">
        <f>IF(OR(tbl2023Sales[[#This Row],[Month-Year]]=45260, tbl2023Sales[[#This Row],[Month-Year]]=45291), "Holiday", "Non-Holiday")</f>
        <v>Holiday</v>
      </c>
      <c r="J753" t="str">
        <f>_xlfn.XLOOKUP(WEEKDAY(tbl2023Sales[[#This Row],[Date]],1),tblDayWk[Day'#],tblDayWk[Day],"Error",0,1)</f>
        <v>Saturday</v>
      </c>
      <c r="K753" t="b">
        <f>WEEKDAY(tbl2023Sales[[#This Row],[Date]], 2) &gt;= 5</f>
        <v>1</v>
      </c>
      <c r="L753" s="15">
        <f>EOMONTH(tbl2023Sales[[#This Row],[Date]],0)</f>
        <v>45291</v>
      </c>
    </row>
    <row r="754" spans="1:12" x14ac:dyDescent="0.4">
      <c r="A754">
        <v>753</v>
      </c>
      <c r="B754" s="2">
        <v>44985</v>
      </c>
      <c r="C754" t="s">
        <v>253</v>
      </c>
      <c r="D754" t="s">
        <v>4</v>
      </c>
      <c r="E754">
        <v>32</v>
      </c>
      <c r="F754" t="s">
        <v>9</v>
      </c>
      <c r="G754" s="7">
        <v>274.7</v>
      </c>
      <c r="H754" t="str">
        <f>_xlfn.XLOOKUP(tbl2023Sales[[#This Row],[Age]],tblAgeGrp[Age],tblAgeGrp[AgeGroup],"Error, verify age",0,1)</f>
        <v>25-34</v>
      </c>
      <c r="I754" t="str">
        <f>IF(OR(tbl2023Sales[[#This Row],[Month-Year]]=45260, tbl2023Sales[[#This Row],[Month-Year]]=45291), "Holiday", "Non-Holiday")</f>
        <v>Non-Holiday</v>
      </c>
      <c r="J754" t="str">
        <f>_xlfn.XLOOKUP(WEEKDAY(tbl2023Sales[[#This Row],[Date]],1),tblDayWk[Day'#],tblDayWk[Day],"Error",0,1)</f>
        <v>Tuesday</v>
      </c>
      <c r="K754" t="b">
        <f>WEEKDAY(tbl2023Sales[[#This Row],[Date]], 2) &gt;= 5</f>
        <v>0</v>
      </c>
      <c r="L754" s="15">
        <f>EOMONTH(tbl2023Sales[[#This Row],[Date]],0)</f>
        <v>44985</v>
      </c>
    </row>
    <row r="755" spans="1:12" x14ac:dyDescent="0.4">
      <c r="A755">
        <v>754</v>
      </c>
      <c r="B755" s="2">
        <v>45215</v>
      </c>
      <c r="C755" t="s">
        <v>252</v>
      </c>
      <c r="D755" t="s">
        <v>4</v>
      </c>
      <c r="E755">
        <v>43</v>
      </c>
      <c r="F755" t="s">
        <v>1</v>
      </c>
      <c r="G755" s="7">
        <v>1219.6500000000001</v>
      </c>
      <c r="H755" t="str">
        <f>_xlfn.XLOOKUP(tbl2023Sales[[#This Row],[Age]],tblAgeGrp[Age],tblAgeGrp[AgeGroup],"Error, verify age",0,1)</f>
        <v>35-44</v>
      </c>
      <c r="I755" t="str">
        <f>IF(OR(tbl2023Sales[[#This Row],[Month-Year]]=45260, tbl2023Sales[[#This Row],[Month-Year]]=45291), "Holiday", "Non-Holiday")</f>
        <v>Non-Holiday</v>
      </c>
      <c r="J755" t="str">
        <f>_xlfn.XLOOKUP(WEEKDAY(tbl2023Sales[[#This Row],[Date]],1),tblDayWk[Day'#],tblDayWk[Day],"Error",0,1)</f>
        <v>Monday</v>
      </c>
      <c r="K755" t="b">
        <f>WEEKDAY(tbl2023Sales[[#This Row],[Date]], 2) &gt;= 5</f>
        <v>0</v>
      </c>
      <c r="L755" s="15">
        <f>EOMONTH(tbl2023Sales[[#This Row],[Date]],0)</f>
        <v>45230</v>
      </c>
    </row>
    <row r="756" spans="1:12" x14ac:dyDescent="0.4">
      <c r="A756">
        <v>755</v>
      </c>
      <c r="B756" s="2">
        <v>45038</v>
      </c>
      <c r="C756" t="s">
        <v>251</v>
      </c>
      <c r="D756" t="s">
        <v>4</v>
      </c>
      <c r="E756">
        <v>58</v>
      </c>
      <c r="F756" t="s">
        <v>9</v>
      </c>
      <c r="G756" s="7">
        <v>1108.45</v>
      </c>
      <c r="H756" t="str">
        <f>_xlfn.XLOOKUP(tbl2023Sales[[#This Row],[Age]],tblAgeGrp[Age],tblAgeGrp[AgeGroup],"Error, verify age",0,1)</f>
        <v>55-64</v>
      </c>
      <c r="I756" t="str">
        <f>IF(OR(tbl2023Sales[[#This Row],[Month-Year]]=45260, tbl2023Sales[[#This Row],[Month-Year]]=45291), "Holiday", "Non-Holiday")</f>
        <v>Non-Holiday</v>
      </c>
      <c r="J756" t="str">
        <f>_xlfn.XLOOKUP(WEEKDAY(tbl2023Sales[[#This Row],[Date]],1),tblDayWk[Day'#],tblDayWk[Day],"Error",0,1)</f>
        <v>Saturday</v>
      </c>
      <c r="K756" t="b">
        <f>WEEKDAY(tbl2023Sales[[#This Row],[Date]], 2) &gt;= 5</f>
        <v>1</v>
      </c>
      <c r="L756" s="15">
        <f>EOMONTH(tbl2023Sales[[#This Row],[Date]],0)</f>
        <v>45046</v>
      </c>
    </row>
    <row r="757" spans="1:12" x14ac:dyDescent="0.4">
      <c r="A757">
        <v>756</v>
      </c>
      <c r="B757" s="2">
        <v>45165</v>
      </c>
      <c r="C757" t="s">
        <v>250</v>
      </c>
      <c r="D757" t="s">
        <v>4</v>
      </c>
      <c r="E757">
        <v>62</v>
      </c>
      <c r="F757" t="s">
        <v>1</v>
      </c>
      <c r="G757" s="7">
        <v>426.98</v>
      </c>
      <c r="H757" t="str">
        <f>_xlfn.XLOOKUP(tbl2023Sales[[#This Row],[Age]],tblAgeGrp[Age],tblAgeGrp[AgeGroup],"Error, verify age",0,1)</f>
        <v>55-64</v>
      </c>
      <c r="I757" t="str">
        <f>IF(OR(tbl2023Sales[[#This Row],[Month-Year]]=45260, tbl2023Sales[[#This Row],[Month-Year]]=45291), "Holiday", "Non-Holiday")</f>
        <v>Non-Holiday</v>
      </c>
      <c r="J757" t="str">
        <f>_xlfn.XLOOKUP(WEEKDAY(tbl2023Sales[[#This Row],[Date]],1),tblDayWk[Day'#],tblDayWk[Day],"Error",0,1)</f>
        <v>Sunday</v>
      </c>
      <c r="K757" t="b">
        <f>WEEKDAY(tbl2023Sales[[#This Row],[Date]], 2) &gt;= 5</f>
        <v>1</v>
      </c>
      <c r="L757" s="15">
        <f>EOMONTH(tbl2023Sales[[#This Row],[Date]],0)</f>
        <v>45169</v>
      </c>
    </row>
    <row r="758" spans="1:12" x14ac:dyDescent="0.4">
      <c r="A758">
        <v>757</v>
      </c>
      <c r="B758" s="2">
        <v>45285</v>
      </c>
      <c r="C758" t="s">
        <v>249</v>
      </c>
      <c r="D758" t="s">
        <v>4</v>
      </c>
      <c r="E758">
        <v>43</v>
      </c>
      <c r="F758" t="s">
        <v>1</v>
      </c>
      <c r="G758" s="7">
        <v>2630.48</v>
      </c>
      <c r="H758" t="str">
        <f>_xlfn.XLOOKUP(tbl2023Sales[[#This Row],[Age]],tblAgeGrp[Age],tblAgeGrp[AgeGroup],"Error, verify age",0,1)</f>
        <v>35-44</v>
      </c>
      <c r="I758" t="str">
        <f>IF(OR(tbl2023Sales[[#This Row],[Month-Year]]=45260, tbl2023Sales[[#This Row],[Month-Year]]=45291), "Holiday", "Non-Holiday")</f>
        <v>Holiday</v>
      </c>
      <c r="J758" t="str">
        <f>_xlfn.XLOOKUP(WEEKDAY(tbl2023Sales[[#This Row],[Date]],1),tblDayWk[Day'#],tblDayWk[Day],"Error",0,1)</f>
        <v>Monday</v>
      </c>
      <c r="K758" t="b">
        <f>WEEKDAY(tbl2023Sales[[#This Row],[Date]], 2) &gt;= 5</f>
        <v>0</v>
      </c>
      <c r="L758" s="15">
        <f>EOMONTH(tbl2023Sales[[#This Row],[Date]],0)</f>
        <v>45291</v>
      </c>
    </row>
    <row r="759" spans="1:12" x14ac:dyDescent="0.4">
      <c r="A759">
        <v>758</v>
      </c>
      <c r="B759" s="2">
        <v>45058</v>
      </c>
      <c r="C759" t="s">
        <v>248</v>
      </c>
      <c r="D759" t="s">
        <v>2</v>
      </c>
      <c r="E759">
        <v>64</v>
      </c>
      <c r="F759" t="s">
        <v>9</v>
      </c>
      <c r="G759" s="7">
        <v>403.92</v>
      </c>
      <c r="H759" t="str">
        <f>_xlfn.XLOOKUP(tbl2023Sales[[#This Row],[Age]],tblAgeGrp[Age],tblAgeGrp[AgeGroup],"Error, verify age",0,1)</f>
        <v>55-64</v>
      </c>
      <c r="I759" t="str">
        <f>IF(OR(tbl2023Sales[[#This Row],[Month-Year]]=45260, tbl2023Sales[[#This Row],[Month-Year]]=45291), "Holiday", "Non-Holiday")</f>
        <v>Non-Holiday</v>
      </c>
      <c r="J759" t="str">
        <f>_xlfn.XLOOKUP(WEEKDAY(tbl2023Sales[[#This Row],[Date]],1),tblDayWk[Day'#],tblDayWk[Day],"Error",0,1)</f>
        <v>Friday</v>
      </c>
      <c r="K759" t="b">
        <f>WEEKDAY(tbl2023Sales[[#This Row],[Date]], 2) &gt;= 5</f>
        <v>1</v>
      </c>
      <c r="L759" s="15">
        <f>EOMONTH(tbl2023Sales[[#This Row],[Date]],0)</f>
        <v>45077</v>
      </c>
    </row>
    <row r="760" spans="1:12" x14ac:dyDescent="0.4">
      <c r="A760">
        <v>759</v>
      </c>
      <c r="B760" s="2">
        <v>45115</v>
      </c>
      <c r="C760" t="s">
        <v>247</v>
      </c>
      <c r="D760" t="s">
        <v>2</v>
      </c>
      <c r="E760">
        <v>49</v>
      </c>
      <c r="F760" t="s">
        <v>1</v>
      </c>
      <c r="G760" s="7">
        <v>641.08000000000004</v>
      </c>
      <c r="H760" t="str">
        <f>_xlfn.XLOOKUP(tbl2023Sales[[#This Row],[Age]],tblAgeGrp[Age],tblAgeGrp[AgeGroup],"Error, verify age",0,1)</f>
        <v>45-54</v>
      </c>
      <c r="I760" t="str">
        <f>IF(OR(tbl2023Sales[[#This Row],[Month-Year]]=45260, tbl2023Sales[[#This Row],[Month-Year]]=45291), "Holiday", "Non-Holiday")</f>
        <v>Non-Holiday</v>
      </c>
      <c r="J760" t="str">
        <f>_xlfn.XLOOKUP(WEEKDAY(tbl2023Sales[[#This Row],[Date]],1),tblDayWk[Day'#],tblDayWk[Day],"Error",0,1)</f>
        <v>Saturday</v>
      </c>
      <c r="K760" t="b">
        <f>WEEKDAY(tbl2023Sales[[#This Row],[Date]], 2) &gt;= 5</f>
        <v>1</v>
      </c>
      <c r="L760" s="15">
        <f>EOMONTH(tbl2023Sales[[#This Row],[Date]],0)</f>
        <v>45138</v>
      </c>
    </row>
    <row r="761" spans="1:12" x14ac:dyDescent="0.4">
      <c r="A761">
        <v>760</v>
      </c>
      <c r="B761" s="2">
        <v>45012</v>
      </c>
      <c r="C761" t="s">
        <v>246</v>
      </c>
      <c r="D761" t="s">
        <v>2</v>
      </c>
      <c r="E761">
        <v>27</v>
      </c>
      <c r="F761" t="s">
        <v>6</v>
      </c>
      <c r="G761" s="7">
        <v>113.52</v>
      </c>
      <c r="H761" t="str">
        <f>_xlfn.XLOOKUP(tbl2023Sales[[#This Row],[Age]],tblAgeGrp[Age],tblAgeGrp[AgeGroup],"Error, verify age",0,1)</f>
        <v>25-34</v>
      </c>
      <c r="I761" t="str">
        <f>IF(OR(tbl2023Sales[[#This Row],[Month-Year]]=45260, tbl2023Sales[[#This Row],[Month-Year]]=45291), "Holiday", "Non-Holiday")</f>
        <v>Non-Holiday</v>
      </c>
      <c r="J761" t="str">
        <f>_xlfn.XLOOKUP(WEEKDAY(tbl2023Sales[[#This Row],[Date]],1),tblDayWk[Day'#],tblDayWk[Day],"Error",0,1)</f>
        <v>Monday</v>
      </c>
      <c r="K761" t="b">
        <f>WEEKDAY(tbl2023Sales[[#This Row],[Date]], 2) &gt;= 5</f>
        <v>0</v>
      </c>
      <c r="L761" s="15">
        <f>EOMONTH(tbl2023Sales[[#This Row],[Date]],0)</f>
        <v>45016</v>
      </c>
    </row>
    <row r="762" spans="1:12" x14ac:dyDescent="0.4">
      <c r="A762">
        <v>761</v>
      </c>
      <c r="B762" s="2">
        <v>45237</v>
      </c>
      <c r="C762" t="s">
        <v>245</v>
      </c>
      <c r="D762" t="s">
        <v>4</v>
      </c>
      <c r="E762">
        <v>33</v>
      </c>
      <c r="F762" t="s">
        <v>9</v>
      </c>
      <c r="G762" s="7">
        <v>1336.8600000000001</v>
      </c>
      <c r="H762" t="str">
        <f>_xlfn.XLOOKUP(tbl2023Sales[[#This Row],[Age]],tblAgeGrp[Age],tblAgeGrp[AgeGroup],"Error, verify age",0,1)</f>
        <v>25-34</v>
      </c>
      <c r="I762" t="str">
        <f>IF(OR(tbl2023Sales[[#This Row],[Month-Year]]=45260, tbl2023Sales[[#This Row],[Month-Year]]=45291), "Holiday", "Non-Holiday")</f>
        <v>Holiday</v>
      </c>
      <c r="J762" t="str">
        <f>_xlfn.XLOOKUP(WEEKDAY(tbl2023Sales[[#This Row],[Date]],1),tblDayWk[Day'#],tblDayWk[Day],"Error",0,1)</f>
        <v>Tuesday</v>
      </c>
      <c r="K762" t="b">
        <f>WEEKDAY(tbl2023Sales[[#This Row],[Date]], 2) &gt;= 5</f>
        <v>0</v>
      </c>
      <c r="L762" s="15">
        <f>EOMONTH(tbl2023Sales[[#This Row],[Date]],0)</f>
        <v>45260</v>
      </c>
    </row>
    <row r="763" spans="1:12" x14ac:dyDescent="0.4">
      <c r="A763">
        <v>762</v>
      </c>
      <c r="B763" s="2">
        <v>45237</v>
      </c>
      <c r="C763" t="s">
        <v>244</v>
      </c>
      <c r="D763" t="s">
        <v>4</v>
      </c>
      <c r="E763">
        <v>24</v>
      </c>
      <c r="F763" t="s">
        <v>1</v>
      </c>
      <c r="G763" s="7">
        <v>1776.6</v>
      </c>
      <c r="H763" t="str">
        <f>_xlfn.XLOOKUP(tbl2023Sales[[#This Row],[Age]],tblAgeGrp[Age],tblAgeGrp[AgeGroup],"Error, verify age",0,1)</f>
        <v>15-24</v>
      </c>
      <c r="I763" t="str">
        <f>IF(OR(tbl2023Sales[[#This Row],[Month-Year]]=45260, tbl2023Sales[[#This Row],[Month-Year]]=45291), "Holiday", "Non-Holiday")</f>
        <v>Holiday</v>
      </c>
      <c r="J763" t="str">
        <f>_xlfn.XLOOKUP(WEEKDAY(tbl2023Sales[[#This Row],[Date]],1),tblDayWk[Day'#],tblDayWk[Day],"Error",0,1)</f>
        <v>Tuesday</v>
      </c>
      <c r="K763" t="b">
        <f>WEEKDAY(tbl2023Sales[[#This Row],[Date]], 2) &gt;= 5</f>
        <v>0</v>
      </c>
      <c r="L763" s="15">
        <f>EOMONTH(tbl2023Sales[[#This Row],[Date]],0)</f>
        <v>45260</v>
      </c>
    </row>
    <row r="764" spans="1:12" x14ac:dyDescent="0.4">
      <c r="A764">
        <v>763</v>
      </c>
      <c r="B764" s="2">
        <v>44985</v>
      </c>
      <c r="C764" t="s">
        <v>243</v>
      </c>
      <c r="D764" t="s">
        <v>2</v>
      </c>
      <c r="E764">
        <v>34</v>
      </c>
      <c r="F764" t="s">
        <v>9</v>
      </c>
      <c r="G764" s="7">
        <v>145.4</v>
      </c>
      <c r="H764" t="str">
        <f>_xlfn.XLOOKUP(tbl2023Sales[[#This Row],[Age]],tblAgeGrp[Age],tblAgeGrp[AgeGroup],"Error, verify age",0,1)</f>
        <v>25-34</v>
      </c>
      <c r="I764" t="str">
        <f>IF(OR(tbl2023Sales[[#This Row],[Month-Year]]=45260, tbl2023Sales[[#This Row],[Month-Year]]=45291), "Holiday", "Non-Holiday")</f>
        <v>Non-Holiday</v>
      </c>
      <c r="J764" t="str">
        <f>_xlfn.XLOOKUP(WEEKDAY(tbl2023Sales[[#This Row],[Date]],1),tblDayWk[Day'#],tblDayWk[Day],"Error",0,1)</f>
        <v>Tuesday</v>
      </c>
      <c r="K764" t="b">
        <f>WEEKDAY(tbl2023Sales[[#This Row],[Date]], 2) &gt;= 5</f>
        <v>0</v>
      </c>
      <c r="L764" s="15">
        <f>EOMONTH(tbl2023Sales[[#This Row],[Date]],0)</f>
        <v>44985</v>
      </c>
    </row>
    <row r="765" spans="1:12" x14ac:dyDescent="0.4">
      <c r="A765">
        <v>764</v>
      </c>
      <c r="B765" s="2">
        <v>45010</v>
      </c>
      <c r="C765" t="s">
        <v>242</v>
      </c>
      <c r="D765" t="s">
        <v>4</v>
      </c>
      <c r="E765">
        <v>40</v>
      </c>
      <c r="F765" t="s">
        <v>9</v>
      </c>
      <c r="G765" s="7">
        <v>494.67</v>
      </c>
      <c r="H765" t="str">
        <f>_xlfn.XLOOKUP(tbl2023Sales[[#This Row],[Age]],tblAgeGrp[Age],tblAgeGrp[AgeGroup],"Error, verify age",0,1)</f>
        <v>35-44</v>
      </c>
      <c r="I765" t="str">
        <f>IF(OR(tbl2023Sales[[#This Row],[Month-Year]]=45260, tbl2023Sales[[#This Row],[Month-Year]]=45291), "Holiday", "Non-Holiday")</f>
        <v>Non-Holiday</v>
      </c>
      <c r="J765" t="str">
        <f>_xlfn.XLOOKUP(WEEKDAY(tbl2023Sales[[#This Row],[Date]],1),tblDayWk[Day'#],tblDayWk[Day],"Error",0,1)</f>
        <v>Saturday</v>
      </c>
      <c r="K765" t="b">
        <f>WEEKDAY(tbl2023Sales[[#This Row],[Date]], 2) &gt;= 5</f>
        <v>1</v>
      </c>
      <c r="L765" s="15">
        <f>EOMONTH(tbl2023Sales[[#This Row],[Date]],0)</f>
        <v>45016</v>
      </c>
    </row>
    <row r="766" spans="1:12" x14ac:dyDescent="0.4">
      <c r="A766">
        <v>765</v>
      </c>
      <c r="B766" s="2">
        <v>45086</v>
      </c>
      <c r="C766" t="s">
        <v>241</v>
      </c>
      <c r="D766" t="s">
        <v>2</v>
      </c>
      <c r="E766">
        <v>43</v>
      </c>
      <c r="F766" t="s">
        <v>9</v>
      </c>
      <c r="G766" s="7">
        <v>419.37</v>
      </c>
      <c r="H766" t="str">
        <f>_xlfn.XLOOKUP(tbl2023Sales[[#This Row],[Age]],tblAgeGrp[Age],tblAgeGrp[AgeGroup],"Error, verify age",0,1)</f>
        <v>35-44</v>
      </c>
      <c r="I766" t="str">
        <f>IF(OR(tbl2023Sales[[#This Row],[Month-Year]]=45260, tbl2023Sales[[#This Row],[Month-Year]]=45291), "Holiday", "Non-Holiday")</f>
        <v>Non-Holiday</v>
      </c>
      <c r="J766" t="str">
        <f>_xlfn.XLOOKUP(WEEKDAY(tbl2023Sales[[#This Row],[Date]],1),tblDayWk[Day'#],tblDayWk[Day],"Error",0,1)</f>
        <v>Friday</v>
      </c>
      <c r="K766" t="b">
        <f>WEEKDAY(tbl2023Sales[[#This Row],[Date]], 2) &gt;= 5</f>
        <v>1</v>
      </c>
      <c r="L766" s="15">
        <f>EOMONTH(tbl2023Sales[[#This Row],[Date]],0)</f>
        <v>45107</v>
      </c>
    </row>
    <row r="767" spans="1:12" x14ac:dyDescent="0.4">
      <c r="A767">
        <v>766</v>
      </c>
      <c r="B767" s="2">
        <v>44982</v>
      </c>
      <c r="C767" t="s">
        <v>240</v>
      </c>
      <c r="D767" t="s">
        <v>2</v>
      </c>
      <c r="E767">
        <v>38</v>
      </c>
      <c r="F767" t="s">
        <v>1</v>
      </c>
      <c r="G767" s="7">
        <v>663.35</v>
      </c>
      <c r="H767" t="str">
        <f>_xlfn.XLOOKUP(tbl2023Sales[[#This Row],[Age]],tblAgeGrp[Age],tblAgeGrp[AgeGroup],"Error, verify age",0,1)</f>
        <v>35-44</v>
      </c>
      <c r="I767" t="str">
        <f>IF(OR(tbl2023Sales[[#This Row],[Month-Year]]=45260, tbl2023Sales[[#This Row],[Month-Year]]=45291), "Holiday", "Non-Holiday")</f>
        <v>Non-Holiday</v>
      </c>
      <c r="J767" t="str">
        <f>_xlfn.XLOOKUP(WEEKDAY(tbl2023Sales[[#This Row],[Date]],1),tblDayWk[Day'#],tblDayWk[Day],"Error",0,1)</f>
        <v>Saturday</v>
      </c>
      <c r="K767" t="b">
        <f>WEEKDAY(tbl2023Sales[[#This Row],[Date]], 2) &gt;= 5</f>
        <v>1</v>
      </c>
      <c r="L767" s="15">
        <f>EOMONTH(tbl2023Sales[[#This Row],[Date]],0)</f>
        <v>44985</v>
      </c>
    </row>
    <row r="768" spans="1:12" x14ac:dyDescent="0.4">
      <c r="A768">
        <v>767</v>
      </c>
      <c r="B768" s="2">
        <v>45223</v>
      </c>
      <c r="C768" t="s">
        <v>239</v>
      </c>
      <c r="D768" t="s">
        <v>2</v>
      </c>
      <c r="E768">
        <v>39</v>
      </c>
      <c r="F768" t="s">
        <v>6</v>
      </c>
      <c r="G768" s="7">
        <v>62.72</v>
      </c>
      <c r="H768" t="str">
        <f>_xlfn.XLOOKUP(tbl2023Sales[[#This Row],[Age]],tblAgeGrp[Age],tblAgeGrp[AgeGroup],"Error, verify age",0,1)</f>
        <v>35-44</v>
      </c>
      <c r="I768" t="str">
        <f>IF(OR(tbl2023Sales[[#This Row],[Month-Year]]=45260, tbl2023Sales[[#This Row],[Month-Year]]=45291), "Holiday", "Non-Holiday")</f>
        <v>Non-Holiday</v>
      </c>
      <c r="J768" t="str">
        <f>_xlfn.XLOOKUP(WEEKDAY(tbl2023Sales[[#This Row],[Date]],1),tblDayWk[Day'#],tblDayWk[Day],"Error",0,1)</f>
        <v>Tuesday</v>
      </c>
      <c r="K768" t="b">
        <f>WEEKDAY(tbl2023Sales[[#This Row],[Date]], 2) &gt;= 5</f>
        <v>0</v>
      </c>
      <c r="L768" s="15">
        <f>EOMONTH(tbl2023Sales[[#This Row],[Date]],0)</f>
        <v>45230</v>
      </c>
    </row>
    <row r="769" spans="1:12" x14ac:dyDescent="0.4">
      <c r="A769">
        <v>768</v>
      </c>
      <c r="B769" s="2">
        <v>44940</v>
      </c>
      <c r="C769" t="s">
        <v>238</v>
      </c>
      <c r="D769" t="s">
        <v>4</v>
      </c>
      <c r="E769">
        <v>24</v>
      </c>
      <c r="F769" t="s">
        <v>6</v>
      </c>
      <c r="G769" s="7">
        <v>268.95</v>
      </c>
      <c r="H769" t="str">
        <f>_xlfn.XLOOKUP(tbl2023Sales[[#This Row],[Age]],tblAgeGrp[Age],tblAgeGrp[AgeGroup],"Error, verify age",0,1)</f>
        <v>15-24</v>
      </c>
      <c r="I769" t="str">
        <f>IF(OR(tbl2023Sales[[#This Row],[Month-Year]]=45260, tbl2023Sales[[#This Row],[Month-Year]]=45291), "Holiday", "Non-Holiday")</f>
        <v>Non-Holiday</v>
      </c>
      <c r="J769" t="str">
        <f>_xlfn.XLOOKUP(WEEKDAY(tbl2023Sales[[#This Row],[Date]],1),tblDayWk[Day'#],tblDayWk[Day],"Error",0,1)</f>
        <v>Saturday</v>
      </c>
      <c r="K769" t="b">
        <f>WEEKDAY(tbl2023Sales[[#This Row],[Date]], 2) &gt;= 5</f>
        <v>1</v>
      </c>
      <c r="L769" s="15">
        <f>EOMONTH(tbl2023Sales[[#This Row],[Date]],0)</f>
        <v>44957</v>
      </c>
    </row>
    <row r="770" spans="1:12" x14ac:dyDescent="0.4">
      <c r="A770">
        <v>769</v>
      </c>
      <c r="B770" s="2">
        <v>45086</v>
      </c>
      <c r="C770" t="s">
        <v>237</v>
      </c>
      <c r="D770" t="s">
        <v>4</v>
      </c>
      <c r="E770">
        <v>31</v>
      </c>
      <c r="F770" t="s">
        <v>1</v>
      </c>
      <c r="G770" s="7">
        <v>1597.7</v>
      </c>
      <c r="H770" t="str">
        <f>_xlfn.XLOOKUP(tbl2023Sales[[#This Row],[Age]],tblAgeGrp[Age],tblAgeGrp[AgeGroup],"Error, verify age",0,1)</f>
        <v>25-34</v>
      </c>
      <c r="I770" t="str">
        <f>IF(OR(tbl2023Sales[[#This Row],[Month-Year]]=45260, tbl2023Sales[[#This Row],[Month-Year]]=45291), "Holiday", "Non-Holiday")</f>
        <v>Non-Holiday</v>
      </c>
      <c r="J770" t="str">
        <f>_xlfn.XLOOKUP(WEEKDAY(tbl2023Sales[[#This Row],[Date]],1),tblDayWk[Day'#],tblDayWk[Day],"Error",0,1)</f>
        <v>Friday</v>
      </c>
      <c r="K770" t="b">
        <f>WEEKDAY(tbl2023Sales[[#This Row],[Date]], 2) &gt;= 5</f>
        <v>1</v>
      </c>
      <c r="L770" s="15">
        <f>EOMONTH(tbl2023Sales[[#This Row],[Date]],0)</f>
        <v>45107</v>
      </c>
    </row>
    <row r="771" spans="1:12" x14ac:dyDescent="0.4">
      <c r="A771">
        <v>770</v>
      </c>
      <c r="B771" s="2">
        <v>45221</v>
      </c>
      <c r="C771" t="s">
        <v>236</v>
      </c>
      <c r="D771" t="s">
        <v>2</v>
      </c>
      <c r="E771">
        <v>32</v>
      </c>
      <c r="F771" t="s">
        <v>9</v>
      </c>
      <c r="G771" s="7">
        <v>165.4</v>
      </c>
      <c r="H771" t="str">
        <f>_xlfn.XLOOKUP(tbl2023Sales[[#This Row],[Age]],tblAgeGrp[Age],tblAgeGrp[AgeGroup],"Error, verify age",0,1)</f>
        <v>25-34</v>
      </c>
      <c r="I771" t="str">
        <f>IF(OR(tbl2023Sales[[#This Row],[Month-Year]]=45260, tbl2023Sales[[#This Row],[Month-Year]]=45291), "Holiday", "Non-Holiday")</f>
        <v>Non-Holiday</v>
      </c>
      <c r="J771" t="str">
        <f>_xlfn.XLOOKUP(WEEKDAY(tbl2023Sales[[#This Row],[Date]],1),tblDayWk[Day'#],tblDayWk[Day],"Error",0,1)</f>
        <v>Sunday</v>
      </c>
      <c r="K771" t="b">
        <f>WEEKDAY(tbl2023Sales[[#This Row],[Date]], 2) &gt;= 5</f>
        <v>1</v>
      </c>
      <c r="L771" s="15">
        <f>EOMONTH(tbl2023Sales[[#This Row],[Date]],0)</f>
        <v>45230</v>
      </c>
    </row>
    <row r="772" spans="1:12" x14ac:dyDescent="0.4">
      <c r="A772">
        <v>771</v>
      </c>
      <c r="B772" s="2">
        <v>45273</v>
      </c>
      <c r="C772" t="s">
        <v>235</v>
      </c>
      <c r="D772" t="s">
        <v>2</v>
      </c>
      <c r="E772">
        <v>24</v>
      </c>
      <c r="F772" t="s">
        <v>1</v>
      </c>
      <c r="G772" s="7">
        <v>2187.67</v>
      </c>
      <c r="H772" t="str">
        <f>_xlfn.XLOOKUP(tbl2023Sales[[#This Row],[Age]],tblAgeGrp[Age],tblAgeGrp[AgeGroup],"Error, verify age",0,1)</f>
        <v>15-24</v>
      </c>
      <c r="I772" t="str">
        <f>IF(OR(tbl2023Sales[[#This Row],[Month-Year]]=45260, tbl2023Sales[[#This Row],[Month-Year]]=45291), "Holiday", "Non-Holiday")</f>
        <v>Holiday</v>
      </c>
      <c r="J772" t="str">
        <f>_xlfn.XLOOKUP(WEEKDAY(tbl2023Sales[[#This Row],[Date]],1),tblDayWk[Day'#],tblDayWk[Day],"Error",0,1)</f>
        <v>Wednesday</v>
      </c>
      <c r="K772" t="b">
        <f>WEEKDAY(tbl2023Sales[[#This Row],[Date]], 2) &gt;= 5</f>
        <v>0</v>
      </c>
      <c r="L772" s="15">
        <f>EOMONTH(tbl2023Sales[[#This Row],[Date]],0)</f>
        <v>45291</v>
      </c>
    </row>
    <row r="773" spans="1:12" x14ac:dyDescent="0.4">
      <c r="A773">
        <v>772</v>
      </c>
      <c r="B773" s="2">
        <v>45119</v>
      </c>
      <c r="C773" t="s">
        <v>234</v>
      </c>
      <c r="D773" t="s">
        <v>2</v>
      </c>
      <c r="E773">
        <v>26</v>
      </c>
      <c r="F773" t="s">
        <v>1</v>
      </c>
      <c r="G773" s="7">
        <v>3835.68</v>
      </c>
      <c r="H773" t="str">
        <f>_xlfn.XLOOKUP(tbl2023Sales[[#This Row],[Age]],tblAgeGrp[Age],tblAgeGrp[AgeGroup],"Error, verify age",0,1)</f>
        <v>25-34</v>
      </c>
      <c r="I773" t="str">
        <f>IF(OR(tbl2023Sales[[#This Row],[Month-Year]]=45260, tbl2023Sales[[#This Row],[Month-Year]]=45291), "Holiday", "Non-Holiday")</f>
        <v>Non-Holiday</v>
      </c>
      <c r="J773" t="str">
        <f>_xlfn.XLOOKUP(WEEKDAY(tbl2023Sales[[#This Row],[Date]],1),tblDayWk[Day'#],tblDayWk[Day],"Error",0,1)</f>
        <v>Wednesday</v>
      </c>
      <c r="K773" t="b">
        <f>WEEKDAY(tbl2023Sales[[#This Row],[Date]], 2) &gt;= 5</f>
        <v>0</v>
      </c>
      <c r="L773" s="15">
        <f>EOMONTH(tbl2023Sales[[#This Row],[Date]],0)</f>
        <v>45138</v>
      </c>
    </row>
    <row r="774" spans="1:12" x14ac:dyDescent="0.4">
      <c r="A774">
        <v>773</v>
      </c>
      <c r="B774" s="2">
        <v>45130</v>
      </c>
      <c r="C774" t="s">
        <v>233</v>
      </c>
      <c r="D774" t="s">
        <v>2</v>
      </c>
      <c r="E774">
        <v>25</v>
      </c>
      <c r="F774" t="s">
        <v>1</v>
      </c>
      <c r="G774" s="7">
        <v>2244.88</v>
      </c>
      <c r="H774" t="str">
        <f>_xlfn.XLOOKUP(tbl2023Sales[[#This Row],[Age]],tblAgeGrp[Age],tblAgeGrp[AgeGroup],"Error, verify age",0,1)</f>
        <v>25-34</v>
      </c>
      <c r="I774" t="str">
        <f>IF(OR(tbl2023Sales[[#This Row],[Month-Year]]=45260, tbl2023Sales[[#This Row],[Month-Year]]=45291), "Holiday", "Non-Holiday")</f>
        <v>Non-Holiday</v>
      </c>
      <c r="J774" t="str">
        <f>_xlfn.XLOOKUP(WEEKDAY(tbl2023Sales[[#This Row],[Date]],1),tblDayWk[Day'#],tblDayWk[Day],"Error",0,1)</f>
        <v>Sunday</v>
      </c>
      <c r="K774" t="b">
        <f>WEEKDAY(tbl2023Sales[[#This Row],[Date]], 2) &gt;= 5</f>
        <v>1</v>
      </c>
      <c r="L774" s="15">
        <f>EOMONTH(tbl2023Sales[[#This Row],[Date]],0)</f>
        <v>45138</v>
      </c>
    </row>
    <row r="775" spans="1:12" x14ac:dyDescent="0.4">
      <c r="A775">
        <v>774</v>
      </c>
      <c r="B775" s="2">
        <v>45028</v>
      </c>
      <c r="C775" t="s">
        <v>232</v>
      </c>
      <c r="D775" t="s">
        <v>4</v>
      </c>
      <c r="E775">
        <v>40</v>
      </c>
      <c r="F775" t="s">
        <v>9</v>
      </c>
      <c r="G775" s="7">
        <v>669.62</v>
      </c>
      <c r="H775" t="str">
        <f>_xlfn.XLOOKUP(tbl2023Sales[[#This Row],[Age]],tblAgeGrp[Age],tblAgeGrp[AgeGroup],"Error, verify age",0,1)</f>
        <v>35-44</v>
      </c>
      <c r="I775" t="str">
        <f>IF(OR(tbl2023Sales[[#This Row],[Month-Year]]=45260, tbl2023Sales[[#This Row],[Month-Year]]=45291), "Holiday", "Non-Holiday")</f>
        <v>Non-Holiday</v>
      </c>
      <c r="J775" t="str">
        <f>_xlfn.XLOOKUP(WEEKDAY(tbl2023Sales[[#This Row],[Date]],1),tblDayWk[Day'#],tblDayWk[Day],"Error",0,1)</f>
        <v>Wednesday</v>
      </c>
      <c r="K775" t="b">
        <f>WEEKDAY(tbl2023Sales[[#This Row],[Date]], 2) &gt;= 5</f>
        <v>0</v>
      </c>
      <c r="L775" s="15">
        <f>EOMONTH(tbl2023Sales[[#This Row],[Date]],0)</f>
        <v>45046</v>
      </c>
    </row>
    <row r="776" spans="1:12" x14ac:dyDescent="0.4">
      <c r="A776">
        <v>775</v>
      </c>
      <c r="B776" s="2">
        <v>44965</v>
      </c>
      <c r="C776" t="s">
        <v>231</v>
      </c>
      <c r="D776" t="s">
        <v>4</v>
      </c>
      <c r="E776">
        <v>35</v>
      </c>
      <c r="F776" t="s">
        <v>1</v>
      </c>
      <c r="G776" s="7">
        <v>2708.52</v>
      </c>
      <c r="H776" t="str">
        <f>_xlfn.XLOOKUP(tbl2023Sales[[#This Row],[Age]],tblAgeGrp[Age],tblAgeGrp[AgeGroup],"Error, verify age",0,1)</f>
        <v>35-44</v>
      </c>
      <c r="I776" t="str">
        <f>IF(OR(tbl2023Sales[[#This Row],[Month-Year]]=45260, tbl2023Sales[[#This Row],[Month-Year]]=45291), "Holiday", "Non-Holiday")</f>
        <v>Non-Holiday</v>
      </c>
      <c r="J776" t="str">
        <f>_xlfn.XLOOKUP(WEEKDAY(tbl2023Sales[[#This Row],[Date]],1),tblDayWk[Day'#],tblDayWk[Day],"Error",0,1)</f>
        <v>Wednesday</v>
      </c>
      <c r="K776" t="b">
        <f>WEEKDAY(tbl2023Sales[[#This Row],[Date]], 2) &gt;= 5</f>
        <v>0</v>
      </c>
      <c r="L776" s="15">
        <f>EOMONTH(tbl2023Sales[[#This Row],[Date]],0)</f>
        <v>44985</v>
      </c>
    </row>
    <row r="777" spans="1:12" x14ac:dyDescent="0.4">
      <c r="A777">
        <v>776</v>
      </c>
      <c r="B777" s="2">
        <v>45230</v>
      </c>
      <c r="C777" t="s">
        <v>230</v>
      </c>
      <c r="D777" t="s">
        <v>2</v>
      </c>
      <c r="E777">
        <v>35</v>
      </c>
      <c r="F777" t="s">
        <v>9</v>
      </c>
      <c r="G777" s="7">
        <v>518.91</v>
      </c>
      <c r="H777" t="str">
        <f>_xlfn.XLOOKUP(tbl2023Sales[[#This Row],[Age]],tblAgeGrp[Age],tblAgeGrp[AgeGroup],"Error, verify age",0,1)</f>
        <v>35-44</v>
      </c>
      <c r="I777" t="str">
        <f>IF(OR(tbl2023Sales[[#This Row],[Month-Year]]=45260, tbl2023Sales[[#This Row],[Month-Year]]=45291), "Holiday", "Non-Holiday")</f>
        <v>Non-Holiday</v>
      </c>
      <c r="J777" t="str">
        <f>_xlfn.XLOOKUP(WEEKDAY(tbl2023Sales[[#This Row],[Date]],1),tblDayWk[Day'#],tblDayWk[Day],"Error",0,1)</f>
        <v>Tuesday</v>
      </c>
      <c r="K777" t="b">
        <f>WEEKDAY(tbl2023Sales[[#This Row],[Date]], 2) &gt;= 5</f>
        <v>0</v>
      </c>
      <c r="L777" s="15">
        <f>EOMONTH(tbl2023Sales[[#This Row],[Date]],0)</f>
        <v>45230</v>
      </c>
    </row>
    <row r="778" spans="1:12" x14ac:dyDescent="0.4">
      <c r="A778">
        <v>777</v>
      </c>
      <c r="B778" s="2">
        <v>45280</v>
      </c>
      <c r="C778" t="s">
        <v>229</v>
      </c>
      <c r="D778" t="s">
        <v>2</v>
      </c>
      <c r="E778">
        <v>48</v>
      </c>
      <c r="F778" t="s">
        <v>1</v>
      </c>
      <c r="G778" s="7">
        <v>1073.58</v>
      </c>
      <c r="H778" t="str">
        <f>_xlfn.XLOOKUP(tbl2023Sales[[#This Row],[Age]],tblAgeGrp[Age],tblAgeGrp[AgeGroup],"Error, verify age",0,1)</f>
        <v>45-54</v>
      </c>
      <c r="I778" t="str">
        <f>IF(OR(tbl2023Sales[[#This Row],[Month-Year]]=45260, tbl2023Sales[[#This Row],[Month-Year]]=45291), "Holiday", "Non-Holiday")</f>
        <v>Holiday</v>
      </c>
      <c r="J778" t="str">
        <f>_xlfn.XLOOKUP(WEEKDAY(tbl2023Sales[[#This Row],[Date]],1),tblDayWk[Day'#],tblDayWk[Day],"Error",0,1)</f>
        <v>Wednesday</v>
      </c>
      <c r="K778" t="b">
        <f>WEEKDAY(tbl2023Sales[[#This Row],[Date]], 2) &gt;= 5</f>
        <v>0</v>
      </c>
      <c r="L778" s="15">
        <f>EOMONTH(tbl2023Sales[[#This Row],[Date]],0)</f>
        <v>45291</v>
      </c>
    </row>
    <row r="779" spans="1:12" x14ac:dyDescent="0.4">
      <c r="A779">
        <v>778</v>
      </c>
      <c r="B779" s="2">
        <v>45248</v>
      </c>
      <c r="C779" t="s">
        <v>228</v>
      </c>
      <c r="D779" t="s">
        <v>4</v>
      </c>
      <c r="E779">
        <v>47</v>
      </c>
      <c r="F779" t="s">
        <v>6</v>
      </c>
      <c r="G779" s="7">
        <v>247.39999999999998</v>
      </c>
      <c r="H779" t="str">
        <f>_xlfn.XLOOKUP(tbl2023Sales[[#This Row],[Age]],tblAgeGrp[Age],tblAgeGrp[AgeGroup],"Error, verify age",0,1)</f>
        <v>45-54</v>
      </c>
      <c r="I779" t="str">
        <f>IF(OR(tbl2023Sales[[#This Row],[Month-Year]]=45260, tbl2023Sales[[#This Row],[Month-Year]]=45291), "Holiday", "Non-Holiday")</f>
        <v>Holiday</v>
      </c>
      <c r="J779" t="str">
        <f>_xlfn.XLOOKUP(WEEKDAY(tbl2023Sales[[#This Row],[Date]],1),tblDayWk[Day'#],tblDayWk[Day],"Error",0,1)</f>
        <v>Saturday</v>
      </c>
      <c r="K779" t="b">
        <f>WEEKDAY(tbl2023Sales[[#This Row],[Date]], 2) &gt;= 5</f>
        <v>1</v>
      </c>
      <c r="L779" s="15">
        <f>EOMONTH(tbl2023Sales[[#This Row],[Date]],0)</f>
        <v>45260</v>
      </c>
    </row>
    <row r="780" spans="1:12" x14ac:dyDescent="0.4">
      <c r="A780">
        <v>779</v>
      </c>
      <c r="B780" s="2">
        <v>45265</v>
      </c>
      <c r="C780" t="s">
        <v>227</v>
      </c>
      <c r="D780" t="s">
        <v>4</v>
      </c>
      <c r="E780">
        <v>56</v>
      </c>
      <c r="F780" t="s">
        <v>1</v>
      </c>
      <c r="G780" s="7">
        <v>508.65</v>
      </c>
      <c r="H780" t="str">
        <f>_xlfn.XLOOKUP(tbl2023Sales[[#This Row],[Age]],tblAgeGrp[Age],tblAgeGrp[AgeGroup],"Error, verify age",0,1)</f>
        <v>55-64</v>
      </c>
      <c r="I780" t="str">
        <f>IF(OR(tbl2023Sales[[#This Row],[Month-Year]]=45260, tbl2023Sales[[#This Row],[Month-Year]]=45291), "Holiday", "Non-Holiday")</f>
        <v>Holiday</v>
      </c>
      <c r="J780" t="str">
        <f>_xlfn.XLOOKUP(WEEKDAY(tbl2023Sales[[#This Row],[Date]],1),tblDayWk[Day'#],tblDayWk[Day],"Error",0,1)</f>
        <v>Tuesday</v>
      </c>
      <c r="K780" t="b">
        <f>WEEKDAY(tbl2023Sales[[#This Row],[Date]], 2) &gt;= 5</f>
        <v>0</v>
      </c>
      <c r="L780" s="15">
        <f>EOMONTH(tbl2023Sales[[#This Row],[Date]],0)</f>
        <v>45291</v>
      </c>
    </row>
    <row r="781" spans="1:12" x14ac:dyDescent="0.4">
      <c r="A781">
        <v>780</v>
      </c>
      <c r="B781" s="2">
        <v>44979</v>
      </c>
      <c r="C781" t="s">
        <v>226</v>
      </c>
      <c r="D781" t="s">
        <v>2</v>
      </c>
      <c r="E781">
        <v>52</v>
      </c>
      <c r="F781" t="s">
        <v>1</v>
      </c>
      <c r="G781" s="7">
        <v>2312.44</v>
      </c>
      <c r="H781" t="str">
        <f>_xlfn.XLOOKUP(tbl2023Sales[[#This Row],[Age]],tblAgeGrp[Age],tblAgeGrp[AgeGroup],"Error, verify age",0,1)</f>
        <v>45-54</v>
      </c>
      <c r="I781" t="str">
        <f>IF(OR(tbl2023Sales[[#This Row],[Month-Year]]=45260, tbl2023Sales[[#This Row],[Month-Year]]=45291), "Holiday", "Non-Holiday")</f>
        <v>Non-Holiday</v>
      </c>
      <c r="J781" t="str">
        <f>_xlfn.XLOOKUP(WEEKDAY(tbl2023Sales[[#This Row],[Date]],1),tblDayWk[Day'#],tblDayWk[Day],"Error",0,1)</f>
        <v>Wednesday</v>
      </c>
      <c r="K781" t="b">
        <f>WEEKDAY(tbl2023Sales[[#This Row],[Date]], 2) &gt;= 5</f>
        <v>0</v>
      </c>
      <c r="L781" s="15">
        <f>EOMONTH(tbl2023Sales[[#This Row],[Date]],0)</f>
        <v>44985</v>
      </c>
    </row>
    <row r="782" spans="1:12" x14ac:dyDescent="0.4">
      <c r="A782">
        <v>781</v>
      </c>
      <c r="B782" s="2">
        <v>45283</v>
      </c>
      <c r="C782" t="s">
        <v>225</v>
      </c>
      <c r="D782" t="s">
        <v>2</v>
      </c>
      <c r="E782">
        <v>35</v>
      </c>
      <c r="F782" t="s">
        <v>6</v>
      </c>
      <c r="G782" s="7">
        <v>130.19999999999999</v>
      </c>
      <c r="H782" t="str">
        <f>_xlfn.XLOOKUP(tbl2023Sales[[#This Row],[Age]],tblAgeGrp[Age],tblAgeGrp[AgeGroup],"Error, verify age",0,1)</f>
        <v>35-44</v>
      </c>
      <c r="I782" t="str">
        <f>IF(OR(tbl2023Sales[[#This Row],[Month-Year]]=45260, tbl2023Sales[[#This Row],[Month-Year]]=45291), "Holiday", "Non-Holiday")</f>
        <v>Holiday</v>
      </c>
      <c r="J782" t="str">
        <f>_xlfn.XLOOKUP(WEEKDAY(tbl2023Sales[[#This Row],[Date]],1),tblDayWk[Day'#],tblDayWk[Day],"Error",0,1)</f>
        <v>Saturday</v>
      </c>
      <c r="K782" t="b">
        <f>WEEKDAY(tbl2023Sales[[#This Row],[Date]], 2) &gt;= 5</f>
        <v>1</v>
      </c>
      <c r="L782" s="15">
        <f>EOMONTH(tbl2023Sales[[#This Row],[Date]],0)</f>
        <v>45291</v>
      </c>
    </row>
    <row r="783" spans="1:12" x14ac:dyDescent="0.4">
      <c r="A783">
        <v>782</v>
      </c>
      <c r="B783" s="2">
        <v>45081</v>
      </c>
      <c r="C783" t="s">
        <v>224</v>
      </c>
      <c r="D783" t="s">
        <v>2</v>
      </c>
      <c r="E783">
        <v>59</v>
      </c>
      <c r="F783" t="s">
        <v>9</v>
      </c>
      <c r="G783" s="7">
        <v>804.57999999999993</v>
      </c>
      <c r="H783" t="str">
        <f>_xlfn.XLOOKUP(tbl2023Sales[[#This Row],[Age]],tblAgeGrp[Age],tblAgeGrp[AgeGroup],"Error, verify age",0,1)</f>
        <v>55-64</v>
      </c>
      <c r="I783" t="str">
        <f>IF(OR(tbl2023Sales[[#This Row],[Month-Year]]=45260, tbl2023Sales[[#This Row],[Month-Year]]=45291), "Holiday", "Non-Holiday")</f>
        <v>Non-Holiday</v>
      </c>
      <c r="J783" t="str">
        <f>_xlfn.XLOOKUP(WEEKDAY(tbl2023Sales[[#This Row],[Date]],1),tblDayWk[Day'#],tblDayWk[Day],"Error",0,1)</f>
        <v>Sunday</v>
      </c>
      <c r="K783" t="b">
        <f>WEEKDAY(tbl2023Sales[[#This Row],[Date]], 2) &gt;= 5</f>
        <v>1</v>
      </c>
      <c r="L783" s="15">
        <f>EOMONTH(tbl2023Sales[[#This Row],[Date]],0)</f>
        <v>45107</v>
      </c>
    </row>
    <row r="784" spans="1:12" x14ac:dyDescent="0.4">
      <c r="A784">
        <v>783</v>
      </c>
      <c r="B784" s="2">
        <v>45277</v>
      </c>
      <c r="C784" t="s">
        <v>223</v>
      </c>
      <c r="D784" t="s">
        <v>4</v>
      </c>
      <c r="E784">
        <v>56</v>
      </c>
      <c r="F784" t="s">
        <v>9</v>
      </c>
      <c r="G784" s="7">
        <v>1790.04</v>
      </c>
      <c r="H784" t="str">
        <f>_xlfn.XLOOKUP(tbl2023Sales[[#This Row],[Age]],tblAgeGrp[Age],tblAgeGrp[AgeGroup],"Error, verify age",0,1)</f>
        <v>55-64</v>
      </c>
      <c r="I784" t="str">
        <f>IF(OR(tbl2023Sales[[#This Row],[Month-Year]]=45260, tbl2023Sales[[#This Row],[Month-Year]]=45291), "Holiday", "Non-Holiday")</f>
        <v>Holiday</v>
      </c>
      <c r="J784" t="str">
        <f>_xlfn.XLOOKUP(WEEKDAY(tbl2023Sales[[#This Row],[Date]],1),tblDayWk[Day'#],tblDayWk[Day],"Error",0,1)</f>
        <v>Sunday</v>
      </c>
      <c r="K784" t="b">
        <f>WEEKDAY(tbl2023Sales[[#This Row],[Date]], 2) &gt;= 5</f>
        <v>1</v>
      </c>
      <c r="L784" s="15">
        <f>EOMONTH(tbl2023Sales[[#This Row],[Date]],0)</f>
        <v>45291</v>
      </c>
    </row>
    <row r="785" spans="1:12" x14ac:dyDescent="0.4">
      <c r="A785">
        <v>784</v>
      </c>
      <c r="B785" s="2">
        <v>45234</v>
      </c>
      <c r="C785" t="s">
        <v>222</v>
      </c>
      <c r="D785" t="s">
        <v>4</v>
      </c>
      <c r="E785">
        <v>34</v>
      </c>
      <c r="F785" t="s">
        <v>1</v>
      </c>
      <c r="G785" s="7">
        <v>799.12</v>
      </c>
      <c r="H785" t="str">
        <f>_xlfn.XLOOKUP(tbl2023Sales[[#This Row],[Age]],tblAgeGrp[Age],tblAgeGrp[AgeGroup],"Error, verify age",0,1)</f>
        <v>25-34</v>
      </c>
      <c r="I785" t="str">
        <f>IF(OR(tbl2023Sales[[#This Row],[Month-Year]]=45260, tbl2023Sales[[#This Row],[Month-Year]]=45291), "Holiday", "Non-Holiday")</f>
        <v>Holiday</v>
      </c>
      <c r="J785" t="str">
        <f>_xlfn.XLOOKUP(WEEKDAY(tbl2023Sales[[#This Row],[Date]],1),tblDayWk[Day'#],tblDayWk[Day],"Error",0,1)</f>
        <v>Saturday</v>
      </c>
      <c r="K785" t="b">
        <f>WEEKDAY(tbl2023Sales[[#This Row],[Date]], 2) &gt;= 5</f>
        <v>1</v>
      </c>
      <c r="L785" s="15">
        <f>EOMONTH(tbl2023Sales[[#This Row],[Date]],0)</f>
        <v>45260</v>
      </c>
    </row>
    <row r="786" spans="1:12" x14ac:dyDescent="0.4">
      <c r="A786">
        <v>785</v>
      </c>
      <c r="B786" s="2">
        <v>44988</v>
      </c>
      <c r="C786" t="s">
        <v>221</v>
      </c>
      <c r="D786" t="s">
        <v>4</v>
      </c>
      <c r="E786">
        <v>31</v>
      </c>
      <c r="F786" t="s">
        <v>6</v>
      </c>
      <c r="G786" s="7">
        <v>207.64</v>
      </c>
      <c r="H786" t="str">
        <f>_xlfn.XLOOKUP(tbl2023Sales[[#This Row],[Age]],tblAgeGrp[Age],tblAgeGrp[AgeGroup],"Error, verify age",0,1)</f>
        <v>25-34</v>
      </c>
      <c r="I786" t="str">
        <f>IF(OR(tbl2023Sales[[#This Row],[Month-Year]]=45260, tbl2023Sales[[#This Row],[Month-Year]]=45291), "Holiday", "Non-Holiday")</f>
        <v>Non-Holiday</v>
      </c>
      <c r="J786" t="str">
        <f>_xlfn.XLOOKUP(WEEKDAY(tbl2023Sales[[#This Row],[Date]],1),tblDayWk[Day'#],tblDayWk[Day],"Error",0,1)</f>
        <v>Friday</v>
      </c>
      <c r="K786" t="b">
        <f>WEEKDAY(tbl2023Sales[[#This Row],[Date]], 2) &gt;= 5</f>
        <v>1</v>
      </c>
      <c r="L786" s="15">
        <f>EOMONTH(tbl2023Sales[[#This Row],[Date]],0)</f>
        <v>45016</v>
      </c>
    </row>
    <row r="787" spans="1:12" x14ac:dyDescent="0.4">
      <c r="A787">
        <v>786</v>
      </c>
      <c r="B787" s="2">
        <v>45216</v>
      </c>
      <c r="C787" t="s">
        <v>220</v>
      </c>
      <c r="D787" t="s">
        <v>2</v>
      </c>
      <c r="E787">
        <v>48</v>
      </c>
      <c r="F787" t="s">
        <v>9</v>
      </c>
      <c r="G787" s="7">
        <v>2075.0100000000002</v>
      </c>
      <c r="H787" t="str">
        <f>_xlfn.XLOOKUP(tbl2023Sales[[#This Row],[Age]],tblAgeGrp[Age],tblAgeGrp[AgeGroup],"Error, verify age",0,1)</f>
        <v>45-54</v>
      </c>
      <c r="I787" t="str">
        <f>IF(OR(tbl2023Sales[[#This Row],[Month-Year]]=45260, tbl2023Sales[[#This Row],[Month-Year]]=45291), "Holiday", "Non-Holiday")</f>
        <v>Non-Holiday</v>
      </c>
      <c r="J787" t="str">
        <f>_xlfn.XLOOKUP(WEEKDAY(tbl2023Sales[[#This Row],[Date]],1),tblDayWk[Day'#],tblDayWk[Day],"Error",0,1)</f>
        <v>Tuesday</v>
      </c>
      <c r="K787" t="b">
        <f>WEEKDAY(tbl2023Sales[[#This Row],[Date]], 2) &gt;= 5</f>
        <v>0</v>
      </c>
      <c r="L787" s="15">
        <f>EOMONTH(tbl2023Sales[[#This Row],[Date]],0)</f>
        <v>45230</v>
      </c>
    </row>
    <row r="788" spans="1:12" x14ac:dyDescent="0.4">
      <c r="A788">
        <v>787</v>
      </c>
      <c r="B788" s="2">
        <v>44948</v>
      </c>
      <c r="C788" t="s">
        <v>219</v>
      </c>
      <c r="D788" t="s">
        <v>2</v>
      </c>
      <c r="E788">
        <v>41</v>
      </c>
      <c r="F788" t="s">
        <v>1</v>
      </c>
      <c r="G788" s="7">
        <v>1028.9100000000001</v>
      </c>
      <c r="H788" t="str">
        <f>_xlfn.XLOOKUP(tbl2023Sales[[#This Row],[Age]],tblAgeGrp[Age],tblAgeGrp[AgeGroup],"Error, verify age",0,1)</f>
        <v>35-44</v>
      </c>
      <c r="I788" t="str">
        <f>IF(OR(tbl2023Sales[[#This Row],[Month-Year]]=45260, tbl2023Sales[[#This Row],[Month-Year]]=45291), "Holiday", "Non-Holiday")</f>
        <v>Non-Holiday</v>
      </c>
      <c r="J788" t="str">
        <f>_xlfn.XLOOKUP(WEEKDAY(tbl2023Sales[[#This Row],[Date]],1),tblDayWk[Day'#],tblDayWk[Day],"Error",0,1)</f>
        <v>Sunday</v>
      </c>
      <c r="K788" t="b">
        <f>WEEKDAY(tbl2023Sales[[#This Row],[Date]], 2) &gt;= 5</f>
        <v>1</v>
      </c>
      <c r="L788" s="15">
        <f>EOMONTH(tbl2023Sales[[#This Row],[Date]],0)</f>
        <v>44957</v>
      </c>
    </row>
    <row r="789" spans="1:12" x14ac:dyDescent="0.4">
      <c r="A789">
        <v>788</v>
      </c>
      <c r="B789" s="2">
        <v>45104</v>
      </c>
      <c r="C789" t="s">
        <v>218</v>
      </c>
      <c r="D789" t="s">
        <v>4</v>
      </c>
      <c r="E789">
        <v>52</v>
      </c>
      <c r="F789" t="s">
        <v>6</v>
      </c>
      <c r="G789" s="7">
        <v>307.74</v>
      </c>
      <c r="H789" t="str">
        <f>_xlfn.XLOOKUP(tbl2023Sales[[#This Row],[Age]],tblAgeGrp[Age],tblAgeGrp[AgeGroup],"Error, verify age",0,1)</f>
        <v>45-54</v>
      </c>
      <c r="I789" t="str">
        <f>IF(OR(tbl2023Sales[[#This Row],[Month-Year]]=45260, tbl2023Sales[[#This Row],[Month-Year]]=45291), "Holiday", "Non-Holiday")</f>
        <v>Non-Holiday</v>
      </c>
      <c r="J789" t="str">
        <f>_xlfn.XLOOKUP(WEEKDAY(tbl2023Sales[[#This Row],[Date]],1),tblDayWk[Day'#],tblDayWk[Day],"Error",0,1)</f>
        <v>Tuesday</v>
      </c>
      <c r="K789" t="b">
        <f>WEEKDAY(tbl2023Sales[[#This Row],[Date]], 2) &gt;= 5</f>
        <v>0</v>
      </c>
      <c r="L789" s="15">
        <f>EOMONTH(tbl2023Sales[[#This Row],[Date]],0)</f>
        <v>45107</v>
      </c>
    </row>
    <row r="790" spans="1:12" x14ac:dyDescent="0.4">
      <c r="A790">
        <v>789</v>
      </c>
      <c r="B790" s="2">
        <v>45199</v>
      </c>
      <c r="C790" t="s">
        <v>217</v>
      </c>
      <c r="D790" t="s">
        <v>4</v>
      </c>
      <c r="E790">
        <v>61</v>
      </c>
      <c r="F790" t="s">
        <v>9</v>
      </c>
      <c r="G790" s="7">
        <v>287.95</v>
      </c>
      <c r="H790" t="str">
        <f>_xlfn.XLOOKUP(tbl2023Sales[[#This Row],[Age]],tblAgeGrp[Age],tblAgeGrp[AgeGroup],"Error, verify age",0,1)</f>
        <v>55-64</v>
      </c>
      <c r="I790" t="str">
        <f>IF(OR(tbl2023Sales[[#This Row],[Month-Year]]=45260, tbl2023Sales[[#This Row],[Month-Year]]=45291), "Holiday", "Non-Holiday")</f>
        <v>Non-Holiday</v>
      </c>
      <c r="J790" t="str">
        <f>_xlfn.XLOOKUP(WEEKDAY(tbl2023Sales[[#This Row],[Date]],1),tblDayWk[Day'#],tblDayWk[Day],"Error",0,1)</f>
        <v>Saturday</v>
      </c>
      <c r="K790" t="b">
        <f>WEEKDAY(tbl2023Sales[[#This Row],[Date]], 2) &gt;= 5</f>
        <v>1</v>
      </c>
      <c r="L790" s="15">
        <f>EOMONTH(tbl2023Sales[[#This Row],[Date]],0)</f>
        <v>45199</v>
      </c>
    </row>
    <row r="791" spans="1:12" x14ac:dyDescent="0.4">
      <c r="A791">
        <v>790</v>
      </c>
      <c r="B791" s="2">
        <v>45146</v>
      </c>
      <c r="C791" t="s">
        <v>216</v>
      </c>
      <c r="D791" t="s">
        <v>2</v>
      </c>
      <c r="E791">
        <v>62</v>
      </c>
      <c r="F791" t="s">
        <v>9</v>
      </c>
      <c r="G791" s="7">
        <v>420.6</v>
      </c>
      <c r="H791" t="str">
        <f>_xlfn.XLOOKUP(tbl2023Sales[[#This Row],[Age]],tblAgeGrp[Age],tblAgeGrp[AgeGroup],"Error, verify age",0,1)</f>
        <v>55-64</v>
      </c>
      <c r="I791" t="str">
        <f>IF(OR(tbl2023Sales[[#This Row],[Month-Year]]=45260, tbl2023Sales[[#This Row],[Month-Year]]=45291), "Holiday", "Non-Holiday")</f>
        <v>Non-Holiday</v>
      </c>
      <c r="J791" t="str">
        <f>_xlfn.XLOOKUP(WEEKDAY(tbl2023Sales[[#This Row],[Date]],1),tblDayWk[Day'#],tblDayWk[Day],"Error",0,1)</f>
        <v>Tuesday</v>
      </c>
      <c r="K791" t="b">
        <f>WEEKDAY(tbl2023Sales[[#This Row],[Date]], 2) &gt;= 5</f>
        <v>0</v>
      </c>
      <c r="L791" s="15">
        <f>EOMONTH(tbl2023Sales[[#This Row],[Date]],0)</f>
        <v>45169</v>
      </c>
    </row>
    <row r="792" spans="1:12" x14ac:dyDescent="0.4">
      <c r="A792">
        <v>791</v>
      </c>
      <c r="B792" s="2">
        <v>45265</v>
      </c>
      <c r="C792" t="s">
        <v>215</v>
      </c>
      <c r="D792" t="s">
        <v>4</v>
      </c>
      <c r="E792">
        <v>51</v>
      </c>
      <c r="F792" t="s">
        <v>6</v>
      </c>
      <c r="G792" s="7">
        <v>261.24</v>
      </c>
      <c r="H792" t="str">
        <f>_xlfn.XLOOKUP(tbl2023Sales[[#This Row],[Age]],tblAgeGrp[Age],tblAgeGrp[AgeGroup],"Error, verify age",0,1)</f>
        <v>45-54</v>
      </c>
      <c r="I792" t="str">
        <f>IF(OR(tbl2023Sales[[#This Row],[Month-Year]]=45260, tbl2023Sales[[#This Row],[Month-Year]]=45291), "Holiday", "Non-Holiday")</f>
        <v>Holiday</v>
      </c>
      <c r="J792" t="str">
        <f>_xlfn.XLOOKUP(WEEKDAY(tbl2023Sales[[#This Row],[Date]],1),tblDayWk[Day'#],tblDayWk[Day],"Error",0,1)</f>
        <v>Tuesday</v>
      </c>
      <c r="K792" t="b">
        <f>WEEKDAY(tbl2023Sales[[#This Row],[Date]], 2) &gt;= 5</f>
        <v>0</v>
      </c>
      <c r="L792" s="15">
        <f>EOMONTH(tbl2023Sales[[#This Row],[Date]],0)</f>
        <v>45291</v>
      </c>
    </row>
    <row r="793" spans="1:12" x14ac:dyDescent="0.4">
      <c r="A793">
        <v>792</v>
      </c>
      <c r="B793" s="2">
        <v>45116</v>
      </c>
      <c r="C793" t="s">
        <v>214</v>
      </c>
      <c r="D793" t="s">
        <v>4</v>
      </c>
      <c r="E793">
        <v>20</v>
      </c>
      <c r="F793" t="s">
        <v>6</v>
      </c>
      <c r="G793" s="7">
        <v>41.12</v>
      </c>
      <c r="H793" t="str">
        <f>_xlfn.XLOOKUP(tbl2023Sales[[#This Row],[Age]],tblAgeGrp[Age],tblAgeGrp[AgeGroup],"Error, verify age",0,1)</f>
        <v>15-24</v>
      </c>
      <c r="I793" t="str">
        <f>IF(OR(tbl2023Sales[[#This Row],[Month-Year]]=45260, tbl2023Sales[[#This Row],[Month-Year]]=45291), "Holiday", "Non-Holiday")</f>
        <v>Non-Holiday</v>
      </c>
      <c r="J793" t="str">
        <f>_xlfn.XLOOKUP(WEEKDAY(tbl2023Sales[[#This Row],[Date]],1),tblDayWk[Day'#],tblDayWk[Day],"Error",0,1)</f>
        <v>Sunday</v>
      </c>
      <c r="K793" t="b">
        <f>WEEKDAY(tbl2023Sales[[#This Row],[Date]], 2) &gt;= 5</f>
        <v>1</v>
      </c>
      <c r="L793" s="15">
        <f>EOMONTH(tbl2023Sales[[#This Row],[Date]],0)</f>
        <v>45138</v>
      </c>
    </row>
    <row r="794" spans="1:12" x14ac:dyDescent="0.4">
      <c r="A794">
        <v>793</v>
      </c>
      <c r="B794" s="2">
        <v>44962</v>
      </c>
      <c r="C794" t="s">
        <v>213</v>
      </c>
      <c r="D794" t="s">
        <v>2</v>
      </c>
      <c r="E794">
        <v>54</v>
      </c>
      <c r="F794" t="s">
        <v>6</v>
      </c>
      <c r="G794" s="7">
        <v>140.55000000000001</v>
      </c>
      <c r="H794" t="str">
        <f>_xlfn.XLOOKUP(tbl2023Sales[[#This Row],[Age]],tblAgeGrp[Age],tblAgeGrp[AgeGroup],"Error, verify age",0,1)</f>
        <v>45-54</v>
      </c>
      <c r="I794" t="str">
        <f>IF(OR(tbl2023Sales[[#This Row],[Month-Year]]=45260, tbl2023Sales[[#This Row],[Month-Year]]=45291), "Holiday", "Non-Holiday")</f>
        <v>Non-Holiday</v>
      </c>
      <c r="J794" t="str">
        <f>_xlfn.XLOOKUP(WEEKDAY(tbl2023Sales[[#This Row],[Date]],1),tblDayWk[Day'#],tblDayWk[Day],"Error",0,1)</f>
        <v>Sunday</v>
      </c>
      <c r="K794" t="b">
        <f>WEEKDAY(tbl2023Sales[[#This Row],[Date]], 2) &gt;= 5</f>
        <v>1</v>
      </c>
      <c r="L794" s="15">
        <f>EOMONTH(tbl2023Sales[[#This Row],[Date]],0)</f>
        <v>44985</v>
      </c>
    </row>
    <row r="795" spans="1:12" x14ac:dyDescent="0.4">
      <c r="A795">
        <v>794</v>
      </c>
      <c r="B795" s="2">
        <v>45186</v>
      </c>
      <c r="C795" t="s">
        <v>212</v>
      </c>
      <c r="D795" t="s">
        <v>4</v>
      </c>
      <c r="E795">
        <v>60</v>
      </c>
      <c r="F795" t="s">
        <v>6</v>
      </c>
      <c r="G795" s="7">
        <v>541.68000000000006</v>
      </c>
      <c r="H795" t="str">
        <f>_xlfn.XLOOKUP(tbl2023Sales[[#This Row],[Age]],tblAgeGrp[Age],tblAgeGrp[AgeGroup],"Error, verify age",0,1)</f>
        <v>55-64</v>
      </c>
      <c r="I795" t="str">
        <f>IF(OR(tbl2023Sales[[#This Row],[Month-Year]]=45260, tbl2023Sales[[#This Row],[Month-Year]]=45291), "Holiday", "Non-Holiday")</f>
        <v>Non-Holiday</v>
      </c>
      <c r="J795" t="str">
        <f>_xlfn.XLOOKUP(WEEKDAY(tbl2023Sales[[#This Row],[Date]],1),tblDayWk[Day'#],tblDayWk[Day],"Error",0,1)</f>
        <v>Sunday</v>
      </c>
      <c r="K795" t="b">
        <f>WEEKDAY(tbl2023Sales[[#This Row],[Date]], 2) &gt;= 5</f>
        <v>1</v>
      </c>
      <c r="L795" s="15">
        <f>EOMONTH(tbl2023Sales[[#This Row],[Date]],0)</f>
        <v>45199</v>
      </c>
    </row>
    <row r="796" spans="1:12" x14ac:dyDescent="0.4">
      <c r="A796">
        <v>795</v>
      </c>
      <c r="B796" s="2">
        <v>45258</v>
      </c>
      <c r="C796" t="s">
        <v>211</v>
      </c>
      <c r="D796" t="s">
        <v>2</v>
      </c>
      <c r="E796">
        <v>57</v>
      </c>
      <c r="F796" t="s">
        <v>1</v>
      </c>
      <c r="G796" s="7">
        <v>359.04</v>
      </c>
      <c r="H796" t="str">
        <f>_xlfn.XLOOKUP(tbl2023Sales[[#This Row],[Age]],tblAgeGrp[Age],tblAgeGrp[AgeGroup],"Error, verify age",0,1)</f>
        <v>55-64</v>
      </c>
      <c r="I796" t="str">
        <f>IF(OR(tbl2023Sales[[#This Row],[Month-Year]]=45260, tbl2023Sales[[#This Row],[Month-Year]]=45291), "Holiday", "Non-Holiday")</f>
        <v>Holiday</v>
      </c>
      <c r="J796" t="str">
        <f>_xlfn.XLOOKUP(WEEKDAY(tbl2023Sales[[#This Row],[Date]],1),tblDayWk[Day'#],tblDayWk[Day],"Error",0,1)</f>
        <v>Tuesday</v>
      </c>
      <c r="K796" t="b">
        <f>WEEKDAY(tbl2023Sales[[#This Row],[Date]], 2) &gt;= 5</f>
        <v>0</v>
      </c>
      <c r="L796" s="15">
        <f>EOMONTH(tbl2023Sales[[#This Row],[Date]],0)</f>
        <v>45260</v>
      </c>
    </row>
    <row r="797" spans="1:12" x14ac:dyDescent="0.4">
      <c r="A797">
        <v>796</v>
      </c>
      <c r="B797" s="2">
        <v>45101</v>
      </c>
      <c r="C797" t="s">
        <v>210</v>
      </c>
      <c r="D797" t="s">
        <v>2</v>
      </c>
      <c r="E797">
        <v>43</v>
      </c>
      <c r="F797" t="s">
        <v>6</v>
      </c>
      <c r="G797" s="7">
        <v>248.70000000000002</v>
      </c>
      <c r="H797" t="str">
        <f>_xlfn.XLOOKUP(tbl2023Sales[[#This Row],[Age]],tblAgeGrp[Age],tblAgeGrp[AgeGroup],"Error, verify age",0,1)</f>
        <v>35-44</v>
      </c>
      <c r="I797" t="str">
        <f>IF(OR(tbl2023Sales[[#This Row],[Month-Year]]=45260, tbl2023Sales[[#This Row],[Month-Year]]=45291), "Holiday", "Non-Holiday")</f>
        <v>Non-Holiday</v>
      </c>
      <c r="J797" t="str">
        <f>_xlfn.XLOOKUP(WEEKDAY(tbl2023Sales[[#This Row],[Date]],1),tblDayWk[Day'#],tblDayWk[Day],"Error",0,1)</f>
        <v>Saturday</v>
      </c>
      <c r="K797" t="b">
        <f>WEEKDAY(tbl2023Sales[[#This Row],[Date]], 2) &gt;= 5</f>
        <v>1</v>
      </c>
      <c r="L797" s="15">
        <f>EOMONTH(tbl2023Sales[[#This Row],[Date]],0)</f>
        <v>45107</v>
      </c>
    </row>
    <row r="798" spans="1:12" x14ac:dyDescent="0.4">
      <c r="A798">
        <v>797</v>
      </c>
      <c r="B798" s="2">
        <v>44933</v>
      </c>
      <c r="C798" t="s">
        <v>209</v>
      </c>
      <c r="D798" t="s">
        <v>2</v>
      </c>
      <c r="E798">
        <v>40</v>
      </c>
      <c r="F798" t="s">
        <v>9</v>
      </c>
      <c r="G798" s="7">
        <v>415.52</v>
      </c>
      <c r="H798" t="str">
        <f>_xlfn.XLOOKUP(tbl2023Sales[[#This Row],[Age]],tblAgeGrp[Age],tblAgeGrp[AgeGroup],"Error, verify age",0,1)</f>
        <v>35-44</v>
      </c>
      <c r="I798" t="str">
        <f>IF(OR(tbl2023Sales[[#This Row],[Month-Year]]=45260, tbl2023Sales[[#This Row],[Month-Year]]=45291), "Holiday", "Non-Holiday")</f>
        <v>Non-Holiday</v>
      </c>
      <c r="J798" t="str">
        <f>_xlfn.XLOOKUP(WEEKDAY(tbl2023Sales[[#This Row],[Date]],1),tblDayWk[Day'#],tblDayWk[Day],"Error",0,1)</f>
        <v>Saturday</v>
      </c>
      <c r="K798" t="b">
        <f>WEEKDAY(tbl2023Sales[[#This Row],[Date]], 2) &gt;= 5</f>
        <v>1</v>
      </c>
      <c r="L798" s="15">
        <f>EOMONTH(tbl2023Sales[[#This Row],[Date]],0)</f>
        <v>44957</v>
      </c>
    </row>
    <row r="799" spans="1:12" x14ac:dyDescent="0.4">
      <c r="A799">
        <v>798</v>
      </c>
      <c r="B799" s="2">
        <v>45142</v>
      </c>
      <c r="C799" t="s">
        <v>208</v>
      </c>
      <c r="D799" t="s">
        <v>2</v>
      </c>
      <c r="E799">
        <v>61</v>
      </c>
      <c r="F799" t="s">
        <v>9</v>
      </c>
      <c r="G799" s="7">
        <v>1779.3000000000002</v>
      </c>
      <c r="H799" t="str">
        <f>_xlfn.XLOOKUP(tbl2023Sales[[#This Row],[Age]],tblAgeGrp[Age],tblAgeGrp[AgeGroup],"Error, verify age",0,1)</f>
        <v>55-64</v>
      </c>
      <c r="I799" t="str">
        <f>IF(OR(tbl2023Sales[[#This Row],[Month-Year]]=45260, tbl2023Sales[[#This Row],[Month-Year]]=45291), "Holiday", "Non-Holiday")</f>
        <v>Non-Holiday</v>
      </c>
      <c r="J799" t="str">
        <f>_xlfn.XLOOKUP(WEEKDAY(tbl2023Sales[[#This Row],[Date]],1),tblDayWk[Day'#],tblDayWk[Day],"Error",0,1)</f>
        <v>Friday</v>
      </c>
      <c r="K799" t="b">
        <f>WEEKDAY(tbl2023Sales[[#This Row],[Date]], 2) &gt;= 5</f>
        <v>1</v>
      </c>
      <c r="L799" s="15">
        <f>EOMONTH(tbl2023Sales[[#This Row],[Date]],0)</f>
        <v>45169</v>
      </c>
    </row>
    <row r="800" spans="1:12" x14ac:dyDescent="0.4">
      <c r="A800">
        <v>799</v>
      </c>
      <c r="B800" s="2">
        <v>45177</v>
      </c>
      <c r="C800" t="s">
        <v>207</v>
      </c>
      <c r="D800" t="s">
        <v>2</v>
      </c>
      <c r="E800">
        <v>56</v>
      </c>
      <c r="F800" t="s">
        <v>1</v>
      </c>
      <c r="G800" s="7">
        <v>820.82</v>
      </c>
      <c r="H800" t="str">
        <f>_xlfn.XLOOKUP(tbl2023Sales[[#This Row],[Age]],tblAgeGrp[Age],tblAgeGrp[AgeGroup],"Error, verify age",0,1)</f>
        <v>55-64</v>
      </c>
      <c r="I800" t="str">
        <f>IF(OR(tbl2023Sales[[#This Row],[Month-Year]]=45260, tbl2023Sales[[#This Row],[Month-Year]]=45291), "Holiday", "Non-Holiday")</f>
        <v>Non-Holiday</v>
      </c>
      <c r="J800" t="str">
        <f>_xlfn.XLOOKUP(WEEKDAY(tbl2023Sales[[#This Row],[Date]],1),tblDayWk[Day'#],tblDayWk[Day],"Error",0,1)</f>
        <v>Friday</v>
      </c>
      <c r="K800" t="b">
        <f>WEEKDAY(tbl2023Sales[[#This Row],[Date]], 2) &gt;= 5</f>
        <v>1</v>
      </c>
      <c r="L800" s="15">
        <f>EOMONTH(tbl2023Sales[[#This Row],[Date]],0)</f>
        <v>45199</v>
      </c>
    </row>
    <row r="801" spans="1:12" x14ac:dyDescent="0.4">
      <c r="A801">
        <v>800</v>
      </c>
      <c r="B801" s="2">
        <v>44981</v>
      </c>
      <c r="C801" t="s">
        <v>206</v>
      </c>
      <c r="D801" t="s">
        <v>2</v>
      </c>
      <c r="E801">
        <v>32</v>
      </c>
      <c r="F801" t="s">
        <v>9</v>
      </c>
      <c r="G801" s="7">
        <v>227.74</v>
      </c>
      <c r="H801" t="str">
        <f>_xlfn.XLOOKUP(tbl2023Sales[[#This Row],[Age]],tblAgeGrp[Age],tblAgeGrp[AgeGroup],"Error, verify age",0,1)</f>
        <v>25-34</v>
      </c>
      <c r="I801" t="str">
        <f>IF(OR(tbl2023Sales[[#This Row],[Month-Year]]=45260, tbl2023Sales[[#This Row],[Month-Year]]=45291), "Holiday", "Non-Holiday")</f>
        <v>Non-Holiday</v>
      </c>
      <c r="J801" t="str">
        <f>_xlfn.XLOOKUP(WEEKDAY(tbl2023Sales[[#This Row],[Date]],1),tblDayWk[Day'#],tblDayWk[Day],"Error",0,1)</f>
        <v>Friday</v>
      </c>
      <c r="K801" t="b">
        <f>WEEKDAY(tbl2023Sales[[#This Row],[Date]], 2) &gt;= 5</f>
        <v>1</v>
      </c>
      <c r="L801" s="15">
        <f>EOMONTH(tbl2023Sales[[#This Row],[Date]],0)</f>
        <v>44985</v>
      </c>
    </row>
    <row r="802" spans="1:12" x14ac:dyDescent="0.4">
      <c r="A802">
        <v>801</v>
      </c>
      <c r="B802" s="2">
        <v>45148</v>
      </c>
      <c r="C802" t="s">
        <v>205</v>
      </c>
      <c r="D802" t="s">
        <v>2</v>
      </c>
      <c r="E802">
        <v>21</v>
      </c>
      <c r="F802" t="s">
        <v>9</v>
      </c>
      <c r="G802" s="7">
        <v>1380.72</v>
      </c>
      <c r="H802" t="str">
        <f>_xlfn.XLOOKUP(tbl2023Sales[[#This Row],[Age]],tblAgeGrp[Age],tblAgeGrp[AgeGroup],"Error, verify age",0,1)</f>
        <v>15-24</v>
      </c>
      <c r="I802" t="str">
        <f>IF(OR(tbl2023Sales[[#This Row],[Month-Year]]=45260, tbl2023Sales[[#This Row],[Month-Year]]=45291), "Holiday", "Non-Holiday")</f>
        <v>Non-Holiday</v>
      </c>
      <c r="J802" t="str">
        <f>_xlfn.XLOOKUP(WEEKDAY(tbl2023Sales[[#This Row],[Date]],1),tblDayWk[Day'#],tblDayWk[Day],"Error",0,1)</f>
        <v>Thursday</v>
      </c>
      <c r="K802" t="b">
        <f>WEEKDAY(tbl2023Sales[[#This Row],[Date]], 2) &gt;= 5</f>
        <v>0</v>
      </c>
      <c r="L802" s="15">
        <f>EOMONTH(tbl2023Sales[[#This Row],[Date]],0)</f>
        <v>45169</v>
      </c>
    </row>
    <row r="803" spans="1:12" x14ac:dyDescent="0.4">
      <c r="A803">
        <v>802</v>
      </c>
      <c r="B803" s="2">
        <v>45112</v>
      </c>
      <c r="C803" t="s">
        <v>204</v>
      </c>
      <c r="D803" t="s">
        <v>4</v>
      </c>
      <c r="E803">
        <v>46</v>
      </c>
      <c r="F803" t="s">
        <v>6</v>
      </c>
      <c r="G803" s="7">
        <v>268.29999999999995</v>
      </c>
      <c r="H803" t="str">
        <f>_xlfn.XLOOKUP(tbl2023Sales[[#This Row],[Age]],tblAgeGrp[Age],tblAgeGrp[AgeGroup],"Error, verify age",0,1)</f>
        <v>45-54</v>
      </c>
      <c r="I803" t="str">
        <f>IF(OR(tbl2023Sales[[#This Row],[Month-Year]]=45260, tbl2023Sales[[#This Row],[Month-Year]]=45291), "Holiday", "Non-Holiday")</f>
        <v>Non-Holiday</v>
      </c>
      <c r="J803" t="str">
        <f>_xlfn.XLOOKUP(WEEKDAY(tbl2023Sales[[#This Row],[Date]],1),tblDayWk[Day'#],tblDayWk[Day],"Error",0,1)</f>
        <v>Wednesday</v>
      </c>
      <c r="K803" t="b">
        <f>WEEKDAY(tbl2023Sales[[#This Row],[Date]], 2) &gt;= 5</f>
        <v>0</v>
      </c>
      <c r="L803" s="15">
        <f>EOMONTH(tbl2023Sales[[#This Row],[Date]],0)</f>
        <v>45138</v>
      </c>
    </row>
    <row r="804" spans="1:12" x14ac:dyDescent="0.4">
      <c r="A804">
        <v>803</v>
      </c>
      <c r="B804" s="2">
        <v>45252</v>
      </c>
      <c r="C804" t="s">
        <v>203</v>
      </c>
      <c r="D804" t="s">
        <v>2</v>
      </c>
      <c r="E804">
        <v>39</v>
      </c>
      <c r="F804" t="s">
        <v>9</v>
      </c>
      <c r="G804" s="7">
        <v>57.17</v>
      </c>
      <c r="H804" t="str">
        <f>_xlfn.XLOOKUP(tbl2023Sales[[#This Row],[Age]],tblAgeGrp[Age],tblAgeGrp[AgeGroup],"Error, verify age",0,1)</f>
        <v>35-44</v>
      </c>
      <c r="I804" t="str">
        <f>IF(OR(tbl2023Sales[[#This Row],[Month-Year]]=45260, tbl2023Sales[[#This Row],[Month-Year]]=45291), "Holiday", "Non-Holiday")</f>
        <v>Holiday</v>
      </c>
      <c r="J804" t="str">
        <f>_xlfn.XLOOKUP(WEEKDAY(tbl2023Sales[[#This Row],[Date]],1),tblDayWk[Day'#],tblDayWk[Day],"Error",0,1)</f>
        <v>Wednesday</v>
      </c>
      <c r="K804" t="b">
        <f>WEEKDAY(tbl2023Sales[[#This Row],[Date]], 2) &gt;= 5</f>
        <v>0</v>
      </c>
      <c r="L804" s="15">
        <f>EOMONTH(tbl2023Sales[[#This Row],[Date]],0)</f>
        <v>45260</v>
      </c>
    </row>
    <row r="805" spans="1:12" x14ac:dyDescent="0.4">
      <c r="A805">
        <v>804</v>
      </c>
      <c r="B805" s="2">
        <v>45162</v>
      </c>
      <c r="C805" t="s">
        <v>202</v>
      </c>
      <c r="D805" t="s">
        <v>2</v>
      </c>
      <c r="E805">
        <v>42</v>
      </c>
      <c r="F805" t="s">
        <v>1</v>
      </c>
      <c r="G805" s="7">
        <v>2469.34</v>
      </c>
      <c r="H805" t="str">
        <f>_xlfn.XLOOKUP(tbl2023Sales[[#This Row],[Age]],tblAgeGrp[Age],tblAgeGrp[AgeGroup],"Error, verify age",0,1)</f>
        <v>35-44</v>
      </c>
      <c r="I805" t="str">
        <f>IF(OR(tbl2023Sales[[#This Row],[Month-Year]]=45260, tbl2023Sales[[#This Row],[Month-Year]]=45291), "Holiday", "Non-Holiday")</f>
        <v>Non-Holiday</v>
      </c>
      <c r="J805" t="str">
        <f>_xlfn.XLOOKUP(WEEKDAY(tbl2023Sales[[#This Row],[Date]],1),tblDayWk[Day'#],tblDayWk[Day],"Error",0,1)</f>
        <v>Thursday</v>
      </c>
      <c r="K805" t="b">
        <f>WEEKDAY(tbl2023Sales[[#This Row],[Date]], 2) &gt;= 5</f>
        <v>0</v>
      </c>
      <c r="L805" s="15">
        <f>EOMONTH(tbl2023Sales[[#This Row],[Date]],0)</f>
        <v>45169</v>
      </c>
    </row>
    <row r="806" spans="1:12" x14ac:dyDescent="0.4">
      <c r="A806">
        <v>805</v>
      </c>
      <c r="B806" s="2">
        <v>45289</v>
      </c>
      <c r="C806" t="s">
        <v>201</v>
      </c>
      <c r="D806" t="s">
        <v>4</v>
      </c>
      <c r="E806">
        <v>30</v>
      </c>
      <c r="F806" t="s">
        <v>6</v>
      </c>
      <c r="G806" s="7">
        <v>38.28</v>
      </c>
      <c r="H806" t="str">
        <f>_xlfn.XLOOKUP(tbl2023Sales[[#This Row],[Age]],tblAgeGrp[Age],tblAgeGrp[AgeGroup],"Error, verify age",0,1)</f>
        <v>25-34</v>
      </c>
      <c r="I806" t="str">
        <f>IF(OR(tbl2023Sales[[#This Row],[Month-Year]]=45260, tbl2023Sales[[#This Row],[Month-Year]]=45291), "Holiday", "Non-Holiday")</f>
        <v>Holiday</v>
      </c>
      <c r="J806" t="str">
        <f>_xlfn.XLOOKUP(WEEKDAY(tbl2023Sales[[#This Row],[Date]],1),tblDayWk[Day'#],tblDayWk[Day],"Error",0,1)</f>
        <v>Friday</v>
      </c>
      <c r="K806" t="b">
        <f>WEEKDAY(tbl2023Sales[[#This Row],[Date]], 2) &gt;= 5</f>
        <v>1</v>
      </c>
      <c r="L806" s="15">
        <f>EOMONTH(tbl2023Sales[[#This Row],[Date]],0)</f>
        <v>45291</v>
      </c>
    </row>
    <row r="807" spans="1:12" x14ac:dyDescent="0.4">
      <c r="A807">
        <v>806</v>
      </c>
      <c r="B807" s="2">
        <v>45005</v>
      </c>
      <c r="C807" t="s">
        <v>200</v>
      </c>
      <c r="D807" t="s">
        <v>4</v>
      </c>
      <c r="E807">
        <v>35</v>
      </c>
      <c r="F807" t="s">
        <v>6</v>
      </c>
      <c r="G807" s="7">
        <v>584.98</v>
      </c>
      <c r="H807" t="str">
        <f>_xlfn.XLOOKUP(tbl2023Sales[[#This Row],[Age]],tblAgeGrp[Age],tblAgeGrp[AgeGroup],"Error, verify age",0,1)</f>
        <v>35-44</v>
      </c>
      <c r="I807" t="str">
        <f>IF(OR(tbl2023Sales[[#This Row],[Month-Year]]=45260, tbl2023Sales[[#This Row],[Month-Year]]=45291), "Holiday", "Non-Holiday")</f>
        <v>Non-Holiday</v>
      </c>
      <c r="J807" t="str">
        <f>_xlfn.XLOOKUP(WEEKDAY(tbl2023Sales[[#This Row],[Date]],1),tblDayWk[Day'#],tblDayWk[Day],"Error",0,1)</f>
        <v>Monday</v>
      </c>
      <c r="K807" t="b">
        <f>WEEKDAY(tbl2023Sales[[#This Row],[Date]], 2) &gt;= 5</f>
        <v>0</v>
      </c>
      <c r="L807" s="15">
        <f>EOMONTH(tbl2023Sales[[#This Row],[Date]],0)</f>
        <v>45016</v>
      </c>
    </row>
    <row r="808" spans="1:12" x14ac:dyDescent="0.4">
      <c r="A808">
        <v>807</v>
      </c>
      <c r="B808" s="2">
        <v>45149</v>
      </c>
      <c r="C808" t="s">
        <v>199</v>
      </c>
      <c r="D808" t="s">
        <v>4</v>
      </c>
      <c r="E808">
        <v>50</v>
      </c>
      <c r="F808" t="s">
        <v>1</v>
      </c>
      <c r="G808" s="7">
        <v>188.92</v>
      </c>
      <c r="H808" t="str">
        <f>_xlfn.XLOOKUP(tbl2023Sales[[#This Row],[Age]],tblAgeGrp[Age],tblAgeGrp[AgeGroup],"Error, verify age",0,1)</f>
        <v>45-54</v>
      </c>
      <c r="I808" t="str">
        <f>IF(OR(tbl2023Sales[[#This Row],[Month-Year]]=45260, tbl2023Sales[[#This Row],[Month-Year]]=45291), "Holiday", "Non-Holiday")</f>
        <v>Non-Holiday</v>
      </c>
      <c r="J808" t="str">
        <f>_xlfn.XLOOKUP(WEEKDAY(tbl2023Sales[[#This Row],[Date]],1),tblDayWk[Day'#],tblDayWk[Day],"Error",0,1)</f>
        <v>Friday</v>
      </c>
      <c r="K808" t="b">
        <f>WEEKDAY(tbl2023Sales[[#This Row],[Date]], 2) &gt;= 5</f>
        <v>1</v>
      </c>
      <c r="L808" s="15">
        <f>EOMONTH(tbl2023Sales[[#This Row],[Date]],0)</f>
        <v>45169</v>
      </c>
    </row>
    <row r="809" spans="1:12" x14ac:dyDescent="0.4">
      <c r="A809">
        <v>808</v>
      </c>
      <c r="B809" s="2">
        <v>45017</v>
      </c>
      <c r="C809" t="s">
        <v>198</v>
      </c>
      <c r="D809" t="s">
        <v>2</v>
      </c>
      <c r="E809">
        <v>33</v>
      </c>
      <c r="F809" t="s">
        <v>6</v>
      </c>
      <c r="G809" s="7">
        <v>258.24</v>
      </c>
      <c r="H809" t="str">
        <f>_xlfn.XLOOKUP(tbl2023Sales[[#This Row],[Age]],tblAgeGrp[Age],tblAgeGrp[AgeGroup],"Error, verify age",0,1)</f>
        <v>25-34</v>
      </c>
      <c r="I809" t="str">
        <f>IF(OR(tbl2023Sales[[#This Row],[Month-Year]]=45260, tbl2023Sales[[#This Row],[Month-Year]]=45291), "Holiday", "Non-Holiday")</f>
        <v>Non-Holiday</v>
      </c>
      <c r="J809" t="str">
        <f>_xlfn.XLOOKUP(WEEKDAY(tbl2023Sales[[#This Row],[Date]],1),tblDayWk[Day'#],tblDayWk[Day],"Error",0,1)</f>
        <v>Saturday</v>
      </c>
      <c r="K809" t="b">
        <f>WEEKDAY(tbl2023Sales[[#This Row],[Date]], 2) &gt;= 5</f>
        <v>1</v>
      </c>
      <c r="L809" s="15">
        <f>EOMONTH(tbl2023Sales[[#This Row],[Date]],0)</f>
        <v>45046</v>
      </c>
    </row>
    <row r="810" spans="1:12" x14ac:dyDescent="0.4">
      <c r="A810">
        <v>809</v>
      </c>
      <c r="B810" s="2">
        <v>45194</v>
      </c>
      <c r="C810" t="s">
        <v>197</v>
      </c>
      <c r="D810" t="s">
        <v>4</v>
      </c>
      <c r="E810">
        <v>62</v>
      </c>
      <c r="F810" t="s">
        <v>6</v>
      </c>
      <c r="G810" s="7">
        <v>113.52</v>
      </c>
      <c r="H810" t="str">
        <f>_xlfn.XLOOKUP(tbl2023Sales[[#This Row],[Age]],tblAgeGrp[Age],tblAgeGrp[AgeGroup],"Error, verify age",0,1)</f>
        <v>55-64</v>
      </c>
      <c r="I810" t="str">
        <f>IF(OR(tbl2023Sales[[#This Row],[Month-Year]]=45260, tbl2023Sales[[#This Row],[Month-Year]]=45291), "Holiday", "Non-Holiday")</f>
        <v>Non-Holiday</v>
      </c>
      <c r="J810" t="str">
        <f>_xlfn.XLOOKUP(WEEKDAY(tbl2023Sales[[#This Row],[Date]],1),tblDayWk[Day'#],tblDayWk[Day],"Error",0,1)</f>
        <v>Monday</v>
      </c>
      <c r="K810" t="b">
        <f>WEEKDAY(tbl2023Sales[[#This Row],[Date]], 2) &gt;= 5</f>
        <v>0</v>
      </c>
      <c r="L810" s="15">
        <f>EOMONTH(tbl2023Sales[[#This Row],[Date]],0)</f>
        <v>45199</v>
      </c>
    </row>
    <row r="811" spans="1:12" x14ac:dyDescent="0.4">
      <c r="A811">
        <v>810</v>
      </c>
      <c r="B811" s="2">
        <v>45260</v>
      </c>
      <c r="C811" t="s">
        <v>196</v>
      </c>
      <c r="D811" t="s">
        <v>2</v>
      </c>
      <c r="E811">
        <v>59</v>
      </c>
      <c r="F811" t="s">
        <v>1</v>
      </c>
      <c r="G811" s="7">
        <v>1761.66</v>
      </c>
      <c r="H811" t="str">
        <f>_xlfn.XLOOKUP(tbl2023Sales[[#This Row],[Age]],tblAgeGrp[Age],tblAgeGrp[AgeGroup],"Error, verify age",0,1)</f>
        <v>55-64</v>
      </c>
      <c r="I811" t="str">
        <f>IF(OR(tbl2023Sales[[#This Row],[Month-Year]]=45260, tbl2023Sales[[#This Row],[Month-Year]]=45291), "Holiday", "Non-Holiday")</f>
        <v>Holiday</v>
      </c>
      <c r="J811" t="str">
        <f>_xlfn.XLOOKUP(WEEKDAY(tbl2023Sales[[#This Row],[Date]],1),tblDayWk[Day'#],tblDayWk[Day],"Error",0,1)</f>
        <v>Thursday</v>
      </c>
      <c r="K811" t="b">
        <f>WEEKDAY(tbl2023Sales[[#This Row],[Date]], 2) &gt;= 5</f>
        <v>0</v>
      </c>
      <c r="L811" s="15">
        <f>EOMONTH(tbl2023Sales[[#This Row],[Date]],0)</f>
        <v>45260</v>
      </c>
    </row>
    <row r="812" spans="1:12" x14ac:dyDescent="0.4">
      <c r="A812">
        <v>811</v>
      </c>
      <c r="B812" s="2">
        <v>45065</v>
      </c>
      <c r="C812" t="s">
        <v>195</v>
      </c>
      <c r="D812" t="s">
        <v>2</v>
      </c>
      <c r="E812">
        <v>61</v>
      </c>
      <c r="F812" t="s">
        <v>6</v>
      </c>
      <c r="G812" s="7">
        <v>190.76</v>
      </c>
      <c r="H812" t="str">
        <f>_xlfn.XLOOKUP(tbl2023Sales[[#This Row],[Age]],tblAgeGrp[Age],tblAgeGrp[AgeGroup],"Error, verify age",0,1)</f>
        <v>55-64</v>
      </c>
      <c r="I812" t="str">
        <f>IF(OR(tbl2023Sales[[#This Row],[Month-Year]]=45260, tbl2023Sales[[#This Row],[Month-Year]]=45291), "Holiday", "Non-Holiday")</f>
        <v>Non-Holiday</v>
      </c>
      <c r="J812" t="str">
        <f>_xlfn.XLOOKUP(WEEKDAY(tbl2023Sales[[#This Row],[Date]],1),tblDayWk[Day'#],tblDayWk[Day],"Error",0,1)</f>
        <v>Friday</v>
      </c>
      <c r="K812" t="b">
        <f>WEEKDAY(tbl2023Sales[[#This Row],[Date]], 2) &gt;= 5</f>
        <v>1</v>
      </c>
      <c r="L812" s="15">
        <f>EOMONTH(tbl2023Sales[[#This Row],[Date]],0)</f>
        <v>45077</v>
      </c>
    </row>
    <row r="813" spans="1:12" x14ac:dyDescent="0.4">
      <c r="A813">
        <v>812</v>
      </c>
      <c r="B813" s="2">
        <v>45242</v>
      </c>
      <c r="C813" t="s">
        <v>194</v>
      </c>
      <c r="D813" t="s">
        <v>2</v>
      </c>
      <c r="E813">
        <v>19</v>
      </c>
      <c r="F813" t="s">
        <v>1</v>
      </c>
      <c r="G813" s="7">
        <v>682.41</v>
      </c>
      <c r="H813" t="str">
        <f>_xlfn.XLOOKUP(tbl2023Sales[[#This Row],[Age]],tblAgeGrp[Age],tblAgeGrp[AgeGroup],"Error, verify age",0,1)</f>
        <v>15-24</v>
      </c>
      <c r="I813" t="str">
        <f>IF(OR(tbl2023Sales[[#This Row],[Month-Year]]=45260, tbl2023Sales[[#This Row],[Month-Year]]=45291), "Holiday", "Non-Holiday")</f>
        <v>Holiday</v>
      </c>
      <c r="J813" t="str">
        <f>_xlfn.XLOOKUP(WEEKDAY(tbl2023Sales[[#This Row],[Date]],1),tblDayWk[Day'#],tblDayWk[Day],"Error",0,1)</f>
        <v>Sunday</v>
      </c>
      <c r="K813" t="b">
        <f>WEEKDAY(tbl2023Sales[[#This Row],[Date]], 2) &gt;= 5</f>
        <v>1</v>
      </c>
      <c r="L813" s="15">
        <f>EOMONTH(tbl2023Sales[[#This Row],[Date]],0)</f>
        <v>45260</v>
      </c>
    </row>
    <row r="814" spans="1:12" x14ac:dyDescent="0.4">
      <c r="A814">
        <v>813</v>
      </c>
      <c r="B814" s="2">
        <v>45202</v>
      </c>
      <c r="C814" t="s">
        <v>193</v>
      </c>
      <c r="D814" t="s">
        <v>2</v>
      </c>
      <c r="E814">
        <v>52</v>
      </c>
      <c r="F814" t="s">
        <v>1</v>
      </c>
      <c r="G814" s="7">
        <v>1101.96</v>
      </c>
      <c r="H814" t="str">
        <f>_xlfn.XLOOKUP(tbl2023Sales[[#This Row],[Age]],tblAgeGrp[Age],tblAgeGrp[AgeGroup],"Error, verify age",0,1)</f>
        <v>45-54</v>
      </c>
      <c r="I814" t="str">
        <f>IF(OR(tbl2023Sales[[#This Row],[Month-Year]]=45260, tbl2023Sales[[#This Row],[Month-Year]]=45291), "Holiday", "Non-Holiday")</f>
        <v>Non-Holiday</v>
      </c>
      <c r="J814" t="str">
        <f>_xlfn.XLOOKUP(WEEKDAY(tbl2023Sales[[#This Row],[Date]],1),tblDayWk[Day'#],tblDayWk[Day],"Error",0,1)</f>
        <v>Tuesday</v>
      </c>
      <c r="K814" t="b">
        <f>WEEKDAY(tbl2023Sales[[#This Row],[Date]], 2) &gt;= 5</f>
        <v>0</v>
      </c>
      <c r="L814" s="15">
        <f>EOMONTH(tbl2023Sales[[#This Row],[Date]],0)</f>
        <v>45230</v>
      </c>
    </row>
    <row r="815" spans="1:12" x14ac:dyDescent="0.4">
      <c r="A815">
        <v>814</v>
      </c>
      <c r="B815" s="2">
        <v>45174</v>
      </c>
      <c r="C815" t="s">
        <v>192</v>
      </c>
      <c r="D815" t="s">
        <v>4</v>
      </c>
      <c r="E815">
        <v>59</v>
      </c>
      <c r="F815" t="s">
        <v>9</v>
      </c>
      <c r="G815" s="7">
        <v>530.39</v>
      </c>
      <c r="H815" t="str">
        <f>_xlfn.XLOOKUP(tbl2023Sales[[#This Row],[Age]],tblAgeGrp[Age],tblAgeGrp[AgeGroup],"Error, verify age",0,1)</f>
        <v>55-64</v>
      </c>
      <c r="I815" t="str">
        <f>IF(OR(tbl2023Sales[[#This Row],[Month-Year]]=45260, tbl2023Sales[[#This Row],[Month-Year]]=45291), "Holiday", "Non-Holiday")</f>
        <v>Non-Holiday</v>
      </c>
      <c r="J815" t="str">
        <f>_xlfn.XLOOKUP(WEEKDAY(tbl2023Sales[[#This Row],[Date]],1),tblDayWk[Day'#],tblDayWk[Day],"Error",0,1)</f>
        <v>Tuesday</v>
      </c>
      <c r="K815" t="b">
        <f>WEEKDAY(tbl2023Sales[[#This Row],[Date]], 2) &gt;= 5</f>
        <v>0</v>
      </c>
      <c r="L815" s="15">
        <f>EOMONTH(tbl2023Sales[[#This Row],[Date]],0)</f>
        <v>45199</v>
      </c>
    </row>
    <row r="816" spans="1:12" x14ac:dyDescent="0.4">
      <c r="A816">
        <v>815</v>
      </c>
      <c r="B816" s="2">
        <v>45165</v>
      </c>
      <c r="C816" t="s">
        <v>191</v>
      </c>
      <c r="D816" t="s">
        <v>4</v>
      </c>
      <c r="E816">
        <v>51</v>
      </c>
      <c r="F816" t="s">
        <v>9</v>
      </c>
      <c r="G816" s="7">
        <v>533.91999999999996</v>
      </c>
      <c r="H816" t="str">
        <f>_xlfn.XLOOKUP(tbl2023Sales[[#This Row],[Age]],tblAgeGrp[Age],tblAgeGrp[AgeGroup],"Error, verify age",0,1)</f>
        <v>45-54</v>
      </c>
      <c r="I816" t="str">
        <f>IF(OR(tbl2023Sales[[#This Row],[Month-Year]]=45260, tbl2023Sales[[#This Row],[Month-Year]]=45291), "Holiday", "Non-Holiday")</f>
        <v>Non-Holiday</v>
      </c>
      <c r="J816" t="str">
        <f>_xlfn.XLOOKUP(WEEKDAY(tbl2023Sales[[#This Row],[Date]],1),tblDayWk[Day'#],tblDayWk[Day],"Error",0,1)</f>
        <v>Sunday</v>
      </c>
      <c r="K816" t="b">
        <f>WEEKDAY(tbl2023Sales[[#This Row],[Date]], 2) &gt;= 5</f>
        <v>1</v>
      </c>
      <c r="L816" s="15">
        <f>EOMONTH(tbl2023Sales[[#This Row],[Date]],0)</f>
        <v>45169</v>
      </c>
    </row>
    <row r="817" spans="1:12" x14ac:dyDescent="0.4">
      <c r="A817">
        <v>816</v>
      </c>
      <c r="B817" s="2">
        <v>45150</v>
      </c>
      <c r="C817" t="s">
        <v>190</v>
      </c>
      <c r="D817" t="s">
        <v>2</v>
      </c>
      <c r="E817">
        <v>47</v>
      </c>
      <c r="F817" t="s">
        <v>6</v>
      </c>
      <c r="G817" s="7">
        <v>88.24</v>
      </c>
      <c r="H817" t="str">
        <f>_xlfn.XLOOKUP(tbl2023Sales[[#This Row],[Age]],tblAgeGrp[Age],tblAgeGrp[AgeGroup],"Error, verify age",0,1)</f>
        <v>45-54</v>
      </c>
      <c r="I817" t="str">
        <f>IF(OR(tbl2023Sales[[#This Row],[Month-Year]]=45260, tbl2023Sales[[#This Row],[Month-Year]]=45291), "Holiday", "Non-Holiday")</f>
        <v>Non-Holiday</v>
      </c>
      <c r="J817" t="str">
        <f>_xlfn.XLOOKUP(WEEKDAY(tbl2023Sales[[#This Row],[Date]],1),tblDayWk[Day'#],tblDayWk[Day],"Error",0,1)</f>
        <v>Saturday</v>
      </c>
      <c r="K817" t="b">
        <f>WEEKDAY(tbl2023Sales[[#This Row],[Date]], 2) &gt;= 5</f>
        <v>1</v>
      </c>
      <c r="L817" s="15">
        <f>EOMONTH(tbl2023Sales[[#This Row],[Date]],0)</f>
        <v>45169</v>
      </c>
    </row>
    <row r="818" spans="1:12" x14ac:dyDescent="0.4">
      <c r="A818">
        <v>817</v>
      </c>
      <c r="B818" s="2">
        <v>45230</v>
      </c>
      <c r="C818" t="s">
        <v>189</v>
      </c>
      <c r="D818" t="s">
        <v>2</v>
      </c>
      <c r="E818">
        <v>30</v>
      </c>
      <c r="F818" t="s">
        <v>6</v>
      </c>
      <c r="G818" s="7">
        <v>24.900000000000002</v>
      </c>
      <c r="H818" t="str">
        <f>_xlfn.XLOOKUP(tbl2023Sales[[#This Row],[Age]],tblAgeGrp[Age],tblAgeGrp[AgeGroup],"Error, verify age",0,1)</f>
        <v>25-34</v>
      </c>
      <c r="I818" t="str">
        <f>IF(OR(tbl2023Sales[[#This Row],[Month-Year]]=45260, tbl2023Sales[[#This Row],[Month-Year]]=45291), "Holiday", "Non-Holiday")</f>
        <v>Non-Holiday</v>
      </c>
      <c r="J818" t="str">
        <f>_xlfn.XLOOKUP(WEEKDAY(tbl2023Sales[[#This Row],[Date]],1),tblDayWk[Day'#],tblDayWk[Day],"Error",0,1)</f>
        <v>Tuesday</v>
      </c>
      <c r="K818" t="b">
        <f>WEEKDAY(tbl2023Sales[[#This Row],[Date]], 2) &gt;= 5</f>
        <v>0</v>
      </c>
      <c r="L818" s="15">
        <f>EOMONTH(tbl2023Sales[[#This Row],[Date]],0)</f>
        <v>45230</v>
      </c>
    </row>
    <row r="819" spans="1:12" x14ac:dyDescent="0.4">
      <c r="A819">
        <v>818</v>
      </c>
      <c r="B819" s="2">
        <v>45248</v>
      </c>
      <c r="C819" t="s">
        <v>188</v>
      </c>
      <c r="D819" t="s">
        <v>2</v>
      </c>
      <c r="E819">
        <v>30</v>
      </c>
      <c r="F819" t="s">
        <v>1</v>
      </c>
      <c r="G819" s="7">
        <v>2608.84</v>
      </c>
      <c r="H819" t="str">
        <f>_xlfn.XLOOKUP(tbl2023Sales[[#This Row],[Age]],tblAgeGrp[Age],tblAgeGrp[AgeGroup],"Error, verify age",0,1)</f>
        <v>25-34</v>
      </c>
      <c r="I819" t="str">
        <f>IF(OR(tbl2023Sales[[#This Row],[Month-Year]]=45260, tbl2023Sales[[#This Row],[Month-Year]]=45291), "Holiday", "Non-Holiday")</f>
        <v>Holiday</v>
      </c>
      <c r="J819" t="str">
        <f>_xlfn.XLOOKUP(WEEKDAY(tbl2023Sales[[#This Row],[Date]],1),tblDayWk[Day'#],tblDayWk[Day],"Error",0,1)</f>
        <v>Saturday</v>
      </c>
      <c r="K819" t="b">
        <f>WEEKDAY(tbl2023Sales[[#This Row],[Date]], 2) &gt;= 5</f>
        <v>1</v>
      </c>
      <c r="L819" s="15">
        <f>EOMONTH(tbl2023Sales[[#This Row],[Date]],0)</f>
        <v>45260</v>
      </c>
    </row>
    <row r="820" spans="1:12" x14ac:dyDescent="0.4">
      <c r="A820">
        <v>819</v>
      </c>
      <c r="B820" s="2">
        <v>45092</v>
      </c>
      <c r="C820" t="s">
        <v>187</v>
      </c>
      <c r="D820" t="s">
        <v>4</v>
      </c>
      <c r="E820">
        <v>35</v>
      </c>
      <c r="F820" t="s">
        <v>6</v>
      </c>
      <c r="G820" s="7">
        <v>639.80000000000007</v>
      </c>
      <c r="H820" t="str">
        <f>_xlfn.XLOOKUP(tbl2023Sales[[#This Row],[Age]],tblAgeGrp[Age],tblAgeGrp[AgeGroup],"Error, verify age",0,1)</f>
        <v>35-44</v>
      </c>
      <c r="I820" t="str">
        <f>IF(OR(tbl2023Sales[[#This Row],[Month-Year]]=45260, tbl2023Sales[[#This Row],[Month-Year]]=45291), "Holiday", "Non-Holiday")</f>
        <v>Non-Holiday</v>
      </c>
      <c r="J820" t="str">
        <f>_xlfn.XLOOKUP(WEEKDAY(tbl2023Sales[[#This Row],[Date]],1),tblDayWk[Day'#],tblDayWk[Day],"Error",0,1)</f>
        <v>Thursday</v>
      </c>
      <c r="K820" t="b">
        <f>WEEKDAY(tbl2023Sales[[#This Row],[Date]], 2) &gt;= 5</f>
        <v>0</v>
      </c>
      <c r="L820" s="15">
        <f>EOMONTH(tbl2023Sales[[#This Row],[Date]],0)</f>
        <v>45107</v>
      </c>
    </row>
    <row r="821" spans="1:12" x14ac:dyDescent="0.4">
      <c r="A821">
        <v>820</v>
      </c>
      <c r="B821" s="2">
        <v>45052</v>
      </c>
      <c r="C821" t="s">
        <v>186</v>
      </c>
      <c r="D821" t="s">
        <v>2</v>
      </c>
      <c r="E821">
        <v>49</v>
      </c>
      <c r="F821" t="s">
        <v>1</v>
      </c>
      <c r="G821" s="7">
        <v>1243.0999999999999</v>
      </c>
      <c r="H821" t="str">
        <f>_xlfn.XLOOKUP(tbl2023Sales[[#This Row],[Age]],tblAgeGrp[Age],tblAgeGrp[AgeGroup],"Error, verify age",0,1)</f>
        <v>45-54</v>
      </c>
      <c r="I821" t="str">
        <f>IF(OR(tbl2023Sales[[#This Row],[Month-Year]]=45260, tbl2023Sales[[#This Row],[Month-Year]]=45291), "Holiday", "Non-Holiday")</f>
        <v>Non-Holiday</v>
      </c>
      <c r="J821" t="str">
        <f>_xlfn.XLOOKUP(WEEKDAY(tbl2023Sales[[#This Row],[Date]],1),tblDayWk[Day'#],tblDayWk[Day],"Error",0,1)</f>
        <v>Saturday</v>
      </c>
      <c r="K821" t="b">
        <f>WEEKDAY(tbl2023Sales[[#This Row],[Date]], 2) &gt;= 5</f>
        <v>1</v>
      </c>
      <c r="L821" s="15">
        <f>EOMONTH(tbl2023Sales[[#This Row],[Date]],0)</f>
        <v>45077</v>
      </c>
    </row>
    <row r="822" spans="1:12" x14ac:dyDescent="0.4">
      <c r="A822">
        <v>821</v>
      </c>
      <c r="B822" s="2">
        <v>44971</v>
      </c>
      <c r="C822" t="s">
        <v>185</v>
      </c>
      <c r="D822" t="s">
        <v>2</v>
      </c>
      <c r="E822">
        <v>49</v>
      </c>
      <c r="F822" t="s">
        <v>1</v>
      </c>
      <c r="G822" s="7">
        <v>451.96</v>
      </c>
      <c r="H822" t="str">
        <f>_xlfn.XLOOKUP(tbl2023Sales[[#This Row],[Age]],tblAgeGrp[Age],tblAgeGrp[AgeGroup],"Error, verify age",0,1)</f>
        <v>45-54</v>
      </c>
      <c r="I822" t="str">
        <f>IF(OR(tbl2023Sales[[#This Row],[Month-Year]]=45260, tbl2023Sales[[#This Row],[Month-Year]]=45291), "Holiday", "Non-Holiday")</f>
        <v>Non-Holiday</v>
      </c>
      <c r="J822" t="str">
        <f>_xlfn.XLOOKUP(WEEKDAY(tbl2023Sales[[#This Row],[Date]],1),tblDayWk[Day'#],tblDayWk[Day],"Error",0,1)</f>
        <v>Tuesday</v>
      </c>
      <c r="K822" t="b">
        <f>WEEKDAY(tbl2023Sales[[#This Row],[Date]], 2) &gt;= 5</f>
        <v>0</v>
      </c>
      <c r="L822" s="15">
        <f>EOMONTH(tbl2023Sales[[#This Row],[Date]],0)</f>
        <v>44985</v>
      </c>
    </row>
    <row r="823" spans="1:12" x14ac:dyDescent="0.4">
      <c r="A823">
        <v>822</v>
      </c>
      <c r="B823" s="2">
        <v>45069</v>
      </c>
      <c r="C823" t="s">
        <v>184</v>
      </c>
      <c r="D823" t="s">
        <v>4</v>
      </c>
      <c r="E823">
        <v>52</v>
      </c>
      <c r="F823" t="s">
        <v>6</v>
      </c>
      <c r="G823" s="7">
        <v>329.35</v>
      </c>
      <c r="H823" t="str">
        <f>_xlfn.XLOOKUP(tbl2023Sales[[#This Row],[Age]],tblAgeGrp[Age],tblAgeGrp[AgeGroup],"Error, verify age",0,1)</f>
        <v>45-54</v>
      </c>
      <c r="I823" t="str">
        <f>IF(OR(tbl2023Sales[[#This Row],[Month-Year]]=45260, tbl2023Sales[[#This Row],[Month-Year]]=45291), "Holiday", "Non-Holiday")</f>
        <v>Non-Holiday</v>
      </c>
      <c r="J823" t="str">
        <f>_xlfn.XLOOKUP(WEEKDAY(tbl2023Sales[[#This Row],[Date]],1),tblDayWk[Day'#],tblDayWk[Day],"Error",0,1)</f>
        <v>Tuesday</v>
      </c>
      <c r="K823" t="b">
        <f>WEEKDAY(tbl2023Sales[[#This Row],[Date]], 2) &gt;= 5</f>
        <v>0</v>
      </c>
      <c r="L823" s="15">
        <f>EOMONTH(tbl2023Sales[[#This Row],[Date]],0)</f>
        <v>45077</v>
      </c>
    </row>
    <row r="824" spans="1:12" x14ac:dyDescent="0.4">
      <c r="A824">
        <v>823</v>
      </c>
      <c r="B824" s="2">
        <v>45157</v>
      </c>
      <c r="C824" t="s">
        <v>183</v>
      </c>
      <c r="D824" t="s">
        <v>4</v>
      </c>
      <c r="E824">
        <v>56</v>
      </c>
      <c r="F824" t="s">
        <v>1</v>
      </c>
      <c r="G824" s="7">
        <v>85.56</v>
      </c>
      <c r="H824" t="str">
        <f>_xlfn.XLOOKUP(tbl2023Sales[[#This Row],[Age]],tblAgeGrp[Age],tblAgeGrp[AgeGroup],"Error, verify age",0,1)</f>
        <v>55-64</v>
      </c>
      <c r="I824" t="str">
        <f>IF(OR(tbl2023Sales[[#This Row],[Month-Year]]=45260, tbl2023Sales[[#This Row],[Month-Year]]=45291), "Holiday", "Non-Holiday")</f>
        <v>Non-Holiday</v>
      </c>
      <c r="J824" t="str">
        <f>_xlfn.XLOOKUP(WEEKDAY(tbl2023Sales[[#This Row],[Date]],1),tblDayWk[Day'#],tblDayWk[Day],"Error",0,1)</f>
        <v>Saturday</v>
      </c>
      <c r="K824" t="b">
        <f>WEEKDAY(tbl2023Sales[[#This Row],[Date]], 2) &gt;= 5</f>
        <v>1</v>
      </c>
      <c r="L824" s="15">
        <f>EOMONTH(tbl2023Sales[[#This Row],[Date]],0)</f>
        <v>45169</v>
      </c>
    </row>
    <row r="825" spans="1:12" x14ac:dyDescent="0.4">
      <c r="A825">
        <v>824</v>
      </c>
      <c r="B825" s="2">
        <v>45235</v>
      </c>
      <c r="C825" t="s">
        <v>182</v>
      </c>
      <c r="D825" t="s">
        <v>2</v>
      </c>
      <c r="E825">
        <v>63</v>
      </c>
      <c r="F825" t="s">
        <v>9</v>
      </c>
      <c r="G825" s="7">
        <v>558.04999999999995</v>
      </c>
      <c r="H825" t="str">
        <f>_xlfn.XLOOKUP(tbl2023Sales[[#This Row],[Age]],tblAgeGrp[Age],tblAgeGrp[AgeGroup],"Error, verify age",0,1)</f>
        <v>55-64</v>
      </c>
      <c r="I825" t="str">
        <f>IF(OR(tbl2023Sales[[#This Row],[Month-Year]]=45260, tbl2023Sales[[#This Row],[Month-Year]]=45291), "Holiday", "Non-Holiday")</f>
        <v>Holiday</v>
      </c>
      <c r="J825" t="str">
        <f>_xlfn.XLOOKUP(WEEKDAY(tbl2023Sales[[#This Row],[Date]],1),tblDayWk[Day'#],tblDayWk[Day],"Error",0,1)</f>
        <v>Sunday</v>
      </c>
      <c r="K825" t="b">
        <f>WEEKDAY(tbl2023Sales[[#This Row],[Date]], 2) &gt;= 5</f>
        <v>1</v>
      </c>
      <c r="L825" s="15">
        <f>EOMONTH(tbl2023Sales[[#This Row],[Date]],0)</f>
        <v>45260</v>
      </c>
    </row>
    <row r="826" spans="1:12" x14ac:dyDescent="0.4">
      <c r="A826">
        <v>825</v>
      </c>
      <c r="B826" s="2">
        <v>45164</v>
      </c>
      <c r="C826" t="s">
        <v>181</v>
      </c>
      <c r="D826" t="s">
        <v>4</v>
      </c>
      <c r="E826">
        <v>46</v>
      </c>
      <c r="F826" t="s">
        <v>6</v>
      </c>
      <c r="G826" s="7">
        <v>61.96</v>
      </c>
      <c r="H826" t="str">
        <f>_xlfn.XLOOKUP(tbl2023Sales[[#This Row],[Age]],tblAgeGrp[Age],tblAgeGrp[AgeGroup],"Error, verify age",0,1)</f>
        <v>45-54</v>
      </c>
      <c r="I826" t="str">
        <f>IF(OR(tbl2023Sales[[#This Row],[Month-Year]]=45260, tbl2023Sales[[#This Row],[Month-Year]]=45291), "Holiday", "Non-Holiday")</f>
        <v>Non-Holiday</v>
      </c>
      <c r="J826" t="str">
        <f>_xlfn.XLOOKUP(WEEKDAY(tbl2023Sales[[#This Row],[Date]],1),tblDayWk[Day'#],tblDayWk[Day],"Error",0,1)</f>
        <v>Saturday</v>
      </c>
      <c r="K826" t="b">
        <f>WEEKDAY(tbl2023Sales[[#This Row],[Date]], 2) &gt;= 5</f>
        <v>1</v>
      </c>
      <c r="L826" s="15">
        <f>EOMONTH(tbl2023Sales[[#This Row],[Date]],0)</f>
        <v>45169</v>
      </c>
    </row>
    <row r="827" spans="1:12" x14ac:dyDescent="0.4">
      <c r="A827">
        <v>826</v>
      </c>
      <c r="B827" s="2">
        <v>45218</v>
      </c>
      <c r="C827" t="s">
        <v>180</v>
      </c>
      <c r="D827" t="s">
        <v>4</v>
      </c>
      <c r="E827">
        <v>46</v>
      </c>
      <c r="F827" t="s">
        <v>9</v>
      </c>
      <c r="G827" s="7">
        <v>278.39</v>
      </c>
      <c r="H827" t="str">
        <f>_xlfn.XLOOKUP(tbl2023Sales[[#This Row],[Age]],tblAgeGrp[Age],tblAgeGrp[AgeGroup],"Error, verify age",0,1)</f>
        <v>45-54</v>
      </c>
      <c r="I827" t="str">
        <f>IF(OR(tbl2023Sales[[#This Row],[Month-Year]]=45260, tbl2023Sales[[#This Row],[Month-Year]]=45291), "Holiday", "Non-Holiday")</f>
        <v>Non-Holiday</v>
      </c>
      <c r="J827" t="str">
        <f>_xlfn.XLOOKUP(WEEKDAY(tbl2023Sales[[#This Row],[Date]],1),tblDayWk[Day'#],tblDayWk[Day],"Error",0,1)</f>
        <v>Thursday</v>
      </c>
      <c r="K827" t="b">
        <f>WEEKDAY(tbl2023Sales[[#This Row],[Date]], 2) &gt;= 5</f>
        <v>0</v>
      </c>
      <c r="L827" s="15">
        <f>EOMONTH(tbl2023Sales[[#This Row],[Date]],0)</f>
        <v>45230</v>
      </c>
    </row>
    <row r="828" spans="1:12" x14ac:dyDescent="0.4">
      <c r="A828">
        <v>827</v>
      </c>
      <c r="B828" s="2">
        <v>45239</v>
      </c>
      <c r="C828" t="s">
        <v>179</v>
      </c>
      <c r="D828" t="s">
        <v>2</v>
      </c>
      <c r="E828">
        <v>61</v>
      </c>
      <c r="F828" t="s">
        <v>6</v>
      </c>
      <c r="G828" s="7">
        <v>102.65</v>
      </c>
      <c r="H828" t="str">
        <f>_xlfn.XLOOKUP(tbl2023Sales[[#This Row],[Age]],tblAgeGrp[Age],tblAgeGrp[AgeGroup],"Error, verify age",0,1)</f>
        <v>55-64</v>
      </c>
      <c r="I828" t="str">
        <f>IF(OR(tbl2023Sales[[#This Row],[Month-Year]]=45260, tbl2023Sales[[#This Row],[Month-Year]]=45291), "Holiday", "Non-Holiday")</f>
        <v>Holiday</v>
      </c>
      <c r="J828" t="str">
        <f>_xlfn.XLOOKUP(WEEKDAY(tbl2023Sales[[#This Row],[Date]],1),tblDayWk[Day'#],tblDayWk[Day],"Error",0,1)</f>
        <v>Thursday</v>
      </c>
      <c r="K828" t="b">
        <f>WEEKDAY(tbl2023Sales[[#This Row],[Date]], 2) &gt;= 5</f>
        <v>0</v>
      </c>
      <c r="L828" s="15">
        <f>EOMONTH(tbl2023Sales[[#This Row],[Date]],0)</f>
        <v>45260</v>
      </c>
    </row>
    <row r="829" spans="1:12" x14ac:dyDescent="0.4">
      <c r="A829">
        <v>828</v>
      </c>
      <c r="B829" s="2">
        <v>45269</v>
      </c>
      <c r="C829" t="s">
        <v>178</v>
      </c>
      <c r="D829" t="s">
        <v>4</v>
      </c>
      <c r="E829">
        <v>33</v>
      </c>
      <c r="F829" t="s">
        <v>1</v>
      </c>
      <c r="G829" s="7">
        <v>576.99</v>
      </c>
      <c r="H829" t="str">
        <f>_xlfn.XLOOKUP(tbl2023Sales[[#This Row],[Age]],tblAgeGrp[Age],tblAgeGrp[AgeGroup],"Error, verify age",0,1)</f>
        <v>25-34</v>
      </c>
      <c r="I829" t="str">
        <f>IF(OR(tbl2023Sales[[#This Row],[Month-Year]]=45260, tbl2023Sales[[#This Row],[Month-Year]]=45291), "Holiday", "Non-Holiday")</f>
        <v>Holiday</v>
      </c>
      <c r="J829" t="str">
        <f>_xlfn.XLOOKUP(WEEKDAY(tbl2023Sales[[#This Row],[Date]],1),tblDayWk[Day'#],tblDayWk[Day],"Error",0,1)</f>
        <v>Saturday</v>
      </c>
      <c r="K829" t="b">
        <f>WEEKDAY(tbl2023Sales[[#This Row],[Date]], 2) &gt;= 5</f>
        <v>1</v>
      </c>
      <c r="L829" s="15">
        <f>EOMONTH(tbl2023Sales[[#This Row],[Date]],0)</f>
        <v>45291</v>
      </c>
    </row>
    <row r="830" spans="1:12" x14ac:dyDescent="0.4">
      <c r="A830">
        <v>829</v>
      </c>
      <c r="B830" s="2">
        <v>45121</v>
      </c>
      <c r="C830" t="s">
        <v>177</v>
      </c>
      <c r="D830" t="s">
        <v>2</v>
      </c>
      <c r="E830">
        <v>61</v>
      </c>
      <c r="F830" t="s">
        <v>6</v>
      </c>
      <c r="G830" s="7">
        <v>36.28</v>
      </c>
      <c r="H830" t="str">
        <f>_xlfn.XLOOKUP(tbl2023Sales[[#This Row],[Age]],tblAgeGrp[Age],tblAgeGrp[AgeGroup],"Error, verify age",0,1)</f>
        <v>55-64</v>
      </c>
      <c r="I830" t="str">
        <f>IF(OR(tbl2023Sales[[#This Row],[Month-Year]]=45260, tbl2023Sales[[#This Row],[Month-Year]]=45291), "Holiday", "Non-Holiday")</f>
        <v>Non-Holiday</v>
      </c>
      <c r="J830" t="str">
        <f>_xlfn.XLOOKUP(WEEKDAY(tbl2023Sales[[#This Row],[Date]],1),tblDayWk[Day'#],tblDayWk[Day],"Error",0,1)</f>
        <v>Friday</v>
      </c>
      <c r="K830" t="b">
        <f>WEEKDAY(tbl2023Sales[[#This Row],[Date]], 2) &gt;= 5</f>
        <v>1</v>
      </c>
      <c r="L830" s="15">
        <f>EOMONTH(tbl2023Sales[[#This Row],[Date]],0)</f>
        <v>45138</v>
      </c>
    </row>
    <row r="831" spans="1:12" x14ac:dyDescent="0.4">
      <c r="A831">
        <v>830</v>
      </c>
      <c r="B831" s="2">
        <v>45099</v>
      </c>
      <c r="C831" t="s">
        <v>176</v>
      </c>
      <c r="D831" t="s">
        <v>4</v>
      </c>
      <c r="E831">
        <v>64</v>
      </c>
      <c r="F831" t="s">
        <v>9</v>
      </c>
      <c r="G831" s="7">
        <v>160.82999999999998</v>
      </c>
      <c r="H831" t="str">
        <f>_xlfn.XLOOKUP(tbl2023Sales[[#This Row],[Age]],tblAgeGrp[Age],tblAgeGrp[AgeGroup],"Error, verify age",0,1)</f>
        <v>55-64</v>
      </c>
      <c r="I831" t="str">
        <f>IF(OR(tbl2023Sales[[#This Row],[Month-Year]]=45260, tbl2023Sales[[#This Row],[Month-Year]]=45291), "Holiday", "Non-Holiday")</f>
        <v>Non-Holiday</v>
      </c>
      <c r="J831" t="str">
        <f>_xlfn.XLOOKUP(WEEKDAY(tbl2023Sales[[#This Row],[Date]],1),tblDayWk[Day'#],tblDayWk[Day],"Error",0,1)</f>
        <v>Thursday</v>
      </c>
      <c r="K831" t="b">
        <f>WEEKDAY(tbl2023Sales[[#This Row],[Date]], 2) &gt;= 5</f>
        <v>0</v>
      </c>
      <c r="L831" s="15">
        <f>EOMONTH(tbl2023Sales[[#This Row],[Date]],0)</f>
        <v>45107</v>
      </c>
    </row>
    <row r="832" spans="1:12" x14ac:dyDescent="0.4">
      <c r="A832">
        <v>831</v>
      </c>
      <c r="B832" s="2">
        <v>44941</v>
      </c>
      <c r="C832" t="s">
        <v>175</v>
      </c>
      <c r="D832" t="s">
        <v>2</v>
      </c>
      <c r="E832">
        <v>27</v>
      </c>
      <c r="F832" t="s">
        <v>1</v>
      </c>
      <c r="G832" s="7">
        <v>2237.84</v>
      </c>
      <c r="H832" t="str">
        <f>_xlfn.XLOOKUP(tbl2023Sales[[#This Row],[Age]],tblAgeGrp[Age],tblAgeGrp[AgeGroup],"Error, verify age",0,1)</f>
        <v>25-34</v>
      </c>
      <c r="I832" t="str">
        <f>IF(OR(tbl2023Sales[[#This Row],[Month-Year]]=45260, tbl2023Sales[[#This Row],[Month-Year]]=45291), "Holiday", "Non-Holiday")</f>
        <v>Non-Holiday</v>
      </c>
      <c r="J832" t="str">
        <f>_xlfn.XLOOKUP(WEEKDAY(tbl2023Sales[[#This Row],[Date]],1),tblDayWk[Day'#],tblDayWk[Day],"Error",0,1)</f>
        <v>Sunday</v>
      </c>
      <c r="K832" t="b">
        <f>WEEKDAY(tbl2023Sales[[#This Row],[Date]], 2) &gt;= 5</f>
        <v>1</v>
      </c>
      <c r="L832" s="15">
        <f>EOMONTH(tbl2023Sales[[#This Row],[Date]],0)</f>
        <v>44957</v>
      </c>
    </row>
    <row r="833" spans="1:12" x14ac:dyDescent="0.4">
      <c r="A833">
        <v>832</v>
      </c>
      <c r="B833" s="2">
        <v>45180</v>
      </c>
      <c r="C833" t="s">
        <v>174</v>
      </c>
      <c r="D833" t="s">
        <v>2</v>
      </c>
      <c r="E833">
        <v>47</v>
      </c>
      <c r="F833" t="s">
        <v>6</v>
      </c>
      <c r="G833" s="7">
        <v>18.36</v>
      </c>
      <c r="H833" t="str">
        <f>_xlfn.XLOOKUP(tbl2023Sales[[#This Row],[Age]],tblAgeGrp[Age],tblAgeGrp[AgeGroup],"Error, verify age",0,1)</f>
        <v>45-54</v>
      </c>
      <c r="I833" t="str">
        <f>IF(OR(tbl2023Sales[[#This Row],[Month-Year]]=45260, tbl2023Sales[[#This Row],[Month-Year]]=45291), "Holiday", "Non-Holiday")</f>
        <v>Non-Holiday</v>
      </c>
      <c r="J833" t="str">
        <f>_xlfn.XLOOKUP(WEEKDAY(tbl2023Sales[[#This Row],[Date]],1),tblDayWk[Day'#],tblDayWk[Day],"Error",0,1)</f>
        <v>Monday</v>
      </c>
      <c r="K833" t="b">
        <f>WEEKDAY(tbl2023Sales[[#This Row],[Date]], 2) &gt;= 5</f>
        <v>0</v>
      </c>
      <c r="L833" s="15">
        <f>EOMONTH(tbl2023Sales[[#This Row],[Date]],0)</f>
        <v>45199</v>
      </c>
    </row>
    <row r="834" spans="1:12" x14ac:dyDescent="0.4">
      <c r="A834">
        <v>833</v>
      </c>
      <c r="B834" s="2">
        <v>45093</v>
      </c>
      <c r="C834" t="s">
        <v>173</v>
      </c>
      <c r="D834" t="s">
        <v>2</v>
      </c>
      <c r="E834">
        <v>42</v>
      </c>
      <c r="F834" t="s">
        <v>6</v>
      </c>
      <c r="G834" s="7">
        <v>33.31</v>
      </c>
      <c r="H834" t="str">
        <f>_xlfn.XLOOKUP(tbl2023Sales[[#This Row],[Age]],tblAgeGrp[Age],tblAgeGrp[AgeGroup],"Error, verify age",0,1)</f>
        <v>35-44</v>
      </c>
      <c r="I834" t="str">
        <f>IF(OR(tbl2023Sales[[#This Row],[Month-Year]]=45260, tbl2023Sales[[#This Row],[Month-Year]]=45291), "Holiday", "Non-Holiday")</f>
        <v>Non-Holiday</v>
      </c>
      <c r="J834" t="str">
        <f>_xlfn.XLOOKUP(WEEKDAY(tbl2023Sales[[#This Row],[Date]],1),tblDayWk[Day'#],tblDayWk[Day],"Error",0,1)</f>
        <v>Friday</v>
      </c>
      <c r="K834" t="b">
        <f>WEEKDAY(tbl2023Sales[[#This Row],[Date]], 2) &gt;= 5</f>
        <v>1</v>
      </c>
      <c r="L834" s="15">
        <f>EOMONTH(tbl2023Sales[[#This Row],[Date]],0)</f>
        <v>45107</v>
      </c>
    </row>
    <row r="835" spans="1:12" x14ac:dyDescent="0.4">
      <c r="A835">
        <v>834</v>
      </c>
      <c r="B835" s="2">
        <v>45020</v>
      </c>
      <c r="C835" t="s">
        <v>172</v>
      </c>
      <c r="D835" t="s">
        <v>4</v>
      </c>
      <c r="E835">
        <v>56</v>
      </c>
      <c r="F835" t="s">
        <v>6</v>
      </c>
      <c r="G835" s="7">
        <v>34.68</v>
      </c>
      <c r="H835" t="str">
        <f>_xlfn.XLOOKUP(tbl2023Sales[[#This Row],[Age]],tblAgeGrp[Age],tblAgeGrp[AgeGroup],"Error, verify age",0,1)</f>
        <v>55-64</v>
      </c>
      <c r="I835" t="str">
        <f>IF(OR(tbl2023Sales[[#This Row],[Month-Year]]=45260, tbl2023Sales[[#This Row],[Month-Year]]=45291), "Holiday", "Non-Holiday")</f>
        <v>Non-Holiday</v>
      </c>
      <c r="J835" t="str">
        <f>_xlfn.XLOOKUP(WEEKDAY(tbl2023Sales[[#This Row],[Date]],1),tblDayWk[Day'#],tblDayWk[Day],"Error",0,1)</f>
        <v>Tuesday</v>
      </c>
      <c r="K835" t="b">
        <f>WEEKDAY(tbl2023Sales[[#This Row],[Date]], 2) &gt;= 5</f>
        <v>0</v>
      </c>
      <c r="L835" s="15">
        <f>EOMONTH(tbl2023Sales[[#This Row],[Date]],0)</f>
        <v>45046</v>
      </c>
    </row>
    <row r="836" spans="1:12" x14ac:dyDescent="0.4">
      <c r="A836">
        <v>835</v>
      </c>
      <c r="B836" s="2">
        <v>45176</v>
      </c>
      <c r="C836" t="s">
        <v>171</v>
      </c>
      <c r="D836" t="s">
        <v>2</v>
      </c>
      <c r="E836">
        <v>37</v>
      </c>
      <c r="F836" t="s">
        <v>9</v>
      </c>
      <c r="G836" s="7">
        <v>132.57</v>
      </c>
      <c r="H836" t="str">
        <f>_xlfn.XLOOKUP(tbl2023Sales[[#This Row],[Age]],tblAgeGrp[Age],tblAgeGrp[AgeGroup],"Error, verify age",0,1)</f>
        <v>35-44</v>
      </c>
      <c r="I836" t="str">
        <f>IF(OR(tbl2023Sales[[#This Row],[Month-Year]]=45260, tbl2023Sales[[#This Row],[Month-Year]]=45291), "Holiday", "Non-Holiday")</f>
        <v>Non-Holiday</v>
      </c>
      <c r="J836" t="str">
        <f>_xlfn.XLOOKUP(WEEKDAY(tbl2023Sales[[#This Row],[Date]],1),tblDayWk[Day'#],tblDayWk[Day],"Error",0,1)</f>
        <v>Thursday</v>
      </c>
      <c r="K836" t="b">
        <f>WEEKDAY(tbl2023Sales[[#This Row],[Date]], 2) &gt;= 5</f>
        <v>0</v>
      </c>
      <c r="L836" s="15">
        <f>EOMONTH(tbl2023Sales[[#This Row],[Date]],0)</f>
        <v>45199</v>
      </c>
    </row>
    <row r="837" spans="1:12" x14ac:dyDescent="0.4">
      <c r="A837">
        <v>836</v>
      </c>
      <c r="B837" s="2">
        <v>45035</v>
      </c>
      <c r="C837" t="s">
        <v>170</v>
      </c>
      <c r="D837" t="s">
        <v>4</v>
      </c>
      <c r="E837">
        <v>22</v>
      </c>
      <c r="F837" t="s">
        <v>9</v>
      </c>
      <c r="G837" s="7">
        <v>398.48</v>
      </c>
      <c r="H837" t="str">
        <f>_xlfn.XLOOKUP(tbl2023Sales[[#This Row],[Age]],tblAgeGrp[Age],tblAgeGrp[AgeGroup],"Error, verify age",0,1)</f>
        <v>15-24</v>
      </c>
      <c r="I837" t="str">
        <f>IF(OR(tbl2023Sales[[#This Row],[Month-Year]]=45260, tbl2023Sales[[#This Row],[Month-Year]]=45291), "Holiday", "Non-Holiday")</f>
        <v>Non-Holiday</v>
      </c>
      <c r="J837" t="str">
        <f>_xlfn.XLOOKUP(WEEKDAY(tbl2023Sales[[#This Row],[Date]],1),tblDayWk[Day'#],tblDayWk[Day],"Error",0,1)</f>
        <v>Wednesday</v>
      </c>
      <c r="K837" t="b">
        <f>WEEKDAY(tbl2023Sales[[#This Row],[Date]], 2) &gt;= 5</f>
        <v>0</v>
      </c>
      <c r="L837" s="15">
        <f>EOMONTH(tbl2023Sales[[#This Row],[Date]],0)</f>
        <v>45046</v>
      </c>
    </row>
    <row r="838" spans="1:12" x14ac:dyDescent="0.4">
      <c r="A838">
        <v>837</v>
      </c>
      <c r="B838" s="2">
        <v>45108</v>
      </c>
      <c r="C838" t="s">
        <v>169</v>
      </c>
      <c r="D838" t="s">
        <v>2</v>
      </c>
      <c r="E838">
        <v>18</v>
      </c>
      <c r="F838" t="s">
        <v>6</v>
      </c>
      <c r="G838" s="7">
        <v>136.91999999999999</v>
      </c>
      <c r="H838" t="str">
        <f>_xlfn.XLOOKUP(tbl2023Sales[[#This Row],[Age]],tblAgeGrp[Age],tblAgeGrp[AgeGroup],"Error, verify age",0,1)</f>
        <v>15-24</v>
      </c>
      <c r="I838" t="str">
        <f>IF(OR(tbl2023Sales[[#This Row],[Month-Year]]=45260, tbl2023Sales[[#This Row],[Month-Year]]=45291), "Holiday", "Non-Holiday")</f>
        <v>Non-Holiday</v>
      </c>
      <c r="J838" t="str">
        <f>_xlfn.XLOOKUP(WEEKDAY(tbl2023Sales[[#This Row],[Date]],1),tblDayWk[Day'#],tblDayWk[Day],"Error",0,1)</f>
        <v>Saturday</v>
      </c>
      <c r="K838" t="b">
        <f>WEEKDAY(tbl2023Sales[[#This Row],[Date]], 2) &gt;= 5</f>
        <v>1</v>
      </c>
      <c r="L838" s="15">
        <f>EOMONTH(tbl2023Sales[[#This Row],[Date]],0)</f>
        <v>45138</v>
      </c>
    </row>
    <row r="839" spans="1:12" x14ac:dyDescent="0.4">
      <c r="A839">
        <v>838</v>
      </c>
      <c r="B839" s="2">
        <v>45059</v>
      </c>
      <c r="C839" t="s">
        <v>168</v>
      </c>
      <c r="D839" t="s">
        <v>2</v>
      </c>
      <c r="E839">
        <v>47</v>
      </c>
      <c r="F839" t="s">
        <v>1</v>
      </c>
      <c r="G839" s="7">
        <v>804.93</v>
      </c>
      <c r="H839" t="str">
        <f>_xlfn.XLOOKUP(tbl2023Sales[[#This Row],[Age]],tblAgeGrp[Age],tblAgeGrp[AgeGroup],"Error, verify age",0,1)</f>
        <v>45-54</v>
      </c>
      <c r="I839" t="str">
        <f>IF(OR(tbl2023Sales[[#This Row],[Month-Year]]=45260, tbl2023Sales[[#This Row],[Month-Year]]=45291), "Holiday", "Non-Holiday")</f>
        <v>Non-Holiday</v>
      </c>
      <c r="J839" t="str">
        <f>_xlfn.XLOOKUP(WEEKDAY(tbl2023Sales[[#This Row],[Date]],1),tblDayWk[Day'#],tblDayWk[Day],"Error",0,1)</f>
        <v>Saturday</v>
      </c>
      <c r="K839" t="b">
        <f>WEEKDAY(tbl2023Sales[[#This Row],[Date]], 2) &gt;= 5</f>
        <v>1</v>
      </c>
      <c r="L839" s="15">
        <f>EOMONTH(tbl2023Sales[[#This Row],[Date]],0)</f>
        <v>45077</v>
      </c>
    </row>
    <row r="840" spans="1:12" x14ac:dyDescent="0.4">
      <c r="A840">
        <v>839</v>
      </c>
      <c r="B840" s="2">
        <v>45101</v>
      </c>
      <c r="C840" t="s">
        <v>167</v>
      </c>
      <c r="D840" t="s">
        <v>4</v>
      </c>
      <c r="E840">
        <v>20</v>
      </c>
      <c r="F840" t="s">
        <v>1</v>
      </c>
      <c r="G840" s="7">
        <v>259.25</v>
      </c>
      <c r="H840" t="str">
        <f>_xlfn.XLOOKUP(tbl2023Sales[[#This Row],[Age]],tblAgeGrp[Age],tblAgeGrp[AgeGroup],"Error, verify age",0,1)</f>
        <v>15-24</v>
      </c>
      <c r="I840" t="str">
        <f>IF(OR(tbl2023Sales[[#This Row],[Month-Year]]=45260, tbl2023Sales[[#This Row],[Month-Year]]=45291), "Holiday", "Non-Holiday")</f>
        <v>Non-Holiday</v>
      </c>
      <c r="J840" t="str">
        <f>_xlfn.XLOOKUP(WEEKDAY(tbl2023Sales[[#This Row],[Date]],1),tblDayWk[Day'#],tblDayWk[Day],"Error",0,1)</f>
        <v>Saturday</v>
      </c>
      <c r="K840" t="b">
        <f>WEEKDAY(tbl2023Sales[[#This Row],[Date]], 2) &gt;= 5</f>
        <v>1</v>
      </c>
      <c r="L840" s="15">
        <f>EOMONTH(tbl2023Sales[[#This Row],[Date]],0)</f>
        <v>45107</v>
      </c>
    </row>
    <row r="841" spans="1:12" x14ac:dyDescent="0.4">
      <c r="A841">
        <v>840</v>
      </c>
      <c r="B841" s="2">
        <v>45284</v>
      </c>
      <c r="C841" t="s">
        <v>166</v>
      </c>
      <c r="D841" t="s">
        <v>2</v>
      </c>
      <c r="E841">
        <v>62</v>
      </c>
      <c r="F841" t="s">
        <v>9</v>
      </c>
      <c r="G841" s="7">
        <v>2134.79</v>
      </c>
      <c r="H841" t="str">
        <f>_xlfn.XLOOKUP(tbl2023Sales[[#This Row],[Age]],tblAgeGrp[Age],tblAgeGrp[AgeGroup],"Error, verify age",0,1)</f>
        <v>55-64</v>
      </c>
      <c r="I841" t="str">
        <f>IF(OR(tbl2023Sales[[#This Row],[Month-Year]]=45260, tbl2023Sales[[#This Row],[Month-Year]]=45291), "Holiday", "Non-Holiday")</f>
        <v>Holiday</v>
      </c>
      <c r="J841" t="str">
        <f>_xlfn.XLOOKUP(WEEKDAY(tbl2023Sales[[#This Row],[Date]],1),tblDayWk[Day'#],tblDayWk[Day],"Error",0,1)</f>
        <v>Sunday</v>
      </c>
      <c r="K841" t="b">
        <f>WEEKDAY(tbl2023Sales[[#This Row],[Date]], 2) &gt;= 5</f>
        <v>1</v>
      </c>
      <c r="L841" s="15">
        <f>EOMONTH(tbl2023Sales[[#This Row],[Date]],0)</f>
        <v>45291</v>
      </c>
    </row>
    <row r="842" spans="1:12" x14ac:dyDescent="0.4">
      <c r="A842">
        <v>841</v>
      </c>
      <c r="B842" s="2">
        <v>45232</v>
      </c>
      <c r="C842" t="s">
        <v>165</v>
      </c>
      <c r="D842" t="s">
        <v>2</v>
      </c>
      <c r="E842">
        <v>31</v>
      </c>
      <c r="F842" t="s">
        <v>1</v>
      </c>
      <c r="G842" s="7">
        <v>2794.23</v>
      </c>
      <c r="H842" t="str">
        <f>_xlfn.XLOOKUP(tbl2023Sales[[#This Row],[Age]],tblAgeGrp[Age],tblAgeGrp[AgeGroup],"Error, verify age",0,1)</f>
        <v>25-34</v>
      </c>
      <c r="I842" t="str">
        <f>IF(OR(tbl2023Sales[[#This Row],[Month-Year]]=45260, tbl2023Sales[[#This Row],[Month-Year]]=45291), "Holiday", "Non-Holiday")</f>
        <v>Holiday</v>
      </c>
      <c r="J842" t="str">
        <f>_xlfn.XLOOKUP(WEEKDAY(tbl2023Sales[[#This Row],[Date]],1),tblDayWk[Day'#],tblDayWk[Day],"Error",0,1)</f>
        <v>Thursday</v>
      </c>
      <c r="K842" t="b">
        <f>WEEKDAY(tbl2023Sales[[#This Row],[Date]], 2) &gt;= 5</f>
        <v>0</v>
      </c>
      <c r="L842" s="15">
        <f>EOMONTH(tbl2023Sales[[#This Row],[Date]],0)</f>
        <v>45260</v>
      </c>
    </row>
    <row r="843" spans="1:12" x14ac:dyDescent="0.4">
      <c r="A843">
        <v>842</v>
      </c>
      <c r="B843" s="2">
        <v>45286</v>
      </c>
      <c r="C843" t="s">
        <v>164</v>
      </c>
      <c r="D843" t="s">
        <v>4</v>
      </c>
      <c r="E843">
        <v>47</v>
      </c>
      <c r="F843" t="s">
        <v>9</v>
      </c>
      <c r="G843" s="7">
        <v>991.65000000000009</v>
      </c>
      <c r="H843" t="str">
        <f>_xlfn.XLOOKUP(tbl2023Sales[[#This Row],[Age]],tblAgeGrp[Age],tblAgeGrp[AgeGroup],"Error, verify age",0,1)</f>
        <v>45-54</v>
      </c>
      <c r="I843" t="str">
        <f>IF(OR(tbl2023Sales[[#This Row],[Month-Year]]=45260, tbl2023Sales[[#This Row],[Month-Year]]=45291), "Holiday", "Non-Holiday")</f>
        <v>Holiday</v>
      </c>
      <c r="J843" t="str">
        <f>_xlfn.XLOOKUP(WEEKDAY(tbl2023Sales[[#This Row],[Date]],1),tblDayWk[Day'#],tblDayWk[Day],"Error",0,1)</f>
        <v>Tuesday</v>
      </c>
      <c r="K843" t="b">
        <f>WEEKDAY(tbl2023Sales[[#This Row],[Date]], 2) &gt;= 5</f>
        <v>0</v>
      </c>
      <c r="L843" s="15">
        <f>EOMONTH(tbl2023Sales[[#This Row],[Date]],0)</f>
        <v>45291</v>
      </c>
    </row>
    <row r="844" spans="1:12" x14ac:dyDescent="0.4">
      <c r="A844">
        <v>843</v>
      </c>
      <c r="B844" s="2">
        <v>45068</v>
      </c>
      <c r="C844" t="s">
        <v>163</v>
      </c>
      <c r="D844" t="s">
        <v>2</v>
      </c>
      <c r="E844">
        <v>21</v>
      </c>
      <c r="F844" t="s">
        <v>6</v>
      </c>
      <c r="G844" s="7">
        <v>215.76</v>
      </c>
      <c r="H844" t="str">
        <f>_xlfn.XLOOKUP(tbl2023Sales[[#This Row],[Age]],tblAgeGrp[Age],tblAgeGrp[AgeGroup],"Error, verify age",0,1)</f>
        <v>15-24</v>
      </c>
      <c r="I844" t="str">
        <f>IF(OR(tbl2023Sales[[#This Row],[Month-Year]]=45260, tbl2023Sales[[#This Row],[Month-Year]]=45291), "Holiday", "Non-Holiday")</f>
        <v>Non-Holiday</v>
      </c>
      <c r="J844" t="str">
        <f>_xlfn.XLOOKUP(WEEKDAY(tbl2023Sales[[#This Row],[Date]],1),tblDayWk[Day'#],tblDayWk[Day],"Error",0,1)</f>
        <v>Monday</v>
      </c>
      <c r="K844" t="b">
        <f>WEEKDAY(tbl2023Sales[[#This Row],[Date]], 2) &gt;= 5</f>
        <v>0</v>
      </c>
      <c r="L844" s="15">
        <f>EOMONTH(tbl2023Sales[[#This Row],[Date]],0)</f>
        <v>45077</v>
      </c>
    </row>
    <row r="845" spans="1:12" x14ac:dyDescent="0.4">
      <c r="A845">
        <v>844</v>
      </c>
      <c r="B845" s="2">
        <v>45211</v>
      </c>
      <c r="C845" t="s">
        <v>162</v>
      </c>
      <c r="D845" t="s">
        <v>2</v>
      </c>
      <c r="E845">
        <v>35</v>
      </c>
      <c r="F845" t="s">
        <v>9</v>
      </c>
      <c r="G845" s="7">
        <v>341.36</v>
      </c>
      <c r="H845" t="str">
        <f>_xlfn.XLOOKUP(tbl2023Sales[[#This Row],[Age]],tblAgeGrp[Age],tblAgeGrp[AgeGroup],"Error, verify age",0,1)</f>
        <v>35-44</v>
      </c>
      <c r="I845" t="str">
        <f>IF(OR(tbl2023Sales[[#This Row],[Month-Year]]=45260, tbl2023Sales[[#This Row],[Month-Year]]=45291), "Holiday", "Non-Holiday")</f>
        <v>Non-Holiday</v>
      </c>
      <c r="J845" t="str">
        <f>_xlfn.XLOOKUP(WEEKDAY(tbl2023Sales[[#This Row],[Date]],1),tblDayWk[Day'#],tblDayWk[Day],"Error",0,1)</f>
        <v>Thursday</v>
      </c>
      <c r="K845" t="b">
        <f>WEEKDAY(tbl2023Sales[[#This Row],[Date]], 2) &gt;= 5</f>
        <v>0</v>
      </c>
      <c r="L845" s="15">
        <f>EOMONTH(tbl2023Sales[[#This Row],[Date]],0)</f>
        <v>45230</v>
      </c>
    </row>
    <row r="846" spans="1:12" x14ac:dyDescent="0.4">
      <c r="A846">
        <v>845</v>
      </c>
      <c r="B846" s="2">
        <v>44932</v>
      </c>
      <c r="C846" t="s">
        <v>161</v>
      </c>
      <c r="D846" t="s">
        <v>2</v>
      </c>
      <c r="E846">
        <v>54</v>
      </c>
      <c r="F846" t="s">
        <v>9</v>
      </c>
      <c r="G846" s="7">
        <v>1451.75</v>
      </c>
      <c r="H846" t="str">
        <f>_xlfn.XLOOKUP(tbl2023Sales[[#This Row],[Age]],tblAgeGrp[Age],tblAgeGrp[AgeGroup],"Error, verify age",0,1)</f>
        <v>45-54</v>
      </c>
      <c r="I846" t="str">
        <f>IF(OR(tbl2023Sales[[#This Row],[Month-Year]]=45260, tbl2023Sales[[#This Row],[Month-Year]]=45291), "Holiday", "Non-Holiday")</f>
        <v>Non-Holiday</v>
      </c>
      <c r="J846" t="str">
        <f>_xlfn.XLOOKUP(WEEKDAY(tbl2023Sales[[#This Row],[Date]],1),tblDayWk[Day'#],tblDayWk[Day],"Error",0,1)</f>
        <v>Friday</v>
      </c>
      <c r="K846" t="b">
        <f>WEEKDAY(tbl2023Sales[[#This Row],[Date]], 2) &gt;= 5</f>
        <v>1</v>
      </c>
      <c r="L846" s="15">
        <f>EOMONTH(tbl2023Sales[[#This Row],[Date]],0)</f>
        <v>44957</v>
      </c>
    </row>
    <row r="847" spans="1:12" x14ac:dyDescent="0.4">
      <c r="A847">
        <v>846</v>
      </c>
      <c r="B847" s="2">
        <v>45191</v>
      </c>
      <c r="C847" t="s">
        <v>160</v>
      </c>
      <c r="D847" t="s">
        <v>2</v>
      </c>
      <c r="E847">
        <v>42</v>
      </c>
      <c r="F847" t="s">
        <v>6</v>
      </c>
      <c r="G847" s="7">
        <v>69.5</v>
      </c>
      <c r="H847" t="str">
        <f>_xlfn.XLOOKUP(tbl2023Sales[[#This Row],[Age]],tblAgeGrp[Age],tblAgeGrp[AgeGroup],"Error, verify age",0,1)</f>
        <v>35-44</v>
      </c>
      <c r="I847" t="str">
        <f>IF(OR(tbl2023Sales[[#This Row],[Month-Year]]=45260, tbl2023Sales[[#This Row],[Month-Year]]=45291), "Holiday", "Non-Holiday")</f>
        <v>Non-Holiday</v>
      </c>
      <c r="J847" t="str">
        <f>_xlfn.XLOOKUP(WEEKDAY(tbl2023Sales[[#This Row],[Date]],1),tblDayWk[Day'#],tblDayWk[Day],"Error",0,1)</f>
        <v>Friday</v>
      </c>
      <c r="K847" t="b">
        <f>WEEKDAY(tbl2023Sales[[#This Row],[Date]], 2) &gt;= 5</f>
        <v>1</v>
      </c>
      <c r="L847" s="15">
        <f>EOMONTH(tbl2023Sales[[#This Row],[Date]],0)</f>
        <v>45199</v>
      </c>
    </row>
    <row r="848" spans="1:12" x14ac:dyDescent="0.4">
      <c r="A848">
        <v>847</v>
      </c>
      <c r="B848" s="2">
        <v>45024</v>
      </c>
      <c r="C848" t="s">
        <v>159</v>
      </c>
      <c r="D848" t="s">
        <v>4</v>
      </c>
      <c r="E848">
        <v>18</v>
      </c>
      <c r="F848" t="s">
        <v>1</v>
      </c>
      <c r="G848" s="7">
        <v>292.75</v>
      </c>
      <c r="H848" t="str">
        <f>_xlfn.XLOOKUP(tbl2023Sales[[#This Row],[Age]],tblAgeGrp[Age],tblAgeGrp[AgeGroup],"Error, verify age",0,1)</f>
        <v>15-24</v>
      </c>
      <c r="I848" t="str">
        <f>IF(OR(tbl2023Sales[[#This Row],[Month-Year]]=45260, tbl2023Sales[[#This Row],[Month-Year]]=45291), "Holiday", "Non-Holiday")</f>
        <v>Non-Holiday</v>
      </c>
      <c r="J848" t="str">
        <f>_xlfn.XLOOKUP(WEEKDAY(tbl2023Sales[[#This Row],[Date]],1),tblDayWk[Day'#],tblDayWk[Day],"Error",0,1)</f>
        <v>Saturday</v>
      </c>
      <c r="K848" t="b">
        <f>WEEKDAY(tbl2023Sales[[#This Row],[Date]], 2) &gt;= 5</f>
        <v>1</v>
      </c>
      <c r="L848" s="15">
        <f>EOMONTH(tbl2023Sales[[#This Row],[Date]],0)</f>
        <v>45046</v>
      </c>
    </row>
    <row r="849" spans="1:12" x14ac:dyDescent="0.4">
      <c r="A849">
        <v>848</v>
      </c>
      <c r="B849" s="2">
        <v>44970</v>
      </c>
      <c r="C849" t="s">
        <v>158</v>
      </c>
      <c r="D849" t="s">
        <v>4</v>
      </c>
      <c r="E849">
        <v>63</v>
      </c>
      <c r="F849" t="s">
        <v>9</v>
      </c>
      <c r="G849" s="7">
        <v>703.6</v>
      </c>
      <c r="H849" t="str">
        <f>_xlfn.XLOOKUP(tbl2023Sales[[#This Row],[Age]],tblAgeGrp[Age],tblAgeGrp[AgeGroup],"Error, verify age",0,1)</f>
        <v>55-64</v>
      </c>
      <c r="I849" t="str">
        <f>IF(OR(tbl2023Sales[[#This Row],[Month-Year]]=45260, tbl2023Sales[[#This Row],[Month-Year]]=45291), "Holiday", "Non-Holiday")</f>
        <v>Non-Holiday</v>
      </c>
      <c r="J849" t="str">
        <f>_xlfn.XLOOKUP(WEEKDAY(tbl2023Sales[[#This Row],[Date]],1),tblDayWk[Day'#],tblDayWk[Day],"Error",0,1)</f>
        <v>Monday</v>
      </c>
      <c r="K849" t="b">
        <f>WEEKDAY(tbl2023Sales[[#This Row],[Date]], 2) &gt;= 5</f>
        <v>0</v>
      </c>
      <c r="L849" s="15">
        <f>EOMONTH(tbl2023Sales[[#This Row],[Date]],0)</f>
        <v>44985</v>
      </c>
    </row>
    <row r="850" spans="1:12" x14ac:dyDescent="0.4">
      <c r="A850">
        <v>849</v>
      </c>
      <c r="B850" s="2">
        <v>45234</v>
      </c>
      <c r="C850" t="s">
        <v>157</v>
      </c>
      <c r="D850" t="s">
        <v>2</v>
      </c>
      <c r="E850">
        <v>32</v>
      </c>
      <c r="F850" t="s">
        <v>9</v>
      </c>
      <c r="G850" s="7">
        <v>972.8</v>
      </c>
      <c r="H850" t="str">
        <f>_xlfn.XLOOKUP(tbl2023Sales[[#This Row],[Age]],tblAgeGrp[Age],tblAgeGrp[AgeGroup],"Error, verify age",0,1)</f>
        <v>25-34</v>
      </c>
      <c r="I850" t="str">
        <f>IF(OR(tbl2023Sales[[#This Row],[Month-Year]]=45260, tbl2023Sales[[#This Row],[Month-Year]]=45291), "Holiday", "Non-Holiday")</f>
        <v>Holiday</v>
      </c>
      <c r="J850" t="str">
        <f>_xlfn.XLOOKUP(WEEKDAY(tbl2023Sales[[#This Row],[Date]],1),tblDayWk[Day'#],tblDayWk[Day],"Error",0,1)</f>
        <v>Saturday</v>
      </c>
      <c r="K850" t="b">
        <f>WEEKDAY(tbl2023Sales[[#This Row],[Date]], 2) &gt;= 5</f>
        <v>1</v>
      </c>
      <c r="L850" s="15">
        <f>EOMONTH(tbl2023Sales[[#This Row],[Date]],0)</f>
        <v>45260</v>
      </c>
    </row>
    <row r="851" spans="1:12" x14ac:dyDescent="0.4">
      <c r="A851">
        <v>850</v>
      </c>
      <c r="B851" s="2">
        <v>45135</v>
      </c>
      <c r="C851" t="s">
        <v>156</v>
      </c>
      <c r="D851" t="s">
        <v>4</v>
      </c>
      <c r="E851">
        <v>26</v>
      </c>
      <c r="F851" t="s">
        <v>6</v>
      </c>
      <c r="G851" s="7">
        <v>59.16</v>
      </c>
      <c r="H851" t="str">
        <f>_xlfn.XLOOKUP(tbl2023Sales[[#This Row],[Age]],tblAgeGrp[Age],tblAgeGrp[AgeGroup],"Error, verify age",0,1)</f>
        <v>25-34</v>
      </c>
      <c r="I851" t="str">
        <f>IF(OR(tbl2023Sales[[#This Row],[Month-Year]]=45260, tbl2023Sales[[#This Row],[Month-Year]]=45291), "Holiday", "Non-Holiday")</f>
        <v>Non-Holiday</v>
      </c>
      <c r="J851" t="str">
        <f>_xlfn.XLOOKUP(WEEKDAY(tbl2023Sales[[#This Row],[Date]],1),tblDayWk[Day'#],tblDayWk[Day],"Error",0,1)</f>
        <v>Friday</v>
      </c>
      <c r="K851" t="b">
        <f>WEEKDAY(tbl2023Sales[[#This Row],[Date]], 2) &gt;= 5</f>
        <v>1</v>
      </c>
      <c r="L851" s="15">
        <f>EOMONTH(tbl2023Sales[[#This Row],[Date]],0)</f>
        <v>45138</v>
      </c>
    </row>
    <row r="852" spans="1:12" x14ac:dyDescent="0.4">
      <c r="A852">
        <v>851</v>
      </c>
      <c r="B852" s="2">
        <v>45177</v>
      </c>
      <c r="C852" t="s">
        <v>155</v>
      </c>
      <c r="D852" t="s">
        <v>2</v>
      </c>
      <c r="E852">
        <v>32</v>
      </c>
      <c r="F852" t="s">
        <v>1</v>
      </c>
      <c r="G852" s="7">
        <v>2098.17</v>
      </c>
      <c r="H852" t="str">
        <f>_xlfn.XLOOKUP(tbl2023Sales[[#This Row],[Age]],tblAgeGrp[Age],tblAgeGrp[AgeGroup],"Error, verify age",0,1)</f>
        <v>25-34</v>
      </c>
      <c r="I852" t="str">
        <f>IF(OR(tbl2023Sales[[#This Row],[Month-Year]]=45260, tbl2023Sales[[#This Row],[Month-Year]]=45291), "Holiday", "Non-Holiday")</f>
        <v>Non-Holiday</v>
      </c>
      <c r="J852" t="str">
        <f>_xlfn.XLOOKUP(WEEKDAY(tbl2023Sales[[#This Row],[Date]],1),tblDayWk[Day'#],tblDayWk[Day],"Error",0,1)</f>
        <v>Friday</v>
      </c>
      <c r="K852" t="b">
        <f>WEEKDAY(tbl2023Sales[[#This Row],[Date]], 2) &gt;= 5</f>
        <v>1</v>
      </c>
      <c r="L852" s="15">
        <f>EOMONTH(tbl2023Sales[[#This Row],[Date]],0)</f>
        <v>45199</v>
      </c>
    </row>
    <row r="853" spans="1:12" x14ac:dyDescent="0.4">
      <c r="A853">
        <v>852</v>
      </c>
      <c r="B853" s="2">
        <v>45211</v>
      </c>
      <c r="C853" t="s">
        <v>154</v>
      </c>
      <c r="D853" t="s">
        <v>4</v>
      </c>
      <c r="E853">
        <v>41</v>
      </c>
      <c r="F853" t="s">
        <v>9</v>
      </c>
      <c r="G853" s="7">
        <v>349.45</v>
      </c>
      <c r="H853" t="str">
        <f>_xlfn.XLOOKUP(tbl2023Sales[[#This Row],[Age]],tblAgeGrp[Age],tblAgeGrp[AgeGroup],"Error, verify age",0,1)</f>
        <v>35-44</v>
      </c>
      <c r="I853" t="str">
        <f>IF(OR(tbl2023Sales[[#This Row],[Month-Year]]=45260, tbl2023Sales[[#This Row],[Month-Year]]=45291), "Holiday", "Non-Holiday")</f>
        <v>Non-Holiday</v>
      </c>
      <c r="J853" t="str">
        <f>_xlfn.XLOOKUP(WEEKDAY(tbl2023Sales[[#This Row],[Date]],1),tblDayWk[Day'#],tblDayWk[Day],"Error",0,1)</f>
        <v>Thursday</v>
      </c>
      <c r="K853" t="b">
        <f>WEEKDAY(tbl2023Sales[[#This Row],[Date]], 2) &gt;= 5</f>
        <v>0</v>
      </c>
      <c r="L853" s="15">
        <f>EOMONTH(tbl2023Sales[[#This Row],[Date]],0)</f>
        <v>45230</v>
      </c>
    </row>
    <row r="854" spans="1:12" x14ac:dyDescent="0.4">
      <c r="A854">
        <v>853</v>
      </c>
      <c r="B854" s="2">
        <v>45050</v>
      </c>
      <c r="C854" t="s">
        <v>153</v>
      </c>
      <c r="D854" t="s">
        <v>2</v>
      </c>
      <c r="E854">
        <v>21</v>
      </c>
      <c r="F854" t="s">
        <v>6</v>
      </c>
      <c r="G854" s="7">
        <v>29.3</v>
      </c>
      <c r="H854" t="str">
        <f>_xlfn.XLOOKUP(tbl2023Sales[[#This Row],[Age]],tblAgeGrp[Age],tblAgeGrp[AgeGroup],"Error, verify age",0,1)</f>
        <v>15-24</v>
      </c>
      <c r="I854" t="str">
        <f>IF(OR(tbl2023Sales[[#This Row],[Month-Year]]=45260, tbl2023Sales[[#This Row],[Month-Year]]=45291), "Holiday", "Non-Holiday")</f>
        <v>Non-Holiday</v>
      </c>
      <c r="J854" t="str">
        <f>_xlfn.XLOOKUP(WEEKDAY(tbl2023Sales[[#This Row],[Date]],1),tblDayWk[Day'#],tblDayWk[Day],"Error",0,1)</f>
        <v>Thursday</v>
      </c>
      <c r="K854" t="b">
        <f>WEEKDAY(tbl2023Sales[[#This Row],[Date]], 2) &gt;= 5</f>
        <v>0</v>
      </c>
      <c r="L854" s="15">
        <f>EOMONTH(tbl2023Sales[[#This Row],[Date]],0)</f>
        <v>45077</v>
      </c>
    </row>
    <row r="855" spans="1:12" x14ac:dyDescent="0.4">
      <c r="A855">
        <v>854</v>
      </c>
      <c r="B855" s="2">
        <v>45280</v>
      </c>
      <c r="C855" t="s">
        <v>152</v>
      </c>
      <c r="D855" t="s">
        <v>2</v>
      </c>
      <c r="E855">
        <v>29</v>
      </c>
      <c r="F855" t="s">
        <v>9</v>
      </c>
      <c r="G855" s="7">
        <v>723.87</v>
      </c>
      <c r="H855" t="str">
        <f>_xlfn.XLOOKUP(tbl2023Sales[[#This Row],[Age]],tblAgeGrp[Age],tblAgeGrp[AgeGroup],"Error, verify age",0,1)</f>
        <v>25-34</v>
      </c>
      <c r="I855" t="str">
        <f>IF(OR(tbl2023Sales[[#This Row],[Month-Year]]=45260, tbl2023Sales[[#This Row],[Month-Year]]=45291), "Holiday", "Non-Holiday")</f>
        <v>Holiday</v>
      </c>
      <c r="J855" t="str">
        <f>_xlfn.XLOOKUP(WEEKDAY(tbl2023Sales[[#This Row],[Date]],1),tblDayWk[Day'#],tblDayWk[Day],"Error",0,1)</f>
        <v>Wednesday</v>
      </c>
      <c r="K855" t="b">
        <f>WEEKDAY(tbl2023Sales[[#This Row],[Date]], 2) &gt;= 5</f>
        <v>0</v>
      </c>
      <c r="L855" s="15">
        <f>EOMONTH(tbl2023Sales[[#This Row],[Date]],0)</f>
        <v>45291</v>
      </c>
    </row>
    <row r="856" spans="1:12" x14ac:dyDescent="0.4">
      <c r="A856">
        <v>855</v>
      </c>
      <c r="B856" s="2">
        <v>45170</v>
      </c>
      <c r="C856" t="s">
        <v>151</v>
      </c>
      <c r="D856" t="s">
        <v>2</v>
      </c>
      <c r="E856">
        <v>54</v>
      </c>
      <c r="F856" t="s">
        <v>6</v>
      </c>
      <c r="G856" s="7">
        <v>77.31</v>
      </c>
      <c r="H856" t="str">
        <f>_xlfn.XLOOKUP(tbl2023Sales[[#This Row],[Age]],tblAgeGrp[Age],tblAgeGrp[AgeGroup],"Error, verify age",0,1)</f>
        <v>45-54</v>
      </c>
      <c r="I856" t="str">
        <f>IF(OR(tbl2023Sales[[#This Row],[Month-Year]]=45260, tbl2023Sales[[#This Row],[Month-Year]]=45291), "Holiday", "Non-Holiday")</f>
        <v>Non-Holiday</v>
      </c>
      <c r="J856" t="str">
        <f>_xlfn.XLOOKUP(WEEKDAY(tbl2023Sales[[#This Row],[Date]],1),tblDayWk[Day'#],tblDayWk[Day],"Error",0,1)</f>
        <v>Friday</v>
      </c>
      <c r="K856" t="b">
        <f>WEEKDAY(tbl2023Sales[[#This Row],[Date]], 2) &gt;= 5</f>
        <v>1</v>
      </c>
      <c r="L856" s="15">
        <f>EOMONTH(tbl2023Sales[[#This Row],[Date]],0)</f>
        <v>45199</v>
      </c>
    </row>
    <row r="857" spans="1:12" x14ac:dyDescent="0.4">
      <c r="A857">
        <v>856</v>
      </c>
      <c r="B857" s="2">
        <v>45257</v>
      </c>
      <c r="C857" t="s">
        <v>150</v>
      </c>
      <c r="D857" t="s">
        <v>2</v>
      </c>
      <c r="E857">
        <v>54</v>
      </c>
      <c r="F857" t="s">
        <v>1</v>
      </c>
      <c r="G857" s="7">
        <v>1503.3</v>
      </c>
      <c r="H857" t="str">
        <f>_xlfn.XLOOKUP(tbl2023Sales[[#This Row],[Age]],tblAgeGrp[Age],tblAgeGrp[AgeGroup],"Error, verify age",0,1)</f>
        <v>45-54</v>
      </c>
      <c r="I857" t="str">
        <f>IF(OR(tbl2023Sales[[#This Row],[Month-Year]]=45260, tbl2023Sales[[#This Row],[Month-Year]]=45291), "Holiday", "Non-Holiday")</f>
        <v>Holiday</v>
      </c>
      <c r="J857" t="str">
        <f>_xlfn.XLOOKUP(WEEKDAY(tbl2023Sales[[#This Row],[Date]],1),tblDayWk[Day'#],tblDayWk[Day],"Error",0,1)</f>
        <v>Monday</v>
      </c>
      <c r="K857" t="b">
        <f>WEEKDAY(tbl2023Sales[[#This Row],[Date]], 2) &gt;= 5</f>
        <v>0</v>
      </c>
      <c r="L857" s="15">
        <f>EOMONTH(tbl2023Sales[[#This Row],[Date]],0)</f>
        <v>45260</v>
      </c>
    </row>
    <row r="858" spans="1:12" x14ac:dyDescent="0.4">
      <c r="A858">
        <v>857</v>
      </c>
      <c r="B858" s="2">
        <v>45291</v>
      </c>
      <c r="C858" t="s">
        <v>149</v>
      </c>
      <c r="D858" t="s">
        <v>2</v>
      </c>
      <c r="E858">
        <v>60</v>
      </c>
      <c r="F858" t="s">
        <v>1</v>
      </c>
      <c r="G858" s="7">
        <v>740.39</v>
      </c>
      <c r="H858" t="str">
        <f>_xlfn.XLOOKUP(tbl2023Sales[[#This Row],[Age]],tblAgeGrp[Age],tblAgeGrp[AgeGroup],"Error, verify age",0,1)</f>
        <v>55-64</v>
      </c>
      <c r="I858" t="str">
        <f>IF(OR(tbl2023Sales[[#This Row],[Month-Year]]=45260, tbl2023Sales[[#This Row],[Month-Year]]=45291), "Holiday", "Non-Holiday")</f>
        <v>Holiday</v>
      </c>
      <c r="J858" t="str">
        <f>_xlfn.XLOOKUP(WEEKDAY(tbl2023Sales[[#This Row],[Date]],1),tblDayWk[Day'#],tblDayWk[Day],"Error",0,1)</f>
        <v>Sunday</v>
      </c>
      <c r="K858" t="b">
        <f>WEEKDAY(tbl2023Sales[[#This Row],[Date]], 2) &gt;= 5</f>
        <v>1</v>
      </c>
      <c r="L858" s="15">
        <f>EOMONTH(tbl2023Sales[[#This Row],[Date]],0)</f>
        <v>45291</v>
      </c>
    </row>
    <row r="859" spans="1:12" x14ac:dyDescent="0.4">
      <c r="A859">
        <v>858</v>
      </c>
      <c r="B859" s="2">
        <v>45178</v>
      </c>
      <c r="C859" t="s">
        <v>148</v>
      </c>
      <c r="D859" t="s">
        <v>2</v>
      </c>
      <c r="E859">
        <v>23</v>
      </c>
      <c r="F859" t="s">
        <v>1</v>
      </c>
      <c r="G859" s="7">
        <v>4603.26</v>
      </c>
      <c r="H859" t="str">
        <f>_xlfn.XLOOKUP(tbl2023Sales[[#This Row],[Age]],tblAgeGrp[Age],tblAgeGrp[AgeGroup],"Error, verify age",0,1)</f>
        <v>15-24</v>
      </c>
      <c r="I859" t="str">
        <f>IF(OR(tbl2023Sales[[#This Row],[Month-Year]]=45260, tbl2023Sales[[#This Row],[Month-Year]]=45291), "Holiday", "Non-Holiday")</f>
        <v>Non-Holiday</v>
      </c>
      <c r="J859" t="str">
        <f>_xlfn.XLOOKUP(WEEKDAY(tbl2023Sales[[#This Row],[Date]],1),tblDayWk[Day'#],tblDayWk[Day],"Error",0,1)</f>
        <v>Saturday</v>
      </c>
      <c r="K859" t="b">
        <f>WEEKDAY(tbl2023Sales[[#This Row],[Date]], 2) &gt;= 5</f>
        <v>1</v>
      </c>
      <c r="L859" s="15">
        <f>EOMONTH(tbl2023Sales[[#This Row],[Date]],0)</f>
        <v>45199</v>
      </c>
    </row>
    <row r="860" spans="1:12" x14ac:dyDescent="0.4">
      <c r="A860">
        <v>859</v>
      </c>
      <c r="B860" s="2">
        <v>45156</v>
      </c>
      <c r="C860" t="s">
        <v>147</v>
      </c>
      <c r="D860" t="s">
        <v>4</v>
      </c>
      <c r="E860">
        <v>56</v>
      </c>
      <c r="F860" t="s">
        <v>1</v>
      </c>
      <c r="G860" s="7">
        <v>1284.53</v>
      </c>
      <c r="H860" t="str">
        <f>_xlfn.XLOOKUP(tbl2023Sales[[#This Row],[Age]],tblAgeGrp[Age],tblAgeGrp[AgeGroup],"Error, verify age",0,1)</f>
        <v>55-64</v>
      </c>
      <c r="I860" t="str">
        <f>IF(OR(tbl2023Sales[[#This Row],[Month-Year]]=45260, tbl2023Sales[[#This Row],[Month-Year]]=45291), "Holiday", "Non-Holiday")</f>
        <v>Non-Holiday</v>
      </c>
      <c r="J860" t="str">
        <f>_xlfn.XLOOKUP(WEEKDAY(tbl2023Sales[[#This Row],[Date]],1),tblDayWk[Day'#],tblDayWk[Day],"Error",0,1)</f>
        <v>Friday</v>
      </c>
      <c r="K860" t="b">
        <f>WEEKDAY(tbl2023Sales[[#This Row],[Date]], 2) &gt;= 5</f>
        <v>1</v>
      </c>
      <c r="L860" s="15">
        <f>EOMONTH(tbl2023Sales[[#This Row],[Date]],0)</f>
        <v>45169</v>
      </c>
    </row>
    <row r="861" spans="1:12" x14ac:dyDescent="0.4">
      <c r="A861">
        <v>860</v>
      </c>
      <c r="B861" s="2">
        <v>44935</v>
      </c>
      <c r="C861" t="s">
        <v>146</v>
      </c>
      <c r="D861" t="s">
        <v>2</v>
      </c>
      <c r="E861">
        <v>63</v>
      </c>
      <c r="F861" t="s">
        <v>9</v>
      </c>
      <c r="G861" s="7">
        <v>567.9</v>
      </c>
      <c r="H861" t="str">
        <f>_xlfn.XLOOKUP(tbl2023Sales[[#This Row],[Age]],tblAgeGrp[Age],tblAgeGrp[AgeGroup],"Error, verify age",0,1)</f>
        <v>55-64</v>
      </c>
      <c r="I861" t="str">
        <f>IF(OR(tbl2023Sales[[#This Row],[Month-Year]]=45260, tbl2023Sales[[#This Row],[Month-Year]]=45291), "Holiday", "Non-Holiday")</f>
        <v>Non-Holiday</v>
      </c>
      <c r="J861" t="str">
        <f>_xlfn.XLOOKUP(WEEKDAY(tbl2023Sales[[#This Row],[Date]],1),tblDayWk[Day'#],tblDayWk[Day],"Error",0,1)</f>
        <v>Monday</v>
      </c>
      <c r="K861" t="b">
        <f>WEEKDAY(tbl2023Sales[[#This Row],[Date]], 2) &gt;= 5</f>
        <v>0</v>
      </c>
      <c r="L861" s="15">
        <f>EOMONTH(tbl2023Sales[[#This Row],[Date]],0)</f>
        <v>44957</v>
      </c>
    </row>
    <row r="862" spans="1:12" x14ac:dyDescent="0.4">
      <c r="A862">
        <v>861</v>
      </c>
      <c r="B862" s="2">
        <v>44974</v>
      </c>
      <c r="C862" t="s">
        <v>145</v>
      </c>
      <c r="D862" t="s">
        <v>4</v>
      </c>
      <c r="E862">
        <v>41</v>
      </c>
      <c r="F862" t="s">
        <v>9</v>
      </c>
      <c r="G862" s="7">
        <v>514.84</v>
      </c>
      <c r="H862" t="str">
        <f>_xlfn.XLOOKUP(tbl2023Sales[[#This Row],[Age]],tblAgeGrp[Age],tblAgeGrp[AgeGroup],"Error, verify age",0,1)</f>
        <v>35-44</v>
      </c>
      <c r="I862" t="str">
        <f>IF(OR(tbl2023Sales[[#This Row],[Month-Year]]=45260, tbl2023Sales[[#This Row],[Month-Year]]=45291), "Holiday", "Non-Holiday")</f>
        <v>Non-Holiday</v>
      </c>
      <c r="J862" t="str">
        <f>_xlfn.XLOOKUP(WEEKDAY(tbl2023Sales[[#This Row],[Date]],1),tblDayWk[Day'#],tblDayWk[Day],"Error",0,1)</f>
        <v>Friday</v>
      </c>
      <c r="K862" t="b">
        <f>WEEKDAY(tbl2023Sales[[#This Row],[Date]], 2) &gt;= 5</f>
        <v>1</v>
      </c>
      <c r="L862" s="15">
        <f>EOMONTH(tbl2023Sales[[#This Row],[Date]],0)</f>
        <v>44985</v>
      </c>
    </row>
    <row r="863" spans="1:12" x14ac:dyDescent="0.4">
      <c r="A863">
        <v>862</v>
      </c>
      <c r="B863" s="2">
        <v>45291</v>
      </c>
      <c r="C863" t="s">
        <v>144</v>
      </c>
      <c r="D863" t="s">
        <v>2</v>
      </c>
      <c r="E863">
        <v>28</v>
      </c>
      <c r="F863" t="s">
        <v>1</v>
      </c>
      <c r="G863" s="7">
        <v>2408.0500000000002</v>
      </c>
      <c r="H863" t="str">
        <f>_xlfn.XLOOKUP(tbl2023Sales[[#This Row],[Age]],tblAgeGrp[Age],tblAgeGrp[AgeGroup],"Error, verify age",0,1)</f>
        <v>25-34</v>
      </c>
      <c r="I863" t="str">
        <f>IF(OR(tbl2023Sales[[#This Row],[Month-Year]]=45260, tbl2023Sales[[#This Row],[Month-Year]]=45291), "Holiday", "Non-Holiday")</f>
        <v>Holiday</v>
      </c>
      <c r="J863" t="str">
        <f>_xlfn.XLOOKUP(WEEKDAY(tbl2023Sales[[#This Row],[Date]],1),tblDayWk[Day'#],tblDayWk[Day],"Error",0,1)</f>
        <v>Sunday</v>
      </c>
      <c r="K863" t="b">
        <f>WEEKDAY(tbl2023Sales[[#This Row],[Date]], 2) &gt;= 5</f>
        <v>1</v>
      </c>
      <c r="L863" s="15">
        <f>EOMONTH(tbl2023Sales[[#This Row],[Date]],0)</f>
        <v>45291</v>
      </c>
    </row>
    <row r="864" spans="1:12" x14ac:dyDescent="0.4">
      <c r="A864">
        <v>863</v>
      </c>
      <c r="B864" s="2">
        <v>45040</v>
      </c>
      <c r="C864" t="s">
        <v>143</v>
      </c>
      <c r="D864" t="s">
        <v>4</v>
      </c>
      <c r="E864">
        <v>30</v>
      </c>
      <c r="F864" t="s">
        <v>1</v>
      </c>
      <c r="G864" s="7">
        <v>778.82</v>
      </c>
      <c r="H864" t="str">
        <f>_xlfn.XLOOKUP(tbl2023Sales[[#This Row],[Age]],tblAgeGrp[Age],tblAgeGrp[AgeGroup],"Error, verify age",0,1)</f>
        <v>25-34</v>
      </c>
      <c r="I864" t="str">
        <f>IF(OR(tbl2023Sales[[#This Row],[Month-Year]]=45260, tbl2023Sales[[#This Row],[Month-Year]]=45291), "Holiday", "Non-Holiday")</f>
        <v>Non-Holiday</v>
      </c>
      <c r="J864" t="str">
        <f>_xlfn.XLOOKUP(WEEKDAY(tbl2023Sales[[#This Row],[Date]],1),tblDayWk[Day'#],tblDayWk[Day],"Error",0,1)</f>
        <v>Monday</v>
      </c>
      <c r="K864" t="b">
        <f>WEEKDAY(tbl2023Sales[[#This Row],[Date]], 2) &gt;= 5</f>
        <v>0</v>
      </c>
      <c r="L864" s="15">
        <f>EOMONTH(tbl2023Sales[[#This Row],[Date]],0)</f>
        <v>45046</v>
      </c>
    </row>
    <row r="865" spans="1:12" x14ac:dyDescent="0.4">
      <c r="A865">
        <v>864</v>
      </c>
      <c r="B865" s="2">
        <v>45134</v>
      </c>
      <c r="C865" t="s">
        <v>142</v>
      </c>
      <c r="D865" t="s">
        <v>4</v>
      </c>
      <c r="E865">
        <v>51</v>
      </c>
      <c r="F865" t="s">
        <v>1</v>
      </c>
      <c r="G865" s="7">
        <v>2099.6999999999998</v>
      </c>
      <c r="H865" t="str">
        <f>_xlfn.XLOOKUP(tbl2023Sales[[#This Row],[Age]],tblAgeGrp[Age],tblAgeGrp[AgeGroup],"Error, verify age",0,1)</f>
        <v>45-54</v>
      </c>
      <c r="I865" t="str">
        <f>IF(OR(tbl2023Sales[[#This Row],[Month-Year]]=45260, tbl2023Sales[[#This Row],[Month-Year]]=45291), "Holiday", "Non-Holiday")</f>
        <v>Non-Holiday</v>
      </c>
      <c r="J865" t="str">
        <f>_xlfn.XLOOKUP(WEEKDAY(tbl2023Sales[[#This Row],[Date]],1),tblDayWk[Day'#],tblDayWk[Day],"Error",0,1)</f>
        <v>Thursday</v>
      </c>
      <c r="K865" t="b">
        <f>WEEKDAY(tbl2023Sales[[#This Row],[Date]], 2) &gt;= 5</f>
        <v>0</v>
      </c>
      <c r="L865" s="15">
        <f>EOMONTH(tbl2023Sales[[#This Row],[Date]],0)</f>
        <v>45138</v>
      </c>
    </row>
    <row r="866" spans="1:12" x14ac:dyDescent="0.4">
      <c r="A866">
        <v>865</v>
      </c>
      <c r="B866" s="2">
        <v>45281</v>
      </c>
      <c r="C866" t="s">
        <v>141</v>
      </c>
      <c r="D866" t="s">
        <v>4</v>
      </c>
      <c r="E866">
        <v>42</v>
      </c>
      <c r="F866" t="s">
        <v>9</v>
      </c>
      <c r="G866" s="7">
        <v>809.46</v>
      </c>
      <c r="H866" t="str">
        <f>_xlfn.XLOOKUP(tbl2023Sales[[#This Row],[Age]],tblAgeGrp[Age],tblAgeGrp[AgeGroup],"Error, verify age",0,1)</f>
        <v>35-44</v>
      </c>
      <c r="I866" t="str">
        <f>IF(OR(tbl2023Sales[[#This Row],[Month-Year]]=45260, tbl2023Sales[[#This Row],[Month-Year]]=45291), "Holiday", "Non-Holiday")</f>
        <v>Holiday</v>
      </c>
      <c r="J866" t="str">
        <f>_xlfn.XLOOKUP(WEEKDAY(tbl2023Sales[[#This Row],[Date]],1),tblDayWk[Day'#],tblDayWk[Day],"Error",0,1)</f>
        <v>Thursday</v>
      </c>
      <c r="K866" t="b">
        <f>WEEKDAY(tbl2023Sales[[#This Row],[Date]], 2) &gt;= 5</f>
        <v>0</v>
      </c>
      <c r="L866" s="15">
        <f>EOMONTH(tbl2023Sales[[#This Row],[Date]],0)</f>
        <v>45291</v>
      </c>
    </row>
    <row r="867" spans="1:12" x14ac:dyDescent="0.4">
      <c r="A867">
        <v>866</v>
      </c>
      <c r="B867" s="2">
        <v>45051</v>
      </c>
      <c r="C867" t="s">
        <v>140</v>
      </c>
      <c r="D867" t="s">
        <v>2</v>
      </c>
      <c r="E867">
        <v>24</v>
      </c>
      <c r="F867" t="s">
        <v>1</v>
      </c>
      <c r="G867" s="7">
        <v>2281.8000000000002</v>
      </c>
      <c r="H867" t="str">
        <f>_xlfn.XLOOKUP(tbl2023Sales[[#This Row],[Age]],tblAgeGrp[Age],tblAgeGrp[AgeGroup],"Error, verify age",0,1)</f>
        <v>15-24</v>
      </c>
      <c r="I867" t="str">
        <f>IF(OR(tbl2023Sales[[#This Row],[Month-Year]]=45260, tbl2023Sales[[#This Row],[Month-Year]]=45291), "Holiday", "Non-Holiday")</f>
        <v>Non-Holiday</v>
      </c>
      <c r="J867" t="str">
        <f>_xlfn.XLOOKUP(WEEKDAY(tbl2023Sales[[#This Row],[Date]],1),tblDayWk[Day'#],tblDayWk[Day],"Error",0,1)</f>
        <v>Friday</v>
      </c>
      <c r="K867" t="b">
        <f>WEEKDAY(tbl2023Sales[[#This Row],[Date]], 2) &gt;= 5</f>
        <v>1</v>
      </c>
      <c r="L867" s="15">
        <f>EOMONTH(tbl2023Sales[[#This Row],[Date]],0)</f>
        <v>45077</v>
      </c>
    </row>
    <row r="868" spans="1:12" x14ac:dyDescent="0.4">
      <c r="A868">
        <v>867</v>
      </c>
      <c r="B868" s="2">
        <v>45083</v>
      </c>
      <c r="C868" t="s">
        <v>139</v>
      </c>
      <c r="D868" t="s">
        <v>2</v>
      </c>
      <c r="E868">
        <v>21</v>
      </c>
      <c r="F868" t="s">
        <v>1</v>
      </c>
      <c r="G868" s="7">
        <v>654.95000000000005</v>
      </c>
      <c r="H868" t="str">
        <f>_xlfn.XLOOKUP(tbl2023Sales[[#This Row],[Age]],tblAgeGrp[Age],tblAgeGrp[AgeGroup],"Error, verify age",0,1)</f>
        <v>15-24</v>
      </c>
      <c r="I868" t="str">
        <f>IF(OR(tbl2023Sales[[#This Row],[Month-Year]]=45260, tbl2023Sales[[#This Row],[Month-Year]]=45291), "Holiday", "Non-Holiday")</f>
        <v>Non-Holiday</v>
      </c>
      <c r="J868" t="str">
        <f>_xlfn.XLOOKUP(WEEKDAY(tbl2023Sales[[#This Row],[Date]],1),tblDayWk[Day'#],tblDayWk[Day],"Error",0,1)</f>
        <v>Tuesday</v>
      </c>
      <c r="K868" t="b">
        <f>WEEKDAY(tbl2023Sales[[#This Row],[Date]], 2) &gt;= 5</f>
        <v>0</v>
      </c>
      <c r="L868" s="15">
        <f>EOMONTH(tbl2023Sales[[#This Row],[Date]],0)</f>
        <v>45107</v>
      </c>
    </row>
    <row r="869" spans="1:12" x14ac:dyDescent="0.4">
      <c r="A869">
        <v>868</v>
      </c>
      <c r="B869" s="2">
        <v>45266</v>
      </c>
      <c r="C869" t="s">
        <v>138</v>
      </c>
      <c r="D869" t="s">
        <v>4</v>
      </c>
      <c r="E869">
        <v>25</v>
      </c>
      <c r="F869" t="s">
        <v>1</v>
      </c>
      <c r="G869" s="7">
        <v>1381.41</v>
      </c>
      <c r="H869" t="str">
        <f>_xlfn.XLOOKUP(tbl2023Sales[[#This Row],[Age]],tblAgeGrp[Age],tblAgeGrp[AgeGroup],"Error, verify age",0,1)</f>
        <v>25-34</v>
      </c>
      <c r="I869" t="str">
        <f>IF(OR(tbl2023Sales[[#This Row],[Month-Year]]=45260, tbl2023Sales[[#This Row],[Month-Year]]=45291), "Holiday", "Non-Holiday")</f>
        <v>Holiday</v>
      </c>
      <c r="J869" t="str">
        <f>_xlfn.XLOOKUP(WEEKDAY(tbl2023Sales[[#This Row],[Date]],1),tblDayWk[Day'#],tblDayWk[Day],"Error",0,1)</f>
        <v>Wednesday</v>
      </c>
      <c r="K869" t="b">
        <f>WEEKDAY(tbl2023Sales[[#This Row],[Date]], 2) &gt;= 5</f>
        <v>0</v>
      </c>
      <c r="L869" s="15">
        <f>EOMONTH(tbl2023Sales[[#This Row],[Date]],0)</f>
        <v>45291</v>
      </c>
    </row>
    <row r="870" spans="1:12" x14ac:dyDescent="0.4">
      <c r="A870">
        <v>869</v>
      </c>
      <c r="B870" s="2">
        <v>45224</v>
      </c>
      <c r="C870" t="s">
        <v>137</v>
      </c>
      <c r="D870" t="s">
        <v>2</v>
      </c>
      <c r="E870">
        <v>37</v>
      </c>
      <c r="F870" t="s">
        <v>6</v>
      </c>
      <c r="G870" s="7">
        <v>81.33</v>
      </c>
      <c r="H870" t="str">
        <f>_xlfn.XLOOKUP(tbl2023Sales[[#This Row],[Age]],tblAgeGrp[Age],tblAgeGrp[AgeGroup],"Error, verify age",0,1)</f>
        <v>35-44</v>
      </c>
      <c r="I870" t="str">
        <f>IF(OR(tbl2023Sales[[#This Row],[Month-Year]]=45260, tbl2023Sales[[#This Row],[Month-Year]]=45291), "Holiday", "Non-Holiday")</f>
        <v>Non-Holiday</v>
      </c>
      <c r="J870" t="str">
        <f>_xlfn.XLOOKUP(WEEKDAY(tbl2023Sales[[#This Row],[Date]],1),tblDayWk[Day'#],tblDayWk[Day],"Error",0,1)</f>
        <v>Wednesday</v>
      </c>
      <c r="K870" t="b">
        <f>WEEKDAY(tbl2023Sales[[#This Row],[Date]], 2) &gt;= 5</f>
        <v>0</v>
      </c>
      <c r="L870" s="15">
        <f>EOMONTH(tbl2023Sales[[#This Row],[Date]],0)</f>
        <v>45230</v>
      </c>
    </row>
    <row r="871" spans="1:12" x14ac:dyDescent="0.4">
      <c r="A871">
        <v>870</v>
      </c>
      <c r="B871" s="2">
        <v>45115</v>
      </c>
      <c r="C871" t="s">
        <v>136</v>
      </c>
      <c r="D871" t="s">
        <v>4</v>
      </c>
      <c r="E871">
        <v>46</v>
      </c>
      <c r="F871" t="s">
        <v>1</v>
      </c>
      <c r="G871" s="7">
        <v>245.16</v>
      </c>
      <c r="H871" t="str">
        <f>_xlfn.XLOOKUP(tbl2023Sales[[#This Row],[Age]],tblAgeGrp[Age],tblAgeGrp[AgeGroup],"Error, verify age",0,1)</f>
        <v>45-54</v>
      </c>
      <c r="I871" t="str">
        <f>IF(OR(tbl2023Sales[[#This Row],[Month-Year]]=45260, tbl2023Sales[[#This Row],[Month-Year]]=45291), "Holiday", "Non-Holiday")</f>
        <v>Non-Holiday</v>
      </c>
      <c r="J871" t="str">
        <f>_xlfn.XLOOKUP(WEEKDAY(tbl2023Sales[[#This Row],[Date]],1),tblDayWk[Day'#],tblDayWk[Day],"Error",0,1)</f>
        <v>Saturday</v>
      </c>
      <c r="K871" t="b">
        <f>WEEKDAY(tbl2023Sales[[#This Row],[Date]], 2) &gt;= 5</f>
        <v>1</v>
      </c>
      <c r="L871" s="15">
        <f>EOMONTH(tbl2023Sales[[#This Row],[Date]],0)</f>
        <v>45138</v>
      </c>
    </row>
    <row r="872" spans="1:12" x14ac:dyDescent="0.4">
      <c r="A872">
        <v>871</v>
      </c>
      <c r="B872" s="2">
        <v>45169</v>
      </c>
      <c r="C872" t="s">
        <v>135</v>
      </c>
      <c r="D872" t="s">
        <v>2</v>
      </c>
      <c r="E872">
        <v>62</v>
      </c>
      <c r="F872" t="s">
        <v>6</v>
      </c>
      <c r="G872" s="7">
        <v>102.89</v>
      </c>
      <c r="H872" t="str">
        <f>_xlfn.XLOOKUP(tbl2023Sales[[#This Row],[Age]],tblAgeGrp[Age],tblAgeGrp[AgeGroup],"Error, verify age",0,1)</f>
        <v>55-64</v>
      </c>
      <c r="I872" t="str">
        <f>IF(OR(tbl2023Sales[[#This Row],[Month-Year]]=45260, tbl2023Sales[[#This Row],[Month-Year]]=45291), "Holiday", "Non-Holiday")</f>
        <v>Non-Holiday</v>
      </c>
      <c r="J872" t="str">
        <f>_xlfn.XLOOKUP(WEEKDAY(tbl2023Sales[[#This Row],[Date]],1),tblDayWk[Day'#],tblDayWk[Day],"Error",0,1)</f>
        <v>Thursday</v>
      </c>
      <c r="K872" t="b">
        <f>WEEKDAY(tbl2023Sales[[#This Row],[Date]], 2) &gt;= 5</f>
        <v>0</v>
      </c>
      <c r="L872" s="15">
        <f>EOMONTH(tbl2023Sales[[#This Row],[Date]],0)</f>
        <v>45169</v>
      </c>
    </row>
    <row r="873" spans="1:12" x14ac:dyDescent="0.4">
      <c r="A873">
        <v>872</v>
      </c>
      <c r="B873" s="2">
        <v>45210</v>
      </c>
      <c r="C873" t="s">
        <v>134</v>
      </c>
      <c r="D873" t="s">
        <v>4</v>
      </c>
      <c r="E873">
        <v>63</v>
      </c>
      <c r="F873" t="s">
        <v>6</v>
      </c>
      <c r="G873" s="7">
        <v>734.23</v>
      </c>
      <c r="H873" t="str">
        <f>_xlfn.XLOOKUP(tbl2023Sales[[#This Row],[Age]],tblAgeGrp[Age],tblAgeGrp[AgeGroup],"Error, verify age",0,1)</f>
        <v>55-64</v>
      </c>
      <c r="I873" t="str">
        <f>IF(OR(tbl2023Sales[[#This Row],[Month-Year]]=45260, tbl2023Sales[[#This Row],[Month-Year]]=45291), "Holiday", "Non-Holiday")</f>
        <v>Non-Holiday</v>
      </c>
      <c r="J873" t="str">
        <f>_xlfn.XLOOKUP(WEEKDAY(tbl2023Sales[[#This Row],[Date]],1),tblDayWk[Day'#],tblDayWk[Day],"Error",0,1)</f>
        <v>Wednesday</v>
      </c>
      <c r="K873" t="b">
        <f>WEEKDAY(tbl2023Sales[[#This Row],[Date]], 2) &gt;= 5</f>
        <v>0</v>
      </c>
      <c r="L873" s="15">
        <f>EOMONTH(tbl2023Sales[[#This Row],[Date]],0)</f>
        <v>45230</v>
      </c>
    </row>
    <row r="874" spans="1:12" x14ac:dyDescent="0.4">
      <c r="A874">
        <v>873</v>
      </c>
      <c r="B874" s="2">
        <v>45198</v>
      </c>
      <c r="C874" t="s">
        <v>133</v>
      </c>
      <c r="D874" t="s">
        <v>4</v>
      </c>
      <c r="E874">
        <v>27</v>
      </c>
      <c r="F874" t="s">
        <v>1</v>
      </c>
      <c r="G874" s="7">
        <v>1140.68</v>
      </c>
      <c r="H874" t="str">
        <f>_xlfn.XLOOKUP(tbl2023Sales[[#This Row],[Age]],tblAgeGrp[Age],tblAgeGrp[AgeGroup],"Error, verify age",0,1)</f>
        <v>25-34</v>
      </c>
      <c r="I874" t="str">
        <f>IF(OR(tbl2023Sales[[#This Row],[Month-Year]]=45260, tbl2023Sales[[#This Row],[Month-Year]]=45291), "Holiday", "Non-Holiday")</f>
        <v>Non-Holiday</v>
      </c>
      <c r="J874" t="str">
        <f>_xlfn.XLOOKUP(WEEKDAY(tbl2023Sales[[#This Row],[Date]],1),tblDayWk[Day'#],tblDayWk[Day],"Error",0,1)</f>
        <v>Friday</v>
      </c>
      <c r="K874" t="b">
        <f>WEEKDAY(tbl2023Sales[[#This Row],[Date]], 2) &gt;= 5</f>
        <v>1</v>
      </c>
      <c r="L874" s="15">
        <f>EOMONTH(tbl2023Sales[[#This Row],[Date]],0)</f>
        <v>45199</v>
      </c>
    </row>
    <row r="875" spans="1:12" x14ac:dyDescent="0.4">
      <c r="A875">
        <v>874</v>
      </c>
      <c r="B875" s="2">
        <v>45103</v>
      </c>
      <c r="C875" t="s">
        <v>132</v>
      </c>
      <c r="D875" t="s">
        <v>2</v>
      </c>
      <c r="E875">
        <v>60</v>
      </c>
      <c r="F875" t="s">
        <v>6</v>
      </c>
      <c r="G875" s="7">
        <v>33.46</v>
      </c>
      <c r="H875" t="str">
        <f>_xlfn.XLOOKUP(tbl2023Sales[[#This Row],[Age]],tblAgeGrp[Age],tblAgeGrp[AgeGroup],"Error, verify age",0,1)</f>
        <v>55-64</v>
      </c>
      <c r="I875" t="str">
        <f>IF(OR(tbl2023Sales[[#This Row],[Month-Year]]=45260, tbl2023Sales[[#This Row],[Month-Year]]=45291), "Holiday", "Non-Holiday")</f>
        <v>Non-Holiday</v>
      </c>
      <c r="J875" t="str">
        <f>_xlfn.XLOOKUP(WEEKDAY(tbl2023Sales[[#This Row],[Date]],1),tblDayWk[Day'#],tblDayWk[Day],"Error",0,1)</f>
        <v>Monday</v>
      </c>
      <c r="K875" t="b">
        <f>WEEKDAY(tbl2023Sales[[#This Row],[Date]], 2) &gt;= 5</f>
        <v>0</v>
      </c>
      <c r="L875" s="15">
        <f>EOMONTH(tbl2023Sales[[#This Row],[Date]],0)</f>
        <v>45107</v>
      </c>
    </row>
    <row r="876" spans="1:12" x14ac:dyDescent="0.4">
      <c r="A876">
        <v>875</v>
      </c>
      <c r="B876" s="2">
        <v>45148</v>
      </c>
      <c r="C876" t="s">
        <v>131</v>
      </c>
      <c r="D876" t="s">
        <v>4</v>
      </c>
      <c r="E876">
        <v>51</v>
      </c>
      <c r="F876" t="s">
        <v>1</v>
      </c>
      <c r="G876" s="7">
        <v>1146.1099999999999</v>
      </c>
      <c r="H876" t="str">
        <f>_xlfn.XLOOKUP(tbl2023Sales[[#This Row],[Age]],tblAgeGrp[Age],tblAgeGrp[AgeGroup],"Error, verify age",0,1)</f>
        <v>45-54</v>
      </c>
      <c r="I876" t="str">
        <f>IF(OR(tbl2023Sales[[#This Row],[Month-Year]]=45260, tbl2023Sales[[#This Row],[Month-Year]]=45291), "Holiday", "Non-Holiday")</f>
        <v>Non-Holiday</v>
      </c>
      <c r="J876" t="str">
        <f>_xlfn.XLOOKUP(WEEKDAY(tbl2023Sales[[#This Row],[Date]],1),tblDayWk[Day'#],tblDayWk[Day],"Error",0,1)</f>
        <v>Thursday</v>
      </c>
      <c r="K876" t="b">
        <f>WEEKDAY(tbl2023Sales[[#This Row],[Date]], 2) &gt;= 5</f>
        <v>0</v>
      </c>
      <c r="L876" s="15">
        <f>EOMONTH(tbl2023Sales[[#This Row],[Date]],0)</f>
        <v>45169</v>
      </c>
    </row>
    <row r="877" spans="1:12" x14ac:dyDescent="0.4">
      <c r="A877">
        <v>876</v>
      </c>
      <c r="B877" s="2">
        <v>45208</v>
      </c>
      <c r="C877" t="s">
        <v>130</v>
      </c>
      <c r="D877" t="s">
        <v>2</v>
      </c>
      <c r="E877">
        <v>43</v>
      </c>
      <c r="F877" t="s">
        <v>9</v>
      </c>
      <c r="G877" s="7">
        <v>581</v>
      </c>
      <c r="H877" t="str">
        <f>_xlfn.XLOOKUP(tbl2023Sales[[#This Row],[Age]],tblAgeGrp[Age],tblAgeGrp[AgeGroup],"Error, verify age",0,1)</f>
        <v>35-44</v>
      </c>
      <c r="I877" t="str">
        <f>IF(OR(tbl2023Sales[[#This Row],[Month-Year]]=45260, tbl2023Sales[[#This Row],[Month-Year]]=45291), "Holiday", "Non-Holiday")</f>
        <v>Non-Holiday</v>
      </c>
      <c r="J877" t="str">
        <f>_xlfn.XLOOKUP(WEEKDAY(tbl2023Sales[[#This Row],[Date]],1),tblDayWk[Day'#],tblDayWk[Day],"Error",0,1)</f>
        <v>Monday</v>
      </c>
      <c r="K877" t="b">
        <f>WEEKDAY(tbl2023Sales[[#This Row],[Date]], 2) &gt;= 5</f>
        <v>0</v>
      </c>
      <c r="L877" s="15">
        <f>EOMONTH(tbl2023Sales[[#This Row],[Date]],0)</f>
        <v>45230</v>
      </c>
    </row>
    <row r="878" spans="1:12" x14ac:dyDescent="0.4">
      <c r="A878">
        <v>877</v>
      </c>
      <c r="B878" s="2">
        <v>45096</v>
      </c>
      <c r="C878" t="s">
        <v>129</v>
      </c>
      <c r="D878" t="s">
        <v>4</v>
      </c>
      <c r="E878">
        <v>58</v>
      </c>
      <c r="F878" t="s">
        <v>9</v>
      </c>
      <c r="G878" s="7">
        <v>1058.26</v>
      </c>
      <c r="H878" t="str">
        <f>_xlfn.XLOOKUP(tbl2023Sales[[#This Row],[Age]],tblAgeGrp[Age],tblAgeGrp[AgeGroup],"Error, verify age",0,1)</f>
        <v>55-64</v>
      </c>
      <c r="I878" t="str">
        <f>IF(OR(tbl2023Sales[[#This Row],[Month-Year]]=45260, tbl2023Sales[[#This Row],[Month-Year]]=45291), "Holiday", "Non-Holiday")</f>
        <v>Non-Holiday</v>
      </c>
      <c r="J878" t="str">
        <f>_xlfn.XLOOKUP(WEEKDAY(tbl2023Sales[[#This Row],[Date]],1),tblDayWk[Day'#],tblDayWk[Day],"Error",0,1)</f>
        <v>Monday</v>
      </c>
      <c r="K878" t="b">
        <f>WEEKDAY(tbl2023Sales[[#This Row],[Date]], 2) &gt;= 5</f>
        <v>0</v>
      </c>
      <c r="L878" s="15">
        <f>EOMONTH(tbl2023Sales[[#This Row],[Date]],0)</f>
        <v>45107</v>
      </c>
    </row>
    <row r="879" spans="1:12" x14ac:dyDescent="0.4">
      <c r="A879">
        <v>878</v>
      </c>
      <c r="B879" s="2">
        <v>45107</v>
      </c>
      <c r="C879" t="s">
        <v>128</v>
      </c>
      <c r="D879" t="s">
        <v>4</v>
      </c>
      <c r="E879">
        <v>20</v>
      </c>
      <c r="F879" t="s">
        <v>9</v>
      </c>
      <c r="G879" s="7">
        <v>117.36</v>
      </c>
      <c r="H879" t="str">
        <f>_xlfn.XLOOKUP(tbl2023Sales[[#This Row],[Age]],tblAgeGrp[Age],tblAgeGrp[AgeGroup],"Error, verify age",0,1)</f>
        <v>15-24</v>
      </c>
      <c r="I879" t="str">
        <f>IF(OR(tbl2023Sales[[#This Row],[Month-Year]]=45260, tbl2023Sales[[#This Row],[Month-Year]]=45291), "Holiday", "Non-Holiday")</f>
        <v>Non-Holiday</v>
      </c>
      <c r="J879" t="str">
        <f>_xlfn.XLOOKUP(WEEKDAY(tbl2023Sales[[#This Row],[Date]],1),tblDayWk[Day'#],tblDayWk[Day],"Error",0,1)</f>
        <v>Friday</v>
      </c>
      <c r="K879" t="b">
        <f>WEEKDAY(tbl2023Sales[[#This Row],[Date]], 2) &gt;= 5</f>
        <v>1</v>
      </c>
      <c r="L879" s="15">
        <f>EOMONTH(tbl2023Sales[[#This Row],[Date]],0)</f>
        <v>45107</v>
      </c>
    </row>
    <row r="880" spans="1:12" x14ac:dyDescent="0.4">
      <c r="A880">
        <v>879</v>
      </c>
      <c r="B880" s="2">
        <v>45286</v>
      </c>
      <c r="C880" t="s">
        <v>127</v>
      </c>
      <c r="D880" t="s">
        <v>2</v>
      </c>
      <c r="E880">
        <v>23</v>
      </c>
      <c r="F880" t="s">
        <v>9</v>
      </c>
      <c r="G880" s="7">
        <v>1299.5</v>
      </c>
      <c r="H880" t="str">
        <f>_xlfn.XLOOKUP(tbl2023Sales[[#This Row],[Age]],tblAgeGrp[Age],tblAgeGrp[AgeGroup],"Error, verify age",0,1)</f>
        <v>15-24</v>
      </c>
      <c r="I880" t="str">
        <f>IF(OR(tbl2023Sales[[#This Row],[Month-Year]]=45260, tbl2023Sales[[#This Row],[Month-Year]]=45291), "Holiday", "Non-Holiday")</f>
        <v>Holiday</v>
      </c>
      <c r="J880" t="str">
        <f>_xlfn.XLOOKUP(WEEKDAY(tbl2023Sales[[#This Row],[Date]],1),tblDayWk[Day'#],tblDayWk[Day],"Error",0,1)</f>
        <v>Tuesday</v>
      </c>
      <c r="K880" t="b">
        <f>WEEKDAY(tbl2023Sales[[#This Row],[Date]], 2) &gt;= 5</f>
        <v>0</v>
      </c>
      <c r="L880" s="15">
        <f>EOMONTH(tbl2023Sales[[#This Row],[Date]],0)</f>
        <v>45291</v>
      </c>
    </row>
    <row r="881" spans="1:12" x14ac:dyDescent="0.4">
      <c r="A881">
        <v>880</v>
      </c>
      <c r="B881" s="2">
        <v>45159</v>
      </c>
      <c r="C881" t="s">
        <v>126</v>
      </c>
      <c r="D881" t="s">
        <v>2</v>
      </c>
      <c r="E881">
        <v>22</v>
      </c>
      <c r="F881" t="s">
        <v>6</v>
      </c>
      <c r="G881" s="7">
        <v>48.929999999999993</v>
      </c>
      <c r="H881" t="str">
        <f>_xlfn.XLOOKUP(tbl2023Sales[[#This Row],[Age]],tblAgeGrp[Age],tblAgeGrp[AgeGroup],"Error, verify age",0,1)</f>
        <v>15-24</v>
      </c>
      <c r="I881" t="str">
        <f>IF(OR(tbl2023Sales[[#This Row],[Month-Year]]=45260, tbl2023Sales[[#This Row],[Month-Year]]=45291), "Holiday", "Non-Holiday")</f>
        <v>Non-Holiday</v>
      </c>
      <c r="J881" t="str">
        <f>_xlfn.XLOOKUP(WEEKDAY(tbl2023Sales[[#This Row],[Date]],1),tblDayWk[Day'#],tblDayWk[Day],"Error",0,1)</f>
        <v>Monday</v>
      </c>
      <c r="K881" t="b">
        <f>WEEKDAY(tbl2023Sales[[#This Row],[Date]], 2) &gt;= 5</f>
        <v>0</v>
      </c>
      <c r="L881" s="15">
        <f>EOMONTH(tbl2023Sales[[#This Row],[Date]],0)</f>
        <v>45169</v>
      </c>
    </row>
    <row r="882" spans="1:12" x14ac:dyDescent="0.4">
      <c r="A882">
        <v>881</v>
      </c>
      <c r="B882" s="2">
        <v>45249</v>
      </c>
      <c r="C882" t="s">
        <v>125</v>
      </c>
      <c r="D882" t="s">
        <v>2</v>
      </c>
      <c r="E882">
        <v>22</v>
      </c>
      <c r="F882" t="s">
        <v>1</v>
      </c>
      <c r="G882" s="7">
        <v>1579.08</v>
      </c>
      <c r="H882" t="str">
        <f>_xlfn.XLOOKUP(tbl2023Sales[[#This Row],[Age]],tblAgeGrp[Age],tblAgeGrp[AgeGroup],"Error, verify age",0,1)</f>
        <v>15-24</v>
      </c>
      <c r="I882" t="str">
        <f>IF(OR(tbl2023Sales[[#This Row],[Month-Year]]=45260, tbl2023Sales[[#This Row],[Month-Year]]=45291), "Holiday", "Non-Holiday")</f>
        <v>Holiday</v>
      </c>
      <c r="J882" t="str">
        <f>_xlfn.XLOOKUP(WEEKDAY(tbl2023Sales[[#This Row],[Date]],1),tblDayWk[Day'#],tblDayWk[Day],"Error",0,1)</f>
        <v>Sunday</v>
      </c>
      <c r="K882" t="b">
        <f>WEEKDAY(tbl2023Sales[[#This Row],[Date]], 2) &gt;= 5</f>
        <v>1</v>
      </c>
      <c r="L882" s="15">
        <f>EOMONTH(tbl2023Sales[[#This Row],[Date]],0)</f>
        <v>45260</v>
      </c>
    </row>
    <row r="883" spans="1:12" x14ac:dyDescent="0.4">
      <c r="A883">
        <v>882</v>
      </c>
      <c r="B883" s="2">
        <v>45083</v>
      </c>
      <c r="C883" t="s">
        <v>124</v>
      </c>
      <c r="D883" t="s">
        <v>4</v>
      </c>
      <c r="E883">
        <v>33</v>
      </c>
      <c r="F883" t="s">
        <v>1</v>
      </c>
      <c r="G883" s="7">
        <v>292.60000000000002</v>
      </c>
      <c r="H883" t="str">
        <f>_xlfn.XLOOKUP(tbl2023Sales[[#This Row],[Age]],tblAgeGrp[Age],tblAgeGrp[AgeGroup],"Error, verify age",0,1)</f>
        <v>25-34</v>
      </c>
      <c r="I883" t="str">
        <f>IF(OR(tbl2023Sales[[#This Row],[Month-Year]]=45260, tbl2023Sales[[#This Row],[Month-Year]]=45291), "Holiday", "Non-Holiday")</f>
        <v>Non-Holiday</v>
      </c>
      <c r="J883" t="str">
        <f>_xlfn.XLOOKUP(WEEKDAY(tbl2023Sales[[#This Row],[Date]],1),tblDayWk[Day'#],tblDayWk[Day],"Error",0,1)</f>
        <v>Tuesday</v>
      </c>
      <c r="K883" t="b">
        <f>WEEKDAY(tbl2023Sales[[#This Row],[Date]], 2) &gt;= 5</f>
        <v>0</v>
      </c>
      <c r="L883" s="15">
        <f>EOMONTH(tbl2023Sales[[#This Row],[Date]],0)</f>
        <v>45107</v>
      </c>
    </row>
    <row r="884" spans="1:12" x14ac:dyDescent="0.4">
      <c r="A884">
        <v>883</v>
      </c>
      <c r="B884" s="2">
        <v>45055</v>
      </c>
      <c r="C884" t="s">
        <v>123</v>
      </c>
      <c r="D884" t="s">
        <v>2</v>
      </c>
      <c r="E884">
        <v>40</v>
      </c>
      <c r="F884" t="s">
        <v>1</v>
      </c>
      <c r="G884" s="7">
        <v>257.35000000000002</v>
      </c>
      <c r="H884" t="str">
        <f>_xlfn.XLOOKUP(tbl2023Sales[[#This Row],[Age]],tblAgeGrp[Age],tblAgeGrp[AgeGroup],"Error, verify age",0,1)</f>
        <v>35-44</v>
      </c>
      <c r="I884" t="str">
        <f>IF(OR(tbl2023Sales[[#This Row],[Month-Year]]=45260, tbl2023Sales[[#This Row],[Month-Year]]=45291), "Holiday", "Non-Holiday")</f>
        <v>Non-Holiday</v>
      </c>
      <c r="J884" t="str">
        <f>_xlfn.XLOOKUP(WEEKDAY(tbl2023Sales[[#This Row],[Date]],1),tblDayWk[Day'#],tblDayWk[Day],"Error",0,1)</f>
        <v>Tuesday</v>
      </c>
      <c r="K884" t="b">
        <f>WEEKDAY(tbl2023Sales[[#This Row],[Date]], 2) &gt;= 5</f>
        <v>0</v>
      </c>
      <c r="L884" s="15">
        <f>EOMONTH(tbl2023Sales[[#This Row],[Date]],0)</f>
        <v>45077</v>
      </c>
    </row>
    <row r="885" spans="1:12" x14ac:dyDescent="0.4">
      <c r="A885">
        <v>884</v>
      </c>
      <c r="B885" s="2">
        <v>45045</v>
      </c>
      <c r="C885" t="s">
        <v>122</v>
      </c>
      <c r="D885" t="s">
        <v>4</v>
      </c>
      <c r="E885">
        <v>26</v>
      </c>
      <c r="F885" t="s">
        <v>9</v>
      </c>
      <c r="G885" s="7">
        <v>977.62</v>
      </c>
      <c r="H885" t="str">
        <f>_xlfn.XLOOKUP(tbl2023Sales[[#This Row],[Age]],tblAgeGrp[Age],tblAgeGrp[AgeGroup],"Error, verify age",0,1)</f>
        <v>25-34</v>
      </c>
      <c r="I885" t="str">
        <f>IF(OR(tbl2023Sales[[#This Row],[Month-Year]]=45260, tbl2023Sales[[#This Row],[Month-Year]]=45291), "Holiday", "Non-Holiday")</f>
        <v>Non-Holiday</v>
      </c>
      <c r="J885" t="str">
        <f>_xlfn.XLOOKUP(WEEKDAY(tbl2023Sales[[#This Row],[Date]],1),tblDayWk[Day'#],tblDayWk[Day],"Error",0,1)</f>
        <v>Saturday</v>
      </c>
      <c r="K885" t="b">
        <f>WEEKDAY(tbl2023Sales[[#This Row],[Date]], 2) &gt;= 5</f>
        <v>1</v>
      </c>
      <c r="L885" s="15">
        <f>EOMONTH(tbl2023Sales[[#This Row],[Date]],0)</f>
        <v>45046</v>
      </c>
    </row>
    <row r="886" spans="1:12" x14ac:dyDescent="0.4">
      <c r="A886">
        <v>885</v>
      </c>
      <c r="B886" s="2">
        <v>44988</v>
      </c>
      <c r="C886" t="s">
        <v>121</v>
      </c>
      <c r="D886" t="s">
        <v>4</v>
      </c>
      <c r="E886">
        <v>52</v>
      </c>
      <c r="F886" t="s">
        <v>9</v>
      </c>
      <c r="G886" s="7">
        <v>1119.4000000000001</v>
      </c>
      <c r="H886" t="str">
        <f>_xlfn.XLOOKUP(tbl2023Sales[[#This Row],[Age]],tblAgeGrp[Age],tblAgeGrp[AgeGroup],"Error, verify age",0,1)</f>
        <v>45-54</v>
      </c>
      <c r="I886" t="str">
        <f>IF(OR(tbl2023Sales[[#This Row],[Month-Year]]=45260, tbl2023Sales[[#This Row],[Month-Year]]=45291), "Holiday", "Non-Holiday")</f>
        <v>Non-Holiday</v>
      </c>
      <c r="J886" t="str">
        <f>_xlfn.XLOOKUP(WEEKDAY(tbl2023Sales[[#This Row],[Date]],1),tblDayWk[Day'#],tblDayWk[Day],"Error",0,1)</f>
        <v>Friday</v>
      </c>
      <c r="K886" t="b">
        <f>WEEKDAY(tbl2023Sales[[#This Row],[Date]], 2) &gt;= 5</f>
        <v>1</v>
      </c>
      <c r="L886" s="15">
        <f>EOMONTH(tbl2023Sales[[#This Row],[Date]],0)</f>
        <v>45016</v>
      </c>
    </row>
    <row r="887" spans="1:12" x14ac:dyDescent="0.4">
      <c r="A887">
        <v>886</v>
      </c>
      <c r="B887" s="2">
        <v>45025</v>
      </c>
      <c r="C887" t="s">
        <v>120</v>
      </c>
      <c r="D887" t="s">
        <v>2</v>
      </c>
      <c r="E887">
        <v>37</v>
      </c>
      <c r="F887" t="s">
        <v>1</v>
      </c>
      <c r="G887" s="7">
        <v>2416.52</v>
      </c>
      <c r="H887" t="str">
        <f>_xlfn.XLOOKUP(tbl2023Sales[[#This Row],[Age]],tblAgeGrp[Age],tblAgeGrp[AgeGroup],"Error, verify age",0,1)</f>
        <v>35-44</v>
      </c>
      <c r="I887" t="str">
        <f>IF(OR(tbl2023Sales[[#This Row],[Month-Year]]=45260, tbl2023Sales[[#This Row],[Month-Year]]=45291), "Holiday", "Non-Holiday")</f>
        <v>Non-Holiday</v>
      </c>
      <c r="J887" t="str">
        <f>_xlfn.XLOOKUP(WEEKDAY(tbl2023Sales[[#This Row],[Date]],1),tblDayWk[Day'#],tblDayWk[Day],"Error",0,1)</f>
        <v>Sunday</v>
      </c>
      <c r="K887" t="b">
        <f>WEEKDAY(tbl2023Sales[[#This Row],[Date]], 2) &gt;= 5</f>
        <v>1</v>
      </c>
      <c r="L887" s="15">
        <f>EOMONTH(tbl2023Sales[[#This Row],[Date]],0)</f>
        <v>45046</v>
      </c>
    </row>
    <row r="888" spans="1:12" x14ac:dyDescent="0.4">
      <c r="A888">
        <v>887</v>
      </c>
      <c r="B888" s="2">
        <v>45088</v>
      </c>
      <c r="C888" t="s">
        <v>119</v>
      </c>
      <c r="D888" t="s">
        <v>2</v>
      </c>
      <c r="E888">
        <v>59</v>
      </c>
      <c r="F888" t="s">
        <v>9</v>
      </c>
      <c r="G888" s="7">
        <v>279.5</v>
      </c>
      <c r="H888" t="str">
        <f>_xlfn.XLOOKUP(tbl2023Sales[[#This Row],[Age]],tblAgeGrp[Age],tblAgeGrp[AgeGroup],"Error, verify age",0,1)</f>
        <v>55-64</v>
      </c>
      <c r="I888" t="str">
        <f>IF(OR(tbl2023Sales[[#This Row],[Month-Year]]=45260, tbl2023Sales[[#This Row],[Month-Year]]=45291), "Holiday", "Non-Holiday")</f>
        <v>Non-Holiday</v>
      </c>
      <c r="J888" t="str">
        <f>_xlfn.XLOOKUP(WEEKDAY(tbl2023Sales[[#This Row],[Date]],1),tblDayWk[Day'#],tblDayWk[Day],"Error",0,1)</f>
        <v>Sunday</v>
      </c>
      <c r="K888" t="b">
        <f>WEEKDAY(tbl2023Sales[[#This Row],[Date]], 2) &gt;= 5</f>
        <v>1</v>
      </c>
      <c r="L888" s="15">
        <f>EOMONTH(tbl2023Sales[[#This Row],[Date]],0)</f>
        <v>45107</v>
      </c>
    </row>
    <row r="889" spans="1:12" x14ac:dyDescent="0.4">
      <c r="A889">
        <v>888</v>
      </c>
      <c r="B889" s="2">
        <v>44988</v>
      </c>
      <c r="C889" t="s">
        <v>118</v>
      </c>
      <c r="D889" t="s">
        <v>4</v>
      </c>
      <c r="E889">
        <v>52</v>
      </c>
      <c r="F889" t="s">
        <v>1</v>
      </c>
      <c r="G889" s="7">
        <v>985.92</v>
      </c>
      <c r="H889" t="str">
        <f>_xlfn.XLOOKUP(tbl2023Sales[[#This Row],[Age]],tblAgeGrp[Age],tblAgeGrp[AgeGroup],"Error, verify age",0,1)</f>
        <v>45-54</v>
      </c>
      <c r="I889" t="str">
        <f>IF(OR(tbl2023Sales[[#This Row],[Month-Year]]=45260, tbl2023Sales[[#This Row],[Month-Year]]=45291), "Holiday", "Non-Holiday")</f>
        <v>Non-Holiday</v>
      </c>
      <c r="J889" t="str">
        <f>_xlfn.XLOOKUP(WEEKDAY(tbl2023Sales[[#This Row],[Date]],1),tblDayWk[Day'#],tblDayWk[Day],"Error",0,1)</f>
        <v>Friday</v>
      </c>
      <c r="K889" t="b">
        <f>WEEKDAY(tbl2023Sales[[#This Row],[Date]], 2) &gt;= 5</f>
        <v>1</v>
      </c>
      <c r="L889" s="15">
        <f>EOMONTH(tbl2023Sales[[#This Row],[Date]],0)</f>
        <v>45016</v>
      </c>
    </row>
    <row r="890" spans="1:12" x14ac:dyDescent="0.4">
      <c r="A890">
        <v>889</v>
      </c>
      <c r="B890" s="2">
        <v>45201</v>
      </c>
      <c r="C890" t="s">
        <v>117</v>
      </c>
      <c r="D890" t="s">
        <v>4</v>
      </c>
      <c r="E890">
        <v>35</v>
      </c>
      <c r="F890" t="s">
        <v>1</v>
      </c>
      <c r="G890" s="7">
        <v>421.89</v>
      </c>
      <c r="H890" t="str">
        <f>_xlfn.XLOOKUP(tbl2023Sales[[#This Row],[Age]],tblAgeGrp[Age],tblAgeGrp[AgeGroup],"Error, verify age",0,1)</f>
        <v>35-44</v>
      </c>
      <c r="I890" t="str">
        <f>IF(OR(tbl2023Sales[[#This Row],[Month-Year]]=45260, tbl2023Sales[[#This Row],[Month-Year]]=45291), "Holiday", "Non-Holiday")</f>
        <v>Non-Holiday</v>
      </c>
      <c r="J890" t="str">
        <f>_xlfn.XLOOKUP(WEEKDAY(tbl2023Sales[[#This Row],[Date]],1),tblDayWk[Day'#],tblDayWk[Day],"Error",0,1)</f>
        <v>Monday</v>
      </c>
      <c r="K890" t="b">
        <f>WEEKDAY(tbl2023Sales[[#This Row],[Date]], 2) &gt;= 5</f>
        <v>0</v>
      </c>
      <c r="L890" s="15">
        <f>EOMONTH(tbl2023Sales[[#This Row],[Date]],0)</f>
        <v>45230</v>
      </c>
    </row>
    <row r="891" spans="1:12" x14ac:dyDescent="0.4">
      <c r="A891">
        <v>890</v>
      </c>
      <c r="B891" s="2">
        <v>45280</v>
      </c>
      <c r="C891" t="s">
        <v>116</v>
      </c>
      <c r="D891" t="s">
        <v>2</v>
      </c>
      <c r="E891">
        <v>34</v>
      </c>
      <c r="F891" t="s">
        <v>1</v>
      </c>
      <c r="G891" s="7">
        <v>3009.81</v>
      </c>
      <c r="H891" t="str">
        <f>_xlfn.XLOOKUP(tbl2023Sales[[#This Row],[Age]],tblAgeGrp[Age],tblAgeGrp[AgeGroup],"Error, verify age",0,1)</f>
        <v>25-34</v>
      </c>
      <c r="I891" t="str">
        <f>IF(OR(tbl2023Sales[[#This Row],[Month-Year]]=45260, tbl2023Sales[[#This Row],[Month-Year]]=45291), "Holiday", "Non-Holiday")</f>
        <v>Holiday</v>
      </c>
      <c r="J891" t="str">
        <f>_xlfn.XLOOKUP(WEEKDAY(tbl2023Sales[[#This Row],[Date]],1),tblDayWk[Day'#],tblDayWk[Day],"Error",0,1)</f>
        <v>Wednesday</v>
      </c>
      <c r="K891" t="b">
        <f>WEEKDAY(tbl2023Sales[[#This Row],[Date]], 2) &gt;= 5</f>
        <v>0</v>
      </c>
      <c r="L891" s="15">
        <f>EOMONTH(tbl2023Sales[[#This Row],[Date]],0)</f>
        <v>45291</v>
      </c>
    </row>
    <row r="892" spans="1:12" x14ac:dyDescent="0.4">
      <c r="A892">
        <v>891</v>
      </c>
      <c r="B892" s="2">
        <v>45021</v>
      </c>
      <c r="C892" t="s">
        <v>115</v>
      </c>
      <c r="D892" t="s">
        <v>2</v>
      </c>
      <c r="E892">
        <v>41</v>
      </c>
      <c r="F892" t="s">
        <v>1</v>
      </c>
      <c r="G892" s="7">
        <v>2098.02</v>
      </c>
      <c r="H892" t="str">
        <f>_xlfn.XLOOKUP(tbl2023Sales[[#This Row],[Age]],tblAgeGrp[Age],tblAgeGrp[AgeGroup],"Error, verify age",0,1)</f>
        <v>35-44</v>
      </c>
      <c r="I892" t="str">
        <f>IF(OR(tbl2023Sales[[#This Row],[Month-Year]]=45260, tbl2023Sales[[#This Row],[Month-Year]]=45291), "Holiday", "Non-Holiday")</f>
        <v>Non-Holiday</v>
      </c>
      <c r="J892" t="str">
        <f>_xlfn.XLOOKUP(WEEKDAY(tbl2023Sales[[#This Row],[Date]],1),tblDayWk[Day'#],tblDayWk[Day],"Error",0,1)</f>
        <v>Wednesday</v>
      </c>
      <c r="K892" t="b">
        <f>WEEKDAY(tbl2023Sales[[#This Row],[Date]], 2) &gt;= 5</f>
        <v>0</v>
      </c>
      <c r="L892" s="15">
        <f>EOMONTH(tbl2023Sales[[#This Row],[Date]],0)</f>
        <v>45046</v>
      </c>
    </row>
    <row r="893" spans="1:12" x14ac:dyDescent="0.4">
      <c r="A893">
        <v>892</v>
      </c>
      <c r="B893" s="2">
        <v>45025</v>
      </c>
      <c r="C893" t="s">
        <v>114</v>
      </c>
      <c r="D893" t="s">
        <v>2</v>
      </c>
      <c r="E893">
        <v>20</v>
      </c>
      <c r="F893" t="s">
        <v>1</v>
      </c>
      <c r="G893" s="7">
        <v>445.54</v>
      </c>
      <c r="H893" t="str">
        <f>_xlfn.XLOOKUP(tbl2023Sales[[#This Row],[Age]],tblAgeGrp[Age],tblAgeGrp[AgeGroup],"Error, verify age",0,1)</f>
        <v>15-24</v>
      </c>
      <c r="I893" t="str">
        <f>IF(OR(tbl2023Sales[[#This Row],[Month-Year]]=45260, tbl2023Sales[[#This Row],[Month-Year]]=45291), "Holiday", "Non-Holiday")</f>
        <v>Non-Holiday</v>
      </c>
      <c r="J893" t="str">
        <f>_xlfn.XLOOKUP(WEEKDAY(tbl2023Sales[[#This Row],[Date]],1),tblDayWk[Day'#],tblDayWk[Day],"Error",0,1)</f>
        <v>Sunday</v>
      </c>
      <c r="K893" t="b">
        <f>WEEKDAY(tbl2023Sales[[#This Row],[Date]], 2) &gt;= 5</f>
        <v>1</v>
      </c>
      <c r="L893" s="15">
        <f>EOMONTH(tbl2023Sales[[#This Row],[Date]],0)</f>
        <v>45046</v>
      </c>
    </row>
    <row r="894" spans="1:12" x14ac:dyDescent="0.4">
      <c r="A894">
        <v>893</v>
      </c>
      <c r="B894" s="2">
        <v>45037</v>
      </c>
      <c r="C894" t="s">
        <v>113</v>
      </c>
      <c r="D894" t="s">
        <v>2</v>
      </c>
      <c r="E894">
        <v>49</v>
      </c>
      <c r="F894" t="s">
        <v>1</v>
      </c>
      <c r="G894" s="7">
        <v>370.56</v>
      </c>
      <c r="H894" t="str">
        <f>_xlfn.XLOOKUP(tbl2023Sales[[#This Row],[Age]],tblAgeGrp[Age],tblAgeGrp[AgeGroup],"Error, verify age",0,1)</f>
        <v>45-54</v>
      </c>
      <c r="I894" t="str">
        <f>IF(OR(tbl2023Sales[[#This Row],[Month-Year]]=45260, tbl2023Sales[[#This Row],[Month-Year]]=45291), "Holiday", "Non-Holiday")</f>
        <v>Non-Holiday</v>
      </c>
      <c r="J894" t="str">
        <f>_xlfn.XLOOKUP(WEEKDAY(tbl2023Sales[[#This Row],[Date]],1),tblDayWk[Day'#],tblDayWk[Day],"Error",0,1)</f>
        <v>Friday</v>
      </c>
      <c r="K894" t="b">
        <f>WEEKDAY(tbl2023Sales[[#This Row],[Date]], 2) &gt;= 5</f>
        <v>1</v>
      </c>
      <c r="L894" s="15">
        <f>EOMONTH(tbl2023Sales[[#This Row],[Date]],0)</f>
        <v>45046</v>
      </c>
    </row>
    <row r="895" spans="1:12" x14ac:dyDescent="0.4">
      <c r="A895">
        <v>894</v>
      </c>
      <c r="B895" s="2">
        <v>45174</v>
      </c>
      <c r="C895" t="s">
        <v>112</v>
      </c>
      <c r="D895" t="s">
        <v>2</v>
      </c>
      <c r="E895">
        <v>52</v>
      </c>
      <c r="F895" t="s">
        <v>1</v>
      </c>
      <c r="G895" s="7">
        <v>3572.6400000000003</v>
      </c>
      <c r="H895" t="str">
        <f>_xlfn.XLOOKUP(tbl2023Sales[[#This Row],[Age]],tblAgeGrp[Age],tblAgeGrp[AgeGroup],"Error, verify age",0,1)</f>
        <v>45-54</v>
      </c>
      <c r="I895" t="str">
        <f>IF(OR(tbl2023Sales[[#This Row],[Month-Year]]=45260, tbl2023Sales[[#This Row],[Month-Year]]=45291), "Holiday", "Non-Holiday")</f>
        <v>Non-Holiday</v>
      </c>
      <c r="J895" t="str">
        <f>_xlfn.XLOOKUP(WEEKDAY(tbl2023Sales[[#This Row],[Date]],1),tblDayWk[Day'#],tblDayWk[Day],"Error",0,1)</f>
        <v>Tuesday</v>
      </c>
      <c r="K895" t="b">
        <f>WEEKDAY(tbl2023Sales[[#This Row],[Date]], 2) &gt;= 5</f>
        <v>0</v>
      </c>
      <c r="L895" s="15">
        <f>EOMONTH(tbl2023Sales[[#This Row],[Date]],0)</f>
        <v>45199</v>
      </c>
    </row>
    <row r="896" spans="1:12" x14ac:dyDescent="0.4">
      <c r="A896">
        <v>895</v>
      </c>
      <c r="B896" s="2">
        <v>45068</v>
      </c>
      <c r="C896" t="s">
        <v>111</v>
      </c>
      <c r="D896" t="s">
        <v>4</v>
      </c>
      <c r="E896">
        <v>55</v>
      </c>
      <c r="F896" t="s">
        <v>9</v>
      </c>
      <c r="G896" s="7">
        <v>54.6</v>
      </c>
      <c r="H896" t="str">
        <f>_xlfn.XLOOKUP(tbl2023Sales[[#This Row],[Age]],tblAgeGrp[Age],tblAgeGrp[AgeGroup],"Error, verify age",0,1)</f>
        <v>55-64</v>
      </c>
      <c r="I896" t="str">
        <f>IF(OR(tbl2023Sales[[#This Row],[Month-Year]]=45260, tbl2023Sales[[#This Row],[Month-Year]]=45291), "Holiday", "Non-Holiday")</f>
        <v>Non-Holiday</v>
      </c>
      <c r="J896" t="str">
        <f>_xlfn.XLOOKUP(WEEKDAY(tbl2023Sales[[#This Row],[Date]],1),tblDayWk[Day'#],tblDayWk[Day],"Error",0,1)</f>
        <v>Monday</v>
      </c>
      <c r="K896" t="b">
        <f>WEEKDAY(tbl2023Sales[[#This Row],[Date]], 2) &gt;= 5</f>
        <v>0</v>
      </c>
      <c r="L896" s="15">
        <f>EOMONTH(tbl2023Sales[[#This Row],[Date]],0)</f>
        <v>45077</v>
      </c>
    </row>
    <row r="897" spans="1:12" x14ac:dyDescent="0.4">
      <c r="A897">
        <v>896</v>
      </c>
      <c r="B897" s="2">
        <v>45228</v>
      </c>
      <c r="C897" t="s">
        <v>110</v>
      </c>
      <c r="D897" t="s">
        <v>4</v>
      </c>
      <c r="E897">
        <v>30</v>
      </c>
      <c r="F897" t="s">
        <v>1</v>
      </c>
      <c r="G897" s="7">
        <v>336.76</v>
      </c>
      <c r="H897" t="str">
        <f>_xlfn.XLOOKUP(tbl2023Sales[[#This Row],[Age]],tblAgeGrp[Age],tblAgeGrp[AgeGroup],"Error, verify age",0,1)</f>
        <v>25-34</v>
      </c>
      <c r="I897" t="str">
        <f>IF(OR(tbl2023Sales[[#This Row],[Month-Year]]=45260, tbl2023Sales[[#This Row],[Month-Year]]=45291), "Holiday", "Non-Holiday")</f>
        <v>Non-Holiday</v>
      </c>
      <c r="J897" t="str">
        <f>_xlfn.XLOOKUP(WEEKDAY(tbl2023Sales[[#This Row],[Date]],1),tblDayWk[Day'#],tblDayWk[Day],"Error",0,1)</f>
        <v>Sunday</v>
      </c>
      <c r="K897" t="b">
        <f>WEEKDAY(tbl2023Sales[[#This Row],[Date]], 2) &gt;= 5</f>
        <v>1</v>
      </c>
      <c r="L897" s="15">
        <f>EOMONTH(tbl2023Sales[[#This Row],[Date]],0)</f>
        <v>45230</v>
      </c>
    </row>
    <row r="898" spans="1:12" x14ac:dyDescent="0.4">
      <c r="A898">
        <v>897</v>
      </c>
      <c r="B898" s="2">
        <v>45195</v>
      </c>
      <c r="C898" t="s">
        <v>109</v>
      </c>
      <c r="D898" t="s">
        <v>4</v>
      </c>
      <c r="E898">
        <v>64</v>
      </c>
      <c r="F898" t="s">
        <v>1</v>
      </c>
      <c r="G898" s="7">
        <v>325.18</v>
      </c>
      <c r="H898" t="str">
        <f>_xlfn.XLOOKUP(tbl2023Sales[[#This Row],[Age]],tblAgeGrp[Age],tblAgeGrp[AgeGroup],"Error, verify age",0,1)</f>
        <v>55-64</v>
      </c>
      <c r="I898" t="str">
        <f>IF(OR(tbl2023Sales[[#This Row],[Month-Year]]=45260, tbl2023Sales[[#This Row],[Month-Year]]=45291), "Holiday", "Non-Holiday")</f>
        <v>Non-Holiday</v>
      </c>
      <c r="J898" t="str">
        <f>_xlfn.XLOOKUP(WEEKDAY(tbl2023Sales[[#This Row],[Date]],1),tblDayWk[Day'#],tblDayWk[Day],"Error",0,1)</f>
        <v>Tuesday</v>
      </c>
      <c r="K898" t="b">
        <f>WEEKDAY(tbl2023Sales[[#This Row],[Date]], 2) &gt;= 5</f>
        <v>0</v>
      </c>
      <c r="L898" s="15">
        <f>EOMONTH(tbl2023Sales[[#This Row],[Date]],0)</f>
        <v>45199</v>
      </c>
    </row>
    <row r="899" spans="1:12" x14ac:dyDescent="0.4">
      <c r="A899">
        <v>898</v>
      </c>
      <c r="B899" s="2">
        <v>45232</v>
      </c>
      <c r="C899" t="s">
        <v>108</v>
      </c>
      <c r="D899" t="s">
        <v>4</v>
      </c>
      <c r="E899">
        <v>42</v>
      </c>
      <c r="F899" t="s">
        <v>9</v>
      </c>
      <c r="G899" s="7">
        <v>707.95</v>
      </c>
      <c r="H899" t="str">
        <f>_xlfn.XLOOKUP(tbl2023Sales[[#This Row],[Age]],tblAgeGrp[Age],tblAgeGrp[AgeGroup],"Error, verify age",0,1)</f>
        <v>35-44</v>
      </c>
      <c r="I899" t="str">
        <f>IF(OR(tbl2023Sales[[#This Row],[Month-Year]]=45260, tbl2023Sales[[#This Row],[Month-Year]]=45291), "Holiday", "Non-Holiday")</f>
        <v>Holiday</v>
      </c>
      <c r="J899" t="str">
        <f>_xlfn.XLOOKUP(WEEKDAY(tbl2023Sales[[#This Row],[Date]],1),tblDayWk[Day'#],tblDayWk[Day],"Error",0,1)</f>
        <v>Thursday</v>
      </c>
      <c r="K899" t="b">
        <f>WEEKDAY(tbl2023Sales[[#This Row],[Date]], 2) &gt;= 5</f>
        <v>0</v>
      </c>
      <c r="L899" s="15">
        <f>EOMONTH(tbl2023Sales[[#This Row],[Date]],0)</f>
        <v>45260</v>
      </c>
    </row>
    <row r="900" spans="1:12" x14ac:dyDescent="0.4">
      <c r="A900">
        <v>899</v>
      </c>
      <c r="B900" s="2">
        <v>45071</v>
      </c>
      <c r="C900" t="s">
        <v>107</v>
      </c>
      <c r="D900" t="s">
        <v>2</v>
      </c>
      <c r="E900">
        <v>26</v>
      </c>
      <c r="F900" t="s">
        <v>9</v>
      </c>
      <c r="G900" s="7">
        <v>315.51</v>
      </c>
      <c r="H900" t="str">
        <f>_xlfn.XLOOKUP(tbl2023Sales[[#This Row],[Age]],tblAgeGrp[Age],tblAgeGrp[AgeGroup],"Error, verify age",0,1)</f>
        <v>25-34</v>
      </c>
      <c r="I900" t="str">
        <f>IF(OR(tbl2023Sales[[#This Row],[Month-Year]]=45260, tbl2023Sales[[#This Row],[Month-Year]]=45291), "Holiday", "Non-Holiday")</f>
        <v>Non-Holiday</v>
      </c>
      <c r="J900" t="str">
        <f>_xlfn.XLOOKUP(WEEKDAY(tbl2023Sales[[#This Row],[Date]],1),tblDayWk[Day'#],tblDayWk[Day],"Error",0,1)</f>
        <v>Thursday</v>
      </c>
      <c r="K900" t="b">
        <f>WEEKDAY(tbl2023Sales[[#This Row],[Date]], 2) &gt;= 5</f>
        <v>0</v>
      </c>
      <c r="L900" s="15">
        <f>EOMONTH(tbl2023Sales[[#This Row],[Date]],0)</f>
        <v>45077</v>
      </c>
    </row>
    <row r="901" spans="1:12" x14ac:dyDescent="0.4">
      <c r="A901">
        <v>900</v>
      </c>
      <c r="B901" s="2">
        <v>44978</v>
      </c>
      <c r="C901" t="s">
        <v>106</v>
      </c>
      <c r="D901" t="s">
        <v>2</v>
      </c>
      <c r="E901">
        <v>21</v>
      </c>
      <c r="F901" t="s">
        <v>9</v>
      </c>
      <c r="G901" s="7">
        <v>294.49</v>
      </c>
      <c r="H901" t="str">
        <f>_xlfn.XLOOKUP(tbl2023Sales[[#This Row],[Age]],tblAgeGrp[Age],tblAgeGrp[AgeGroup],"Error, verify age",0,1)</f>
        <v>15-24</v>
      </c>
      <c r="I901" t="str">
        <f>IF(OR(tbl2023Sales[[#This Row],[Month-Year]]=45260, tbl2023Sales[[#This Row],[Month-Year]]=45291), "Holiday", "Non-Holiday")</f>
        <v>Non-Holiday</v>
      </c>
      <c r="J901" t="str">
        <f>_xlfn.XLOOKUP(WEEKDAY(tbl2023Sales[[#This Row],[Date]],1),tblDayWk[Day'#],tblDayWk[Day],"Error",0,1)</f>
        <v>Tuesday</v>
      </c>
      <c r="K901" t="b">
        <f>WEEKDAY(tbl2023Sales[[#This Row],[Date]], 2) &gt;= 5</f>
        <v>0</v>
      </c>
      <c r="L901" s="15">
        <f>EOMONTH(tbl2023Sales[[#This Row],[Date]],0)</f>
        <v>44985</v>
      </c>
    </row>
    <row r="902" spans="1:12" x14ac:dyDescent="0.4">
      <c r="A902">
        <v>901</v>
      </c>
      <c r="B902" s="2">
        <v>45030</v>
      </c>
      <c r="C902" t="s">
        <v>105</v>
      </c>
      <c r="D902" t="s">
        <v>2</v>
      </c>
      <c r="E902">
        <v>31</v>
      </c>
      <c r="F902" t="s">
        <v>1</v>
      </c>
      <c r="G902" s="7">
        <v>3569.08</v>
      </c>
      <c r="H902" t="str">
        <f>_xlfn.XLOOKUP(tbl2023Sales[[#This Row],[Age]],tblAgeGrp[Age],tblAgeGrp[AgeGroup],"Error, verify age",0,1)</f>
        <v>25-34</v>
      </c>
      <c r="I902" t="str">
        <f>IF(OR(tbl2023Sales[[#This Row],[Month-Year]]=45260, tbl2023Sales[[#This Row],[Month-Year]]=45291), "Holiday", "Non-Holiday")</f>
        <v>Non-Holiday</v>
      </c>
      <c r="J902" t="str">
        <f>_xlfn.XLOOKUP(WEEKDAY(tbl2023Sales[[#This Row],[Date]],1),tblDayWk[Day'#],tblDayWk[Day],"Error",0,1)</f>
        <v>Friday</v>
      </c>
      <c r="K902" t="b">
        <f>WEEKDAY(tbl2023Sales[[#This Row],[Date]], 2) &gt;= 5</f>
        <v>1</v>
      </c>
      <c r="L902" s="15">
        <f>EOMONTH(tbl2023Sales[[#This Row],[Date]],0)</f>
        <v>45046</v>
      </c>
    </row>
    <row r="903" spans="1:12" x14ac:dyDescent="0.4">
      <c r="A903">
        <v>902</v>
      </c>
      <c r="B903" s="2">
        <v>45078</v>
      </c>
      <c r="C903" t="s">
        <v>104</v>
      </c>
      <c r="D903" t="s">
        <v>4</v>
      </c>
      <c r="E903">
        <v>54</v>
      </c>
      <c r="F903" t="s">
        <v>6</v>
      </c>
      <c r="G903" s="7">
        <v>244.79999999999998</v>
      </c>
      <c r="H903" t="str">
        <f>_xlfn.XLOOKUP(tbl2023Sales[[#This Row],[Age]],tblAgeGrp[Age],tblAgeGrp[AgeGroup],"Error, verify age",0,1)</f>
        <v>45-54</v>
      </c>
      <c r="I903" t="str">
        <f>IF(OR(tbl2023Sales[[#This Row],[Month-Year]]=45260, tbl2023Sales[[#This Row],[Month-Year]]=45291), "Holiday", "Non-Holiday")</f>
        <v>Non-Holiday</v>
      </c>
      <c r="J903" t="str">
        <f>_xlfn.XLOOKUP(WEEKDAY(tbl2023Sales[[#This Row],[Date]],1),tblDayWk[Day'#],tblDayWk[Day],"Error",0,1)</f>
        <v>Thursday</v>
      </c>
      <c r="K903" t="b">
        <f>WEEKDAY(tbl2023Sales[[#This Row],[Date]], 2) &gt;= 5</f>
        <v>0</v>
      </c>
      <c r="L903" s="15">
        <f>EOMONTH(tbl2023Sales[[#This Row],[Date]],0)</f>
        <v>45107</v>
      </c>
    </row>
    <row r="904" spans="1:12" x14ac:dyDescent="0.4">
      <c r="A904">
        <v>903</v>
      </c>
      <c r="B904" s="2">
        <v>45043</v>
      </c>
      <c r="C904" t="s">
        <v>103</v>
      </c>
      <c r="D904" t="s">
        <v>4</v>
      </c>
      <c r="E904">
        <v>51</v>
      </c>
      <c r="F904" t="s">
        <v>6</v>
      </c>
      <c r="G904" s="7">
        <v>209.70000000000002</v>
      </c>
      <c r="H904" t="str">
        <f>_xlfn.XLOOKUP(tbl2023Sales[[#This Row],[Age]],tblAgeGrp[Age],tblAgeGrp[AgeGroup],"Error, verify age",0,1)</f>
        <v>45-54</v>
      </c>
      <c r="I904" t="str">
        <f>IF(OR(tbl2023Sales[[#This Row],[Month-Year]]=45260, tbl2023Sales[[#This Row],[Month-Year]]=45291), "Holiday", "Non-Holiday")</f>
        <v>Non-Holiday</v>
      </c>
      <c r="J904" t="str">
        <f>_xlfn.XLOOKUP(WEEKDAY(tbl2023Sales[[#This Row],[Date]],1),tblDayWk[Day'#],tblDayWk[Day],"Error",0,1)</f>
        <v>Thursday</v>
      </c>
      <c r="K904" t="b">
        <f>WEEKDAY(tbl2023Sales[[#This Row],[Date]], 2) &gt;= 5</f>
        <v>0</v>
      </c>
      <c r="L904" s="15">
        <f>EOMONTH(tbl2023Sales[[#This Row],[Date]],0)</f>
        <v>45046</v>
      </c>
    </row>
    <row r="905" spans="1:12" x14ac:dyDescent="0.4">
      <c r="A905">
        <v>904</v>
      </c>
      <c r="B905" s="2">
        <v>45111</v>
      </c>
      <c r="C905" t="s">
        <v>102</v>
      </c>
      <c r="D905" t="s">
        <v>2</v>
      </c>
      <c r="E905">
        <v>28</v>
      </c>
      <c r="F905" t="s">
        <v>9</v>
      </c>
      <c r="G905" s="7">
        <v>580.24</v>
      </c>
      <c r="H905" t="str">
        <f>_xlfn.XLOOKUP(tbl2023Sales[[#This Row],[Age]],tblAgeGrp[Age],tblAgeGrp[AgeGroup],"Error, verify age",0,1)</f>
        <v>25-34</v>
      </c>
      <c r="I905" t="str">
        <f>IF(OR(tbl2023Sales[[#This Row],[Month-Year]]=45260, tbl2023Sales[[#This Row],[Month-Year]]=45291), "Holiday", "Non-Holiday")</f>
        <v>Non-Holiday</v>
      </c>
      <c r="J905" t="str">
        <f>_xlfn.XLOOKUP(WEEKDAY(tbl2023Sales[[#This Row],[Date]],1),tblDayWk[Day'#],tblDayWk[Day],"Error",0,1)</f>
        <v>Tuesday</v>
      </c>
      <c r="K905" t="b">
        <f>WEEKDAY(tbl2023Sales[[#This Row],[Date]], 2) &gt;= 5</f>
        <v>0</v>
      </c>
      <c r="L905" s="15">
        <f>EOMONTH(tbl2023Sales[[#This Row],[Date]],0)</f>
        <v>45138</v>
      </c>
    </row>
    <row r="906" spans="1:12" x14ac:dyDescent="0.4">
      <c r="A906">
        <v>905</v>
      </c>
      <c r="B906" s="2">
        <v>45018</v>
      </c>
      <c r="C906" t="s">
        <v>101</v>
      </c>
      <c r="D906" t="s">
        <v>2</v>
      </c>
      <c r="E906">
        <v>58</v>
      </c>
      <c r="F906" t="s">
        <v>6</v>
      </c>
      <c r="G906" s="7">
        <v>210.51</v>
      </c>
      <c r="H906" t="str">
        <f>_xlfn.XLOOKUP(tbl2023Sales[[#This Row],[Age]],tblAgeGrp[Age],tblAgeGrp[AgeGroup],"Error, verify age",0,1)</f>
        <v>55-64</v>
      </c>
      <c r="I906" t="str">
        <f>IF(OR(tbl2023Sales[[#This Row],[Month-Year]]=45260, tbl2023Sales[[#This Row],[Month-Year]]=45291), "Holiday", "Non-Holiday")</f>
        <v>Non-Holiday</v>
      </c>
      <c r="J906" t="str">
        <f>_xlfn.XLOOKUP(WEEKDAY(tbl2023Sales[[#This Row],[Date]],1),tblDayWk[Day'#],tblDayWk[Day],"Error",0,1)</f>
        <v>Sunday</v>
      </c>
      <c r="K906" t="b">
        <f>WEEKDAY(tbl2023Sales[[#This Row],[Date]], 2) &gt;= 5</f>
        <v>1</v>
      </c>
      <c r="L906" s="15">
        <f>EOMONTH(tbl2023Sales[[#This Row],[Date]],0)</f>
        <v>45046</v>
      </c>
    </row>
    <row r="907" spans="1:12" x14ac:dyDescent="0.4">
      <c r="A907">
        <v>906</v>
      </c>
      <c r="B907" s="2">
        <v>45081</v>
      </c>
      <c r="C907" t="s">
        <v>100</v>
      </c>
      <c r="D907" t="s">
        <v>4</v>
      </c>
      <c r="E907">
        <v>20</v>
      </c>
      <c r="F907" t="s">
        <v>9</v>
      </c>
      <c r="G907" s="7">
        <v>1798.44</v>
      </c>
      <c r="H907" t="str">
        <f>_xlfn.XLOOKUP(tbl2023Sales[[#This Row],[Age]],tblAgeGrp[Age],tblAgeGrp[AgeGroup],"Error, verify age",0,1)</f>
        <v>15-24</v>
      </c>
      <c r="I907" t="str">
        <f>IF(OR(tbl2023Sales[[#This Row],[Month-Year]]=45260, tbl2023Sales[[#This Row],[Month-Year]]=45291), "Holiday", "Non-Holiday")</f>
        <v>Non-Holiday</v>
      </c>
      <c r="J907" t="str">
        <f>_xlfn.XLOOKUP(WEEKDAY(tbl2023Sales[[#This Row],[Date]],1),tblDayWk[Day'#],tblDayWk[Day],"Error",0,1)</f>
        <v>Sunday</v>
      </c>
      <c r="K907" t="b">
        <f>WEEKDAY(tbl2023Sales[[#This Row],[Date]], 2) &gt;= 5</f>
        <v>1</v>
      </c>
      <c r="L907" s="15">
        <f>EOMONTH(tbl2023Sales[[#This Row],[Date]],0)</f>
        <v>45107</v>
      </c>
    </row>
    <row r="908" spans="1:12" x14ac:dyDescent="0.4">
      <c r="A908">
        <v>907</v>
      </c>
      <c r="B908" s="2">
        <v>44934</v>
      </c>
      <c r="C908" t="s">
        <v>99</v>
      </c>
      <c r="D908" t="s">
        <v>4</v>
      </c>
      <c r="E908">
        <v>45</v>
      </c>
      <c r="F908" t="s">
        <v>1</v>
      </c>
      <c r="G908" s="7">
        <v>53.1</v>
      </c>
      <c r="H908" t="str">
        <f>_xlfn.XLOOKUP(tbl2023Sales[[#This Row],[Age]],tblAgeGrp[Age],tblAgeGrp[AgeGroup],"Error, verify age",0,1)</f>
        <v>45-54</v>
      </c>
      <c r="I908" t="str">
        <f>IF(OR(tbl2023Sales[[#This Row],[Month-Year]]=45260, tbl2023Sales[[#This Row],[Month-Year]]=45291), "Holiday", "Non-Holiday")</f>
        <v>Non-Holiday</v>
      </c>
      <c r="J908" t="str">
        <f>_xlfn.XLOOKUP(WEEKDAY(tbl2023Sales[[#This Row],[Date]],1),tblDayWk[Day'#],tblDayWk[Day],"Error",0,1)</f>
        <v>Sunday</v>
      </c>
      <c r="K908" t="b">
        <f>WEEKDAY(tbl2023Sales[[#This Row],[Date]], 2) &gt;= 5</f>
        <v>1</v>
      </c>
      <c r="L908" s="15">
        <f>EOMONTH(tbl2023Sales[[#This Row],[Date]],0)</f>
        <v>44957</v>
      </c>
    </row>
    <row r="909" spans="1:12" x14ac:dyDescent="0.4">
      <c r="A909">
        <v>908</v>
      </c>
      <c r="B909" s="2">
        <v>45289</v>
      </c>
      <c r="C909" t="s">
        <v>98</v>
      </c>
      <c r="D909" t="s">
        <v>2</v>
      </c>
      <c r="E909">
        <v>46</v>
      </c>
      <c r="F909" t="s">
        <v>6</v>
      </c>
      <c r="G909" s="7">
        <v>124.62</v>
      </c>
      <c r="H909" t="str">
        <f>_xlfn.XLOOKUP(tbl2023Sales[[#This Row],[Age]],tblAgeGrp[Age],tblAgeGrp[AgeGroup],"Error, verify age",0,1)</f>
        <v>45-54</v>
      </c>
      <c r="I909" t="str">
        <f>IF(OR(tbl2023Sales[[#This Row],[Month-Year]]=45260, tbl2023Sales[[#This Row],[Month-Year]]=45291), "Holiday", "Non-Holiday")</f>
        <v>Holiday</v>
      </c>
      <c r="J909" t="str">
        <f>_xlfn.XLOOKUP(WEEKDAY(tbl2023Sales[[#This Row],[Date]],1),tblDayWk[Day'#],tblDayWk[Day],"Error",0,1)</f>
        <v>Friday</v>
      </c>
      <c r="K909" t="b">
        <f>WEEKDAY(tbl2023Sales[[#This Row],[Date]], 2) &gt;= 5</f>
        <v>1</v>
      </c>
      <c r="L909" s="15">
        <f>EOMONTH(tbl2023Sales[[#This Row],[Date]],0)</f>
        <v>45291</v>
      </c>
    </row>
    <row r="910" spans="1:12" x14ac:dyDescent="0.4">
      <c r="A910">
        <v>909</v>
      </c>
      <c r="B910" s="2">
        <v>45200</v>
      </c>
      <c r="C910" t="s">
        <v>97</v>
      </c>
      <c r="D910" t="s">
        <v>2</v>
      </c>
      <c r="E910">
        <v>26</v>
      </c>
      <c r="F910" t="s">
        <v>1</v>
      </c>
      <c r="G910" s="7">
        <v>2737.6</v>
      </c>
      <c r="H910" t="str">
        <f>_xlfn.XLOOKUP(tbl2023Sales[[#This Row],[Age]],tblAgeGrp[Age],tblAgeGrp[AgeGroup],"Error, verify age",0,1)</f>
        <v>25-34</v>
      </c>
      <c r="I910" t="str">
        <f>IF(OR(tbl2023Sales[[#This Row],[Month-Year]]=45260, tbl2023Sales[[#This Row],[Month-Year]]=45291), "Holiday", "Non-Holiday")</f>
        <v>Non-Holiday</v>
      </c>
      <c r="J910" t="str">
        <f>_xlfn.XLOOKUP(WEEKDAY(tbl2023Sales[[#This Row],[Date]],1),tblDayWk[Day'#],tblDayWk[Day],"Error",0,1)</f>
        <v>Sunday</v>
      </c>
      <c r="K910" t="b">
        <f>WEEKDAY(tbl2023Sales[[#This Row],[Date]], 2) &gt;= 5</f>
        <v>1</v>
      </c>
      <c r="L910" s="15">
        <f>EOMONTH(tbl2023Sales[[#This Row],[Date]],0)</f>
        <v>45230</v>
      </c>
    </row>
    <row r="911" spans="1:12" x14ac:dyDescent="0.4">
      <c r="A911">
        <v>910</v>
      </c>
      <c r="B911" s="2">
        <v>44995</v>
      </c>
      <c r="C911" t="s">
        <v>96</v>
      </c>
      <c r="D911" t="s">
        <v>4</v>
      </c>
      <c r="E911">
        <v>20</v>
      </c>
      <c r="F911" t="s">
        <v>6</v>
      </c>
      <c r="G911" s="7">
        <v>126</v>
      </c>
      <c r="H911" t="str">
        <f>_xlfn.XLOOKUP(tbl2023Sales[[#This Row],[Age]],tblAgeGrp[Age],tblAgeGrp[AgeGroup],"Error, verify age",0,1)</f>
        <v>15-24</v>
      </c>
      <c r="I911" t="str">
        <f>IF(OR(tbl2023Sales[[#This Row],[Month-Year]]=45260, tbl2023Sales[[#This Row],[Month-Year]]=45291), "Holiday", "Non-Holiday")</f>
        <v>Non-Holiday</v>
      </c>
      <c r="J911" t="str">
        <f>_xlfn.XLOOKUP(WEEKDAY(tbl2023Sales[[#This Row],[Date]],1),tblDayWk[Day'#],tblDayWk[Day],"Error",0,1)</f>
        <v>Friday</v>
      </c>
      <c r="K911" t="b">
        <f>WEEKDAY(tbl2023Sales[[#This Row],[Date]], 2) &gt;= 5</f>
        <v>1</v>
      </c>
      <c r="L911" s="15">
        <f>EOMONTH(tbl2023Sales[[#This Row],[Date]],0)</f>
        <v>45016</v>
      </c>
    </row>
    <row r="912" spans="1:12" x14ac:dyDescent="0.4">
      <c r="A912">
        <v>911</v>
      </c>
      <c r="B912" s="2">
        <v>45067</v>
      </c>
      <c r="C912" t="s">
        <v>95</v>
      </c>
      <c r="D912" t="s">
        <v>2</v>
      </c>
      <c r="E912">
        <v>42</v>
      </c>
      <c r="F912" t="s">
        <v>1</v>
      </c>
      <c r="G912" s="7">
        <v>3961.59</v>
      </c>
      <c r="H912" t="str">
        <f>_xlfn.XLOOKUP(tbl2023Sales[[#This Row],[Age]],tblAgeGrp[Age],tblAgeGrp[AgeGroup],"Error, verify age",0,1)</f>
        <v>35-44</v>
      </c>
      <c r="I912" t="str">
        <f>IF(OR(tbl2023Sales[[#This Row],[Month-Year]]=45260, tbl2023Sales[[#This Row],[Month-Year]]=45291), "Holiday", "Non-Holiday")</f>
        <v>Non-Holiday</v>
      </c>
      <c r="J912" t="str">
        <f>_xlfn.XLOOKUP(WEEKDAY(tbl2023Sales[[#This Row],[Date]],1),tblDayWk[Day'#],tblDayWk[Day],"Error",0,1)</f>
        <v>Sunday</v>
      </c>
      <c r="K912" t="b">
        <f>WEEKDAY(tbl2023Sales[[#This Row],[Date]], 2) &gt;= 5</f>
        <v>1</v>
      </c>
      <c r="L912" s="15">
        <f>EOMONTH(tbl2023Sales[[#This Row],[Date]],0)</f>
        <v>45077</v>
      </c>
    </row>
    <row r="913" spans="1:12" x14ac:dyDescent="0.4">
      <c r="A913">
        <v>912</v>
      </c>
      <c r="B913" s="2">
        <v>44950</v>
      </c>
      <c r="C913" t="s">
        <v>94</v>
      </c>
      <c r="D913" t="s">
        <v>2</v>
      </c>
      <c r="E913">
        <v>51</v>
      </c>
      <c r="F913" t="s">
        <v>6</v>
      </c>
      <c r="G913" s="7">
        <v>12.88</v>
      </c>
      <c r="H913" t="str">
        <f>_xlfn.XLOOKUP(tbl2023Sales[[#This Row],[Age]],tblAgeGrp[Age],tblAgeGrp[AgeGroup],"Error, verify age",0,1)</f>
        <v>45-54</v>
      </c>
      <c r="I913" t="str">
        <f>IF(OR(tbl2023Sales[[#This Row],[Month-Year]]=45260, tbl2023Sales[[#This Row],[Month-Year]]=45291), "Holiday", "Non-Holiday")</f>
        <v>Non-Holiday</v>
      </c>
      <c r="J913" t="str">
        <f>_xlfn.XLOOKUP(WEEKDAY(tbl2023Sales[[#This Row],[Date]],1),tblDayWk[Day'#],tblDayWk[Day],"Error",0,1)</f>
        <v>Tuesday</v>
      </c>
      <c r="K913" t="b">
        <f>WEEKDAY(tbl2023Sales[[#This Row],[Date]], 2) &gt;= 5</f>
        <v>0</v>
      </c>
      <c r="L913" s="15">
        <f>EOMONTH(tbl2023Sales[[#This Row],[Date]],0)</f>
        <v>44957</v>
      </c>
    </row>
    <row r="914" spans="1:12" x14ac:dyDescent="0.4">
      <c r="A914">
        <v>913</v>
      </c>
      <c r="B914" s="2">
        <v>44954</v>
      </c>
      <c r="C914" t="s">
        <v>93</v>
      </c>
      <c r="D914" t="s">
        <v>2</v>
      </c>
      <c r="E914">
        <v>29</v>
      </c>
      <c r="F914" t="s">
        <v>1</v>
      </c>
      <c r="G914" s="7">
        <v>3830.9700000000003</v>
      </c>
      <c r="H914" t="str">
        <f>_xlfn.XLOOKUP(tbl2023Sales[[#This Row],[Age]],tblAgeGrp[Age],tblAgeGrp[AgeGroup],"Error, verify age",0,1)</f>
        <v>25-34</v>
      </c>
      <c r="I914" t="str">
        <f>IF(OR(tbl2023Sales[[#This Row],[Month-Year]]=45260, tbl2023Sales[[#This Row],[Month-Year]]=45291), "Holiday", "Non-Holiday")</f>
        <v>Non-Holiday</v>
      </c>
      <c r="J914" t="str">
        <f>_xlfn.XLOOKUP(WEEKDAY(tbl2023Sales[[#This Row],[Date]],1),tblDayWk[Day'#],tblDayWk[Day],"Error",0,1)</f>
        <v>Saturday</v>
      </c>
      <c r="K914" t="b">
        <f>WEEKDAY(tbl2023Sales[[#This Row],[Date]], 2) &gt;= 5</f>
        <v>1</v>
      </c>
      <c r="L914" s="15">
        <f>EOMONTH(tbl2023Sales[[#This Row],[Date]],0)</f>
        <v>44957</v>
      </c>
    </row>
    <row r="915" spans="1:12" x14ac:dyDescent="0.4">
      <c r="A915">
        <v>914</v>
      </c>
      <c r="B915" s="2">
        <v>45210</v>
      </c>
      <c r="C915" t="s">
        <v>92</v>
      </c>
      <c r="D915" t="s">
        <v>4</v>
      </c>
      <c r="E915">
        <v>59</v>
      </c>
      <c r="F915" t="s">
        <v>1</v>
      </c>
      <c r="G915" s="7">
        <v>287.88</v>
      </c>
      <c r="H915" t="str">
        <f>_xlfn.XLOOKUP(tbl2023Sales[[#This Row],[Age]],tblAgeGrp[Age],tblAgeGrp[AgeGroup],"Error, verify age",0,1)</f>
        <v>55-64</v>
      </c>
      <c r="I915" t="str">
        <f>IF(OR(tbl2023Sales[[#This Row],[Month-Year]]=45260, tbl2023Sales[[#This Row],[Month-Year]]=45291), "Holiday", "Non-Holiday")</f>
        <v>Non-Holiday</v>
      </c>
      <c r="J915" t="str">
        <f>_xlfn.XLOOKUP(WEEKDAY(tbl2023Sales[[#This Row],[Date]],1),tblDayWk[Day'#],tblDayWk[Day],"Error",0,1)</f>
        <v>Wednesday</v>
      </c>
      <c r="K915" t="b">
        <f>WEEKDAY(tbl2023Sales[[#This Row],[Date]], 2) &gt;= 5</f>
        <v>0</v>
      </c>
      <c r="L915" s="15">
        <f>EOMONTH(tbl2023Sales[[#This Row],[Date]],0)</f>
        <v>45230</v>
      </c>
    </row>
    <row r="916" spans="1:12" x14ac:dyDescent="0.4">
      <c r="A916">
        <v>915</v>
      </c>
      <c r="B916" s="2">
        <v>45076</v>
      </c>
      <c r="C916" t="s">
        <v>91</v>
      </c>
      <c r="D916" t="s">
        <v>4</v>
      </c>
      <c r="E916">
        <v>26</v>
      </c>
      <c r="F916" t="s">
        <v>6</v>
      </c>
      <c r="G916" s="7">
        <v>328.32</v>
      </c>
      <c r="H916" t="str">
        <f>_xlfn.XLOOKUP(tbl2023Sales[[#This Row],[Age]],tblAgeGrp[Age],tblAgeGrp[AgeGroup],"Error, verify age",0,1)</f>
        <v>25-34</v>
      </c>
      <c r="I916" t="str">
        <f>IF(OR(tbl2023Sales[[#This Row],[Month-Year]]=45260, tbl2023Sales[[#This Row],[Month-Year]]=45291), "Holiday", "Non-Holiday")</f>
        <v>Non-Holiday</v>
      </c>
      <c r="J916" t="str">
        <f>_xlfn.XLOOKUP(WEEKDAY(tbl2023Sales[[#This Row],[Date]],1),tblDayWk[Day'#],tblDayWk[Day],"Error",0,1)</f>
        <v>Tuesday</v>
      </c>
      <c r="K916" t="b">
        <f>WEEKDAY(tbl2023Sales[[#This Row],[Date]], 2) &gt;= 5</f>
        <v>0</v>
      </c>
      <c r="L916" s="15">
        <f>EOMONTH(tbl2023Sales[[#This Row],[Date]],0)</f>
        <v>45077</v>
      </c>
    </row>
    <row r="917" spans="1:12" x14ac:dyDescent="0.4">
      <c r="A917">
        <v>916</v>
      </c>
      <c r="B917" s="2">
        <v>45284</v>
      </c>
      <c r="C917" t="s">
        <v>90</v>
      </c>
      <c r="D917" t="s">
        <v>4</v>
      </c>
      <c r="E917">
        <v>32</v>
      </c>
      <c r="F917" t="s">
        <v>1</v>
      </c>
      <c r="G917" s="7">
        <v>170.76</v>
      </c>
      <c r="H917" t="str">
        <f>_xlfn.XLOOKUP(tbl2023Sales[[#This Row],[Age]],tblAgeGrp[Age],tblAgeGrp[AgeGroup],"Error, verify age",0,1)</f>
        <v>25-34</v>
      </c>
      <c r="I917" t="str">
        <f>IF(OR(tbl2023Sales[[#This Row],[Month-Year]]=45260, tbl2023Sales[[#This Row],[Month-Year]]=45291), "Holiday", "Non-Holiday")</f>
        <v>Holiday</v>
      </c>
      <c r="J917" t="str">
        <f>_xlfn.XLOOKUP(WEEKDAY(tbl2023Sales[[#This Row],[Date]],1),tblDayWk[Day'#],tblDayWk[Day],"Error",0,1)</f>
        <v>Sunday</v>
      </c>
      <c r="K917" t="b">
        <f>WEEKDAY(tbl2023Sales[[#This Row],[Date]], 2) &gt;= 5</f>
        <v>1</v>
      </c>
      <c r="L917" s="15">
        <f>EOMONTH(tbl2023Sales[[#This Row],[Date]],0)</f>
        <v>45291</v>
      </c>
    </row>
    <row r="918" spans="1:12" x14ac:dyDescent="0.4">
      <c r="A918">
        <v>917</v>
      </c>
      <c r="B918" s="2">
        <v>44995</v>
      </c>
      <c r="C918" t="s">
        <v>89</v>
      </c>
      <c r="D918" t="s">
        <v>4</v>
      </c>
      <c r="E918">
        <v>57</v>
      </c>
      <c r="F918" t="s">
        <v>1</v>
      </c>
      <c r="G918" s="7">
        <v>500.14</v>
      </c>
      <c r="H918" t="str">
        <f>_xlfn.XLOOKUP(tbl2023Sales[[#This Row],[Age]],tblAgeGrp[Age],tblAgeGrp[AgeGroup],"Error, verify age",0,1)</f>
        <v>55-64</v>
      </c>
      <c r="I918" t="str">
        <f>IF(OR(tbl2023Sales[[#This Row],[Month-Year]]=45260, tbl2023Sales[[#This Row],[Month-Year]]=45291), "Holiday", "Non-Holiday")</f>
        <v>Non-Holiday</v>
      </c>
      <c r="J918" t="str">
        <f>_xlfn.XLOOKUP(WEEKDAY(tbl2023Sales[[#This Row],[Date]],1),tblDayWk[Day'#],tblDayWk[Day],"Error",0,1)</f>
        <v>Friday</v>
      </c>
      <c r="K918" t="b">
        <f>WEEKDAY(tbl2023Sales[[#This Row],[Date]], 2) &gt;= 5</f>
        <v>1</v>
      </c>
      <c r="L918" s="15">
        <f>EOMONTH(tbl2023Sales[[#This Row],[Date]],0)</f>
        <v>45016</v>
      </c>
    </row>
    <row r="919" spans="1:12" x14ac:dyDescent="0.4">
      <c r="A919">
        <v>918</v>
      </c>
      <c r="B919" s="2">
        <v>45253</v>
      </c>
      <c r="C919" t="s">
        <v>88</v>
      </c>
      <c r="D919" t="s">
        <v>4</v>
      </c>
      <c r="E919">
        <v>42</v>
      </c>
      <c r="F919" t="s">
        <v>1</v>
      </c>
      <c r="G919" s="7">
        <v>1252.55</v>
      </c>
      <c r="H919" t="str">
        <f>_xlfn.XLOOKUP(tbl2023Sales[[#This Row],[Age]],tblAgeGrp[Age],tblAgeGrp[AgeGroup],"Error, verify age",0,1)</f>
        <v>35-44</v>
      </c>
      <c r="I919" t="str">
        <f>IF(OR(tbl2023Sales[[#This Row],[Month-Year]]=45260, tbl2023Sales[[#This Row],[Month-Year]]=45291), "Holiday", "Non-Holiday")</f>
        <v>Holiday</v>
      </c>
      <c r="J919" t="str">
        <f>_xlfn.XLOOKUP(WEEKDAY(tbl2023Sales[[#This Row],[Date]],1),tblDayWk[Day'#],tblDayWk[Day],"Error",0,1)</f>
        <v>Thursday</v>
      </c>
      <c r="K919" t="b">
        <f>WEEKDAY(tbl2023Sales[[#This Row],[Date]], 2) &gt;= 5</f>
        <v>0</v>
      </c>
      <c r="L919" s="15">
        <f>EOMONTH(tbl2023Sales[[#This Row],[Date]],0)</f>
        <v>45260</v>
      </c>
    </row>
    <row r="920" spans="1:12" x14ac:dyDescent="0.4">
      <c r="A920">
        <v>919</v>
      </c>
      <c r="B920" s="2">
        <v>45178</v>
      </c>
      <c r="C920" t="s">
        <v>87</v>
      </c>
      <c r="D920" t="s">
        <v>4</v>
      </c>
      <c r="E920">
        <v>22</v>
      </c>
      <c r="F920" t="s">
        <v>6</v>
      </c>
      <c r="G920" s="7">
        <v>100</v>
      </c>
      <c r="H920" t="str">
        <f>_xlfn.XLOOKUP(tbl2023Sales[[#This Row],[Age]],tblAgeGrp[Age],tblAgeGrp[AgeGroup],"Error, verify age",0,1)</f>
        <v>15-24</v>
      </c>
      <c r="I920" t="str">
        <f>IF(OR(tbl2023Sales[[#This Row],[Month-Year]]=45260, tbl2023Sales[[#This Row],[Month-Year]]=45291), "Holiday", "Non-Holiday")</f>
        <v>Non-Holiday</v>
      </c>
      <c r="J920" t="str">
        <f>_xlfn.XLOOKUP(WEEKDAY(tbl2023Sales[[#This Row],[Date]],1),tblDayWk[Day'#],tblDayWk[Day],"Error",0,1)</f>
        <v>Saturday</v>
      </c>
      <c r="K920" t="b">
        <f>WEEKDAY(tbl2023Sales[[#This Row],[Date]], 2) &gt;= 5</f>
        <v>1</v>
      </c>
      <c r="L920" s="15">
        <f>EOMONTH(tbl2023Sales[[#This Row],[Date]],0)</f>
        <v>45199</v>
      </c>
    </row>
    <row r="921" spans="1:12" x14ac:dyDescent="0.4">
      <c r="A921">
        <v>920</v>
      </c>
      <c r="B921" s="2">
        <v>44979</v>
      </c>
      <c r="C921" t="s">
        <v>86</v>
      </c>
      <c r="D921" t="s">
        <v>4</v>
      </c>
      <c r="E921">
        <v>28</v>
      </c>
      <c r="F921" t="s">
        <v>6</v>
      </c>
      <c r="G921" s="7">
        <v>539.40000000000009</v>
      </c>
      <c r="H921" t="str">
        <f>_xlfn.XLOOKUP(tbl2023Sales[[#This Row],[Age]],tblAgeGrp[Age],tblAgeGrp[AgeGroup],"Error, verify age",0,1)</f>
        <v>25-34</v>
      </c>
      <c r="I921" t="str">
        <f>IF(OR(tbl2023Sales[[#This Row],[Month-Year]]=45260, tbl2023Sales[[#This Row],[Month-Year]]=45291), "Holiday", "Non-Holiday")</f>
        <v>Non-Holiday</v>
      </c>
      <c r="J921" t="str">
        <f>_xlfn.XLOOKUP(WEEKDAY(tbl2023Sales[[#This Row],[Date]],1),tblDayWk[Day'#],tblDayWk[Day],"Error",0,1)</f>
        <v>Wednesday</v>
      </c>
      <c r="K921" t="b">
        <f>WEEKDAY(tbl2023Sales[[#This Row],[Date]], 2) &gt;= 5</f>
        <v>0</v>
      </c>
      <c r="L921" s="15">
        <f>EOMONTH(tbl2023Sales[[#This Row],[Date]],0)</f>
        <v>44985</v>
      </c>
    </row>
    <row r="922" spans="1:12" x14ac:dyDescent="0.4">
      <c r="A922">
        <v>921</v>
      </c>
      <c r="B922" s="2">
        <v>44933</v>
      </c>
      <c r="C922" t="s">
        <v>85</v>
      </c>
      <c r="D922" t="s">
        <v>2</v>
      </c>
      <c r="E922">
        <v>51</v>
      </c>
      <c r="F922" t="s">
        <v>1</v>
      </c>
      <c r="G922" s="7">
        <v>2303.94</v>
      </c>
      <c r="H922" t="str">
        <f>_xlfn.XLOOKUP(tbl2023Sales[[#This Row],[Age]],tblAgeGrp[Age],tblAgeGrp[AgeGroup],"Error, verify age",0,1)</f>
        <v>45-54</v>
      </c>
      <c r="I922" t="str">
        <f>IF(OR(tbl2023Sales[[#This Row],[Month-Year]]=45260, tbl2023Sales[[#This Row],[Month-Year]]=45291), "Holiday", "Non-Holiday")</f>
        <v>Non-Holiday</v>
      </c>
      <c r="J922" t="str">
        <f>_xlfn.XLOOKUP(WEEKDAY(tbl2023Sales[[#This Row],[Date]],1),tblDayWk[Day'#],tblDayWk[Day],"Error",0,1)</f>
        <v>Saturday</v>
      </c>
      <c r="K922" t="b">
        <f>WEEKDAY(tbl2023Sales[[#This Row],[Date]], 2) &gt;= 5</f>
        <v>1</v>
      </c>
      <c r="L922" s="15">
        <f>EOMONTH(tbl2023Sales[[#This Row],[Date]],0)</f>
        <v>44957</v>
      </c>
    </row>
    <row r="923" spans="1:12" x14ac:dyDescent="0.4">
      <c r="A923">
        <v>922</v>
      </c>
      <c r="B923" s="2">
        <v>45220</v>
      </c>
      <c r="C923" t="s">
        <v>84</v>
      </c>
      <c r="D923" t="s">
        <v>2</v>
      </c>
      <c r="E923">
        <v>41</v>
      </c>
      <c r="F923" t="s">
        <v>1</v>
      </c>
      <c r="G923" s="7">
        <v>801.65</v>
      </c>
      <c r="H923" t="str">
        <f>_xlfn.XLOOKUP(tbl2023Sales[[#This Row],[Age]],tblAgeGrp[Age],tblAgeGrp[AgeGroup],"Error, verify age",0,1)</f>
        <v>35-44</v>
      </c>
      <c r="I923" t="str">
        <f>IF(OR(tbl2023Sales[[#This Row],[Month-Year]]=45260, tbl2023Sales[[#This Row],[Month-Year]]=45291), "Holiday", "Non-Holiday")</f>
        <v>Non-Holiday</v>
      </c>
      <c r="J923" t="str">
        <f>_xlfn.XLOOKUP(WEEKDAY(tbl2023Sales[[#This Row],[Date]],1),tblDayWk[Day'#],tblDayWk[Day],"Error",0,1)</f>
        <v>Saturday</v>
      </c>
      <c r="K923" t="b">
        <f>WEEKDAY(tbl2023Sales[[#This Row],[Date]], 2) &gt;= 5</f>
        <v>1</v>
      </c>
      <c r="L923" s="15">
        <f>EOMONTH(tbl2023Sales[[#This Row],[Date]],0)</f>
        <v>45230</v>
      </c>
    </row>
    <row r="924" spans="1:12" x14ac:dyDescent="0.4">
      <c r="A924">
        <v>923</v>
      </c>
      <c r="B924" s="2">
        <v>45072</v>
      </c>
      <c r="C924" t="s">
        <v>83</v>
      </c>
      <c r="D924" t="s">
        <v>2</v>
      </c>
      <c r="E924">
        <v>32</v>
      </c>
      <c r="F924" t="s">
        <v>6</v>
      </c>
      <c r="G924" s="7">
        <v>76.540000000000006</v>
      </c>
      <c r="H924" t="str">
        <f>_xlfn.XLOOKUP(tbl2023Sales[[#This Row],[Age]],tblAgeGrp[Age],tblAgeGrp[AgeGroup],"Error, verify age",0,1)</f>
        <v>25-34</v>
      </c>
      <c r="I924" t="str">
        <f>IF(OR(tbl2023Sales[[#This Row],[Month-Year]]=45260, tbl2023Sales[[#This Row],[Month-Year]]=45291), "Holiday", "Non-Holiday")</f>
        <v>Non-Holiday</v>
      </c>
      <c r="J924" t="str">
        <f>_xlfn.XLOOKUP(WEEKDAY(tbl2023Sales[[#This Row],[Date]],1),tblDayWk[Day'#],tblDayWk[Day],"Error",0,1)</f>
        <v>Friday</v>
      </c>
      <c r="K924" t="b">
        <f>WEEKDAY(tbl2023Sales[[#This Row],[Date]], 2) &gt;= 5</f>
        <v>1</v>
      </c>
      <c r="L924" s="15">
        <f>EOMONTH(tbl2023Sales[[#This Row],[Date]],0)</f>
        <v>45077</v>
      </c>
    </row>
    <row r="925" spans="1:12" x14ac:dyDescent="0.4">
      <c r="A925">
        <v>924</v>
      </c>
      <c r="B925" s="2">
        <v>45167</v>
      </c>
      <c r="C925" t="s">
        <v>82</v>
      </c>
      <c r="D925" t="s">
        <v>2</v>
      </c>
      <c r="E925">
        <v>55</v>
      </c>
      <c r="F925" t="s">
        <v>6</v>
      </c>
      <c r="G925" s="7">
        <v>136.26</v>
      </c>
      <c r="H925" t="str">
        <f>_xlfn.XLOOKUP(tbl2023Sales[[#This Row],[Age]],tblAgeGrp[Age],tblAgeGrp[AgeGroup],"Error, verify age",0,1)</f>
        <v>55-64</v>
      </c>
      <c r="I925" t="str">
        <f>IF(OR(tbl2023Sales[[#This Row],[Month-Year]]=45260, tbl2023Sales[[#This Row],[Month-Year]]=45291), "Holiday", "Non-Holiday")</f>
        <v>Non-Holiday</v>
      </c>
      <c r="J925" t="str">
        <f>_xlfn.XLOOKUP(WEEKDAY(tbl2023Sales[[#This Row],[Date]],1),tblDayWk[Day'#],tblDayWk[Day],"Error",0,1)</f>
        <v>Tuesday</v>
      </c>
      <c r="K925" t="b">
        <f>WEEKDAY(tbl2023Sales[[#This Row],[Date]], 2) &gt;= 5</f>
        <v>0</v>
      </c>
      <c r="L925" s="15">
        <f>EOMONTH(tbl2023Sales[[#This Row],[Date]],0)</f>
        <v>45169</v>
      </c>
    </row>
    <row r="926" spans="1:12" x14ac:dyDescent="0.4">
      <c r="A926">
        <v>925</v>
      </c>
      <c r="B926" s="2">
        <v>45172</v>
      </c>
      <c r="C926" t="s">
        <v>81</v>
      </c>
      <c r="D926" t="s">
        <v>2</v>
      </c>
      <c r="E926">
        <v>25</v>
      </c>
      <c r="F926" t="s">
        <v>1</v>
      </c>
      <c r="G926" s="7">
        <v>453.44</v>
      </c>
      <c r="H926" t="str">
        <f>_xlfn.XLOOKUP(tbl2023Sales[[#This Row],[Age]],tblAgeGrp[Age],tblAgeGrp[AgeGroup],"Error, verify age",0,1)</f>
        <v>25-34</v>
      </c>
      <c r="I926" t="str">
        <f>IF(OR(tbl2023Sales[[#This Row],[Month-Year]]=45260, tbl2023Sales[[#This Row],[Month-Year]]=45291), "Holiday", "Non-Holiday")</f>
        <v>Non-Holiday</v>
      </c>
      <c r="J926" t="str">
        <f>_xlfn.XLOOKUP(WEEKDAY(tbl2023Sales[[#This Row],[Date]],1),tblDayWk[Day'#],tblDayWk[Day],"Error",0,1)</f>
        <v>Sunday</v>
      </c>
      <c r="K926" t="b">
        <f>WEEKDAY(tbl2023Sales[[#This Row],[Date]], 2) &gt;= 5</f>
        <v>1</v>
      </c>
      <c r="L926" s="15">
        <f>EOMONTH(tbl2023Sales[[#This Row],[Date]],0)</f>
        <v>45199</v>
      </c>
    </row>
    <row r="927" spans="1:12" x14ac:dyDescent="0.4">
      <c r="A927">
        <v>926</v>
      </c>
      <c r="B927" s="2">
        <v>45152</v>
      </c>
      <c r="C927" t="s">
        <v>80</v>
      </c>
      <c r="D927" t="s">
        <v>2</v>
      </c>
      <c r="E927">
        <v>22</v>
      </c>
      <c r="F927" t="s">
        <v>1</v>
      </c>
      <c r="G927" s="7">
        <v>2264.64</v>
      </c>
      <c r="H927" t="str">
        <f>_xlfn.XLOOKUP(tbl2023Sales[[#This Row],[Age]],tblAgeGrp[Age],tblAgeGrp[AgeGroup],"Error, verify age",0,1)</f>
        <v>15-24</v>
      </c>
      <c r="I927" t="str">
        <f>IF(OR(tbl2023Sales[[#This Row],[Month-Year]]=45260, tbl2023Sales[[#This Row],[Month-Year]]=45291), "Holiday", "Non-Holiday")</f>
        <v>Non-Holiday</v>
      </c>
      <c r="J927" t="str">
        <f>_xlfn.XLOOKUP(WEEKDAY(tbl2023Sales[[#This Row],[Date]],1),tblDayWk[Day'#],tblDayWk[Day],"Error",0,1)</f>
        <v>Monday</v>
      </c>
      <c r="K927" t="b">
        <f>WEEKDAY(tbl2023Sales[[#This Row],[Date]], 2) &gt;= 5</f>
        <v>0</v>
      </c>
      <c r="L927" s="15">
        <f>EOMONTH(tbl2023Sales[[#This Row],[Date]],0)</f>
        <v>45169</v>
      </c>
    </row>
    <row r="928" spans="1:12" x14ac:dyDescent="0.4">
      <c r="A928">
        <v>927</v>
      </c>
      <c r="B928" s="2">
        <v>45101</v>
      </c>
      <c r="C928" t="s">
        <v>79</v>
      </c>
      <c r="D928" t="s">
        <v>2</v>
      </c>
      <c r="E928">
        <v>43</v>
      </c>
      <c r="F928" t="s">
        <v>1</v>
      </c>
      <c r="G928" s="7">
        <v>3078.2999999999997</v>
      </c>
      <c r="H928" t="str">
        <f>_xlfn.XLOOKUP(tbl2023Sales[[#This Row],[Age]],tblAgeGrp[Age],tblAgeGrp[AgeGroup],"Error, verify age",0,1)</f>
        <v>35-44</v>
      </c>
      <c r="I928" t="str">
        <f>IF(OR(tbl2023Sales[[#This Row],[Month-Year]]=45260, tbl2023Sales[[#This Row],[Month-Year]]=45291), "Holiday", "Non-Holiday")</f>
        <v>Non-Holiday</v>
      </c>
      <c r="J928" t="str">
        <f>_xlfn.XLOOKUP(WEEKDAY(tbl2023Sales[[#This Row],[Date]],1),tblDayWk[Day'#],tblDayWk[Day],"Error",0,1)</f>
        <v>Saturday</v>
      </c>
      <c r="K928" t="b">
        <f>WEEKDAY(tbl2023Sales[[#This Row],[Date]], 2) &gt;= 5</f>
        <v>1</v>
      </c>
      <c r="L928" s="15">
        <f>EOMONTH(tbl2023Sales[[#This Row],[Date]],0)</f>
        <v>45107</v>
      </c>
    </row>
    <row r="929" spans="1:12" x14ac:dyDescent="0.4">
      <c r="A929">
        <v>928</v>
      </c>
      <c r="B929" s="2">
        <v>45021</v>
      </c>
      <c r="C929" t="s">
        <v>78</v>
      </c>
      <c r="D929" t="s">
        <v>4</v>
      </c>
      <c r="E929">
        <v>35</v>
      </c>
      <c r="F929" t="s">
        <v>9</v>
      </c>
      <c r="G929" s="7">
        <v>717.52</v>
      </c>
      <c r="H929" t="str">
        <f>_xlfn.XLOOKUP(tbl2023Sales[[#This Row],[Age]],tblAgeGrp[Age],tblAgeGrp[AgeGroup],"Error, verify age",0,1)</f>
        <v>35-44</v>
      </c>
      <c r="I929" t="str">
        <f>IF(OR(tbl2023Sales[[#This Row],[Month-Year]]=45260, tbl2023Sales[[#This Row],[Month-Year]]=45291), "Holiday", "Non-Holiday")</f>
        <v>Non-Holiday</v>
      </c>
      <c r="J929" t="str">
        <f>_xlfn.XLOOKUP(WEEKDAY(tbl2023Sales[[#This Row],[Date]],1),tblDayWk[Day'#],tblDayWk[Day],"Error",0,1)</f>
        <v>Wednesday</v>
      </c>
      <c r="K929" t="b">
        <f>WEEKDAY(tbl2023Sales[[#This Row],[Date]], 2) &gt;= 5</f>
        <v>0</v>
      </c>
      <c r="L929" s="15">
        <f>EOMONTH(tbl2023Sales[[#This Row],[Date]],0)</f>
        <v>45046</v>
      </c>
    </row>
    <row r="930" spans="1:12" x14ac:dyDescent="0.4">
      <c r="A930">
        <v>929</v>
      </c>
      <c r="B930" s="2">
        <v>44953</v>
      </c>
      <c r="C930" t="s">
        <v>77</v>
      </c>
      <c r="D930" t="s">
        <v>4</v>
      </c>
      <c r="E930">
        <v>23</v>
      </c>
      <c r="F930" t="s">
        <v>6</v>
      </c>
      <c r="G930" s="7">
        <v>153.5</v>
      </c>
      <c r="H930" t="str">
        <f>_xlfn.XLOOKUP(tbl2023Sales[[#This Row],[Age]],tblAgeGrp[Age],tblAgeGrp[AgeGroup],"Error, verify age",0,1)</f>
        <v>15-24</v>
      </c>
      <c r="I930" t="str">
        <f>IF(OR(tbl2023Sales[[#This Row],[Month-Year]]=45260, tbl2023Sales[[#This Row],[Month-Year]]=45291), "Holiday", "Non-Holiday")</f>
        <v>Non-Holiday</v>
      </c>
      <c r="J930" t="str">
        <f>_xlfn.XLOOKUP(WEEKDAY(tbl2023Sales[[#This Row],[Date]],1),tblDayWk[Day'#],tblDayWk[Day],"Error",0,1)</f>
        <v>Friday</v>
      </c>
      <c r="K930" t="b">
        <f>WEEKDAY(tbl2023Sales[[#This Row],[Date]], 2) &gt;= 5</f>
        <v>1</v>
      </c>
      <c r="L930" s="15">
        <f>EOMONTH(tbl2023Sales[[#This Row],[Date]],0)</f>
        <v>44957</v>
      </c>
    </row>
    <row r="931" spans="1:12" x14ac:dyDescent="0.4">
      <c r="A931">
        <v>930</v>
      </c>
      <c r="B931" s="2">
        <v>45056</v>
      </c>
      <c r="C931" t="s">
        <v>76</v>
      </c>
      <c r="D931" t="s">
        <v>2</v>
      </c>
      <c r="E931">
        <v>54</v>
      </c>
      <c r="F931" t="s">
        <v>9</v>
      </c>
      <c r="G931" s="7">
        <v>305.65000000000003</v>
      </c>
      <c r="H931" t="str">
        <f>_xlfn.XLOOKUP(tbl2023Sales[[#This Row],[Age]],tblAgeGrp[Age],tblAgeGrp[AgeGroup],"Error, verify age",0,1)</f>
        <v>45-54</v>
      </c>
      <c r="I931" t="str">
        <f>IF(OR(tbl2023Sales[[#This Row],[Month-Year]]=45260, tbl2023Sales[[#This Row],[Month-Year]]=45291), "Holiday", "Non-Holiday")</f>
        <v>Non-Holiday</v>
      </c>
      <c r="J931" t="str">
        <f>_xlfn.XLOOKUP(WEEKDAY(tbl2023Sales[[#This Row],[Date]],1),tblDayWk[Day'#],tblDayWk[Day],"Error",0,1)</f>
        <v>Wednesday</v>
      </c>
      <c r="K931" t="b">
        <f>WEEKDAY(tbl2023Sales[[#This Row],[Date]], 2) &gt;= 5</f>
        <v>0</v>
      </c>
      <c r="L931" s="15">
        <f>EOMONTH(tbl2023Sales[[#This Row],[Date]],0)</f>
        <v>45077</v>
      </c>
    </row>
    <row r="932" spans="1:12" x14ac:dyDescent="0.4">
      <c r="A932">
        <v>931</v>
      </c>
      <c r="B932" s="2">
        <v>45171</v>
      </c>
      <c r="C932" t="s">
        <v>75</v>
      </c>
      <c r="D932" t="s">
        <v>2</v>
      </c>
      <c r="E932">
        <v>30</v>
      </c>
      <c r="F932" t="s">
        <v>6</v>
      </c>
      <c r="G932" s="7">
        <v>144.44</v>
      </c>
      <c r="H932" t="str">
        <f>_xlfn.XLOOKUP(tbl2023Sales[[#This Row],[Age]],tblAgeGrp[Age],tblAgeGrp[AgeGroup],"Error, verify age",0,1)</f>
        <v>25-34</v>
      </c>
      <c r="I932" t="str">
        <f>IF(OR(tbl2023Sales[[#This Row],[Month-Year]]=45260, tbl2023Sales[[#This Row],[Month-Year]]=45291), "Holiday", "Non-Holiday")</f>
        <v>Non-Holiday</v>
      </c>
      <c r="J932" t="str">
        <f>_xlfn.XLOOKUP(WEEKDAY(tbl2023Sales[[#This Row],[Date]],1),tblDayWk[Day'#],tblDayWk[Day],"Error",0,1)</f>
        <v>Saturday</v>
      </c>
      <c r="K932" t="b">
        <f>WEEKDAY(tbl2023Sales[[#This Row],[Date]], 2) &gt;= 5</f>
        <v>1</v>
      </c>
      <c r="L932" s="15">
        <f>EOMONTH(tbl2023Sales[[#This Row],[Date]],0)</f>
        <v>45199</v>
      </c>
    </row>
    <row r="933" spans="1:12" x14ac:dyDescent="0.4">
      <c r="A933">
        <v>932</v>
      </c>
      <c r="B933" s="2">
        <v>44985</v>
      </c>
      <c r="C933" t="s">
        <v>74</v>
      </c>
      <c r="D933" t="s">
        <v>4</v>
      </c>
      <c r="E933">
        <v>45</v>
      </c>
      <c r="F933" t="s">
        <v>6</v>
      </c>
      <c r="G933" s="7">
        <v>155.67999999999998</v>
      </c>
      <c r="H933" t="str">
        <f>_xlfn.XLOOKUP(tbl2023Sales[[#This Row],[Age]],tblAgeGrp[Age],tblAgeGrp[AgeGroup],"Error, verify age",0,1)</f>
        <v>45-54</v>
      </c>
      <c r="I933" t="str">
        <f>IF(OR(tbl2023Sales[[#This Row],[Month-Year]]=45260, tbl2023Sales[[#This Row],[Month-Year]]=45291), "Holiday", "Non-Holiday")</f>
        <v>Non-Holiday</v>
      </c>
      <c r="J933" t="str">
        <f>_xlfn.XLOOKUP(WEEKDAY(tbl2023Sales[[#This Row],[Date]],1),tblDayWk[Day'#],tblDayWk[Day],"Error",0,1)</f>
        <v>Tuesday</v>
      </c>
      <c r="K933" t="b">
        <f>WEEKDAY(tbl2023Sales[[#This Row],[Date]], 2) &gt;= 5</f>
        <v>0</v>
      </c>
      <c r="L933" s="15">
        <f>EOMONTH(tbl2023Sales[[#This Row],[Date]],0)</f>
        <v>44985</v>
      </c>
    </row>
    <row r="934" spans="1:12" x14ac:dyDescent="0.4">
      <c r="A934">
        <v>933</v>
      </c>
      <c r="B934" s="2">
        <v>44960</v>
      </c>
      <c r="C934" t="s">
        <v>73</v>
      </c>
      <c r="D934" t="s">
        <v>2</v>
      </c>
      <c r="E934">
        <v>22</v>
      </c>
      <c r="F934" t="s">
        <v>6</v>
      </c>
      <c r="G934" s="7">
        <v>88.36</v>
      </c>
      <c r="H934" t="str">
        <f>_xlfn.XLOOKUP(tbl2023Sales[[#This Row],[Age]],tblAgeGrp[Age],tblAgeGrp[AgeGroup],"Error, verify age",0,1)</f>
        <v>15-24</v>
      </c>
      <c r="I934" t="str">
        <f>IF(OR(tbl2023Sales[[#This Row],[Month-Year]]=45260, tbl2023Sales[[#This Row],[Month-Year]]=45291), "Holiday", "Non-Holiday")</f>
        <v>Non-Holiday</v>
      </c>
      <c r="J934" t="str">
        <f>_xlfn.XLOOKUP(WEEKDAY(tbl2023Sales[[#This Row],[Date]],1),tblDayWk[Day'#],tblDayWk[Day],"Error",0,1)</f>
        <v>Friday</v>
      </c>
      <c r="K934" t="b">
        <f>WEEKDAY(tbl2023Sales[[#This Row],[Date]], 2) &gt;= 5</f>
        <v>1</v>
      </c>
      <c r="L934" s="15">
        <f>EOMONTH(tbl2023Sales[[#This Row],[Date]],0)</f>
        <v>44985</v>
      </c>
    </row>
    <row r="935" spans="1:12" x14ac:dyDescent="0.4">
      <c r="A935">
        <v>934</v>
      </c>
      <c r="B935" s="2">
        <v>45132</v>
      </c>
      <c r="C935" t="s">
        <v>72</v>
      </c>
      <c r="D935" t="s">
        <v>2</v>
      </c>
      <c r="E935">
        <v>30</v>
      </c>
      <c r="F935" t="s">
        <v>6</v>
      </c>
      <c r="G935" s="7">
        <v>58.2</v>
      </c>
      <c r="H935" t="str">
        <f>_xlfn.XLOOKUP(tbl2023Sales[[#This Row],[Age]],tblAgeGrp[Age],tblAgeGrp[AgeGroup],"Error, verify age",0,1)</f>
        <v>25-34</v>
      </c>
      <c r="I935" t="str">
        <f>IF(OR(tbl2023Sales[[#This Row],[Month-Year]]=45260, tbl2023Sales[[#This Row],[Month-Year]]=45291), "Holiday", "Non-Holiday")</f>
        <v>Non-Holiday</v>
      </c>
      <c r="J935" t="str">
        <f>_xlfn.XLOOKUP(WEEKDAY(tbl2023Sales[[#This Row],[Date]],1),tblDayWk[Day'#],tblDayWk[Day],"Error",0,1)</f>
        <v>Tuesday</v>
      </c>
      <c r="K935" t="b">
        <f>WEEKDAY(tbl2023Sales[[#This Row],[Date]], 2) &gt;= 5</f>
        <v>0</v>
      </c>
      <c r="L935" s="15">
        <f>EOMONTH(tbl2023Sales[[#This Row],[Date]],0)</f>
        <v>45138</v>
      </c>
    </row>
    <row r="936" spans="1:12" x14ac:dyDescent="0.4">
      <c r="A936">
        <v>935</v>
      </c>
      <c r="B936" s="2">
        <v>45178</v>
      </c>
      <c r="C936" t="s">
        <v>71</v>
      </c>
      <c r="D936" t="s">
        <v>4</v>
      </c>
      <c r="E936">
        <v>34</v>
      </c>
      <c r="F936" t="s">
        <v>6</v>
      </c>
      <c r="G936" s="7">
        <v>499.14</v>
      </c>
      <c r="H936" t="str">
        <f>_xlfn.XLOOKUP(tbl2023Sales[[#This Row],[Age]],tblAgeGrp[Age],tblAgeGrp[AgeGroup],"Error, verify age",0,1)</f>
        <v>25-34</v>
      </c>
      <c r="I936" t="str">
        <f>IF(OR(tbl2023Sales[[#This Row],[Month-Year]]=45260, tbl2023Sales[[#This Row],[Month-Year]]=45291), "Holiday", "Non-Holiday")</f>
        <v>Non-Holiday</v>
      </c>
      <c r="J936" t="str">
        <f>_xlfn.XLOOKUP(WEEKDAY(tbl2023Sales[[#This Row],[Date]],1),tblDayWk[Day'#],tblDayWk[Day],"Error",0,1)</f>
        <v>Saturday</v>
      </c>
      <c r="K936" t="b">
        <f>WEEKDAY(tbl2023Sales[[#This Row],[Date]], 2) &gt;= 5</f>
        <v>1</v>
      </c>
      <c r="L936" s="15">
        <f>EOMONTH(tbl2023Sales[[#This Row],[Date]],0)</f>
        <v>45199</v>
      </c>
    </row>
    <row r="937" spans="1:12" x14ac:dyDescent="0.4">
      <c r="A937">
        <v>936</v>
      </c>
      <c r="B937" s="2">
        <v>44964</v>
      </c>
      <c r="C937" t="s">
        <v>70</v>
      </c>
      <c r="D937" t="s">
        <v>2</v>
      </c>
      <c r="E937">
        <v>57</v>
      </c>
      <c r="F937" t="s">
        <v>6</v>
      </c>
      <c r="G937" s="7">
        <v>80.28</v>
      </c>
      <c r="H937" t="str">
        <f>_xlfn.XLOOKUP(tbl2023Sales[[#This Row],[Age]],tblAgeGrp[Age],tblAgeGrp[AgeGroup],"Error, verify age",0,1)</f>
        <v>55-64</v>
      </c>
      <c r="I937" t="str">
        <f>IF(OR(tbl2023Sales[[#This Row],[Month-Year]]=45260, tbl2023Sales[[#This Row],[Month-Year]]=45291), "Holiday", "Non-Holiday")</f>
        <v>Non-Holiday</v>
      </c>
      <c r="J937" t="str">
        <f>_xlfn.XLOOKUP(WEEKDAY(tbl2023Sales[[#This Row],[Date]],1),tblDayWk[Day'#],tblDayWk[Day],"Error",0,1)</f>
        <v>Tuesday</v>
      </c>
      <c r="K937" t="b">
        <f>WEEKDAY(tbl2023Sales[[#This Row],[Date]], 2) &gt;= 5</f>
        <v>0</v>
      </c>
      <c r="L937" s="15">
        <f>EOMONTH(tbl2023Sales[[#This Row],[Date]],0)</f>
        <v>44985</v>
      </c>
    </row>
    <row r="938" spans="1:12" x14ac:dyDescent="0.4">
      <c r="A938">
        <v>937</v>
      </c>
      <c r="B938" s="2">
        <v>45222</v>
      </c>
      <c r="C938" t="s">
        <v>69</v>
      </c>
      <c r="D938" t="s">
        <v>4</v>
      </c>
      <c r="E938">
        <v>62</v>
      </c>
      <c r="F938" t="s">
        <v>6</v>
      </c>
      <c r="G938" s="7">
        <v>70.62</v>
      </c>
      <c r="H938" t="str">
        <f>_xlfn.XLOOKUP(tbl2023Sales[[#This Row],[Age]],tblAgeGrp[Age],tblAgeGrp[AgeGroup],"Error, verify age",0,1)</f>
        <v>55-64</v>
      </c>
      <c r="I938" t="str">
        <f>IF(OR(tbl2023Sales[[#This Row],[Month-Year]]=45260, tbl2023Sales[[#This Row],[Month-Year]]=45291), "Holiday", "Non-Holiday")</f>
        <v>Non-Holiday</v>
      </c>
      <c r="J938" t="str">
        <f>_xlfn.XLOOKUP(WEEKDAY(tbl2023Sales[[#This Row],[Date]],1),tblDayWk[Day'#],tblDayWk[Day],"Error",0,1)</f>
        <v>Monday</v>
      </c>
      <c r="K938" t="b">
        <f>WEEKDAY(tbl2023Sales[[#This Row],[Date]], 2) &gt;= 5</f>
        <v>0</v>
      </c>
      <c r="L938" s="15">
        <f>EOMONTH(tbl2023Sales[[#This Row],[Date]],0)</f>
        <v>45230</v>
      </c>
    </row>
    <row r="939" spans="1:12" x14ac:dyDescent="0.4">
      <c r="A939">
        <v>938</v>
      </c>
      <c r="B939" s="2">
        <v>45249</v>
      </c>
      <c r="C939" t="s">
        <v>68</v>
      </c>
      <c r="D939" t="s">
        <v>2</v>
      </c>
      <c r="E939">
        <v>49</v>
      </c>
      <c r="F939" t="s">
        <v>9</v>
      </c>
      <c r="G939" s="7">
        <v>1174.95</v>
      </c>
      <c r="H939" t="str">
        <f>_xlfn.XLOOKUP(tbl2023Sales[[#This Row],[Age]],tblAgeGrp[Age],tblAgeGrp[AgeGroup],"Error, verify age",0,1)</f>
        <v>45-54</v>
      </c>
      <c r="I939" t="str">
        <f>IF(OR(tbl2023Sales[[#This Row],[Month-Year]]=45260, tbl2023Sales[[#This Row],[Month-Year]]=45291), "Holiday", "Non-Holiday")</f>
        <v>Holiday</v>
      </c>
      <c r="J939" t="str">
        <f>_xlfn.XLOOKUP(WEEKDAY(tbl2023Sales[[#This Row],[Date]],1),tblDayWk[Day'#],tblDayWk[Day],"Error",0,1)</f>
        <v>Sunday</v>
      </c>
      <c r="K939" t="b">
        <f>WEEKDAY(tbl2023Sales[[#This Row],[Date]], 2) &gt;= 5</f>
        <v>1</v>
      </c>
      <c r="L939" s="15">
        <f>EOMONTH(tbl2023Sales[[#This Row],[Date]],0)</f>
        <v>45260</v>
      </c>
    </row>
    <row r="940" spans="1:12" x14ac:dyDescent="0.4">
      <c r="A940">
        <v>939</v>
      </c>
      <c r="B940" s="2">
        <v>45278</v>
      </c>
      <c r="C940" t="s">
        <v>67</v>
      </c>
      <c r="D940" t="s">
        <v>4</v>
      </c>
      <c r="E940">
        <v>46</v>
      </c>
      <c r="F940" t="s">
        <v>1</v>
      </c>
      <c r="G940" s="7">
        <v>256.44</v>
      </c>
      <c r="H940" t="str">
        <f>_xlfn.XLOOKUP(tbl2023Sales[[#This Row],[Age]],tblAgeGrp[Age],tblAgeGrp[AgeGroup],"Error, verify age",0,1)</f>
        <v>45-54</v>
      </c>
      <c r="I940" t="str">
        <f>IF(OR(tbl2023Sales[[#This Row],[Month-Year]]=45260, tbl2023Sales[[#This Row],[Month-Year]]=45291), "Holiday", "Non-Holiday")</f>
        <v>Holiday</v>
      </c>
      <c r="J940" t="str">
        <f>_xlfn.XLOOKUP(WEEKDAY(tbl2023Sales[[#This Row],[Date]],1),tblDayWk[Day'#],tblDayWk[Day],"Error",0,1)</f>
        <v>Monday</v>
      </c>
      <c r="K940" t="b">
        <f>WEEKDAY(tbl2023Sales[[#This Row],[Date]], 2) &gt;= 5</f>
        <v>0</v>
      </c>
      <c r="L940" s="15">
        <f>EOMONTH(tbl2023Sales[[#This Row],[Date]],0)</f>
        <v>45291</v>
      </c>
    </row>
    <row r="941" spans="1:12" x14ac:dyDescent="0.4">
      <c r="A941">
        <v>940</v>
      </c>
      <c r="B941" s="2">
        <v>44954</v>
      </c>
      <c r="C941" t="s">
        <v>66</v>
      </c>
      <c r="D941" t="s">
        <v>4</v>
      </c>
      <c r="E941">
        <v>20</v>
      </c>
      <c r="F941" t="s">
        <v>1</v>
      </c>
      <c r="G941" s="7">
        <v>43.84</v>
      </c>
      <c r="H941" t="str">
        <f>_xlfn.XLOOKUP(tbl2023Sales[[#This Row],[Age]],tblAgeGrp[Age],tblAgeGrp[AgeGroup],"Error, verify age",0,1)</f>
        <v>15-24</v>
      </c>
      <c r="I941" t="str">
        <f>IF(OR(tbl2023Sales[[#This Row],[Month-Year]]=45260, tbl2023Sales[[#This Row],[Month-Year]]=45291), "Holiday", "Non-Holiday")</f>
        <v>Non-Holiday</v>
      </c>
      <c r="J941" t="str">
        <f>_xlfn.XLOOKUP(WEEKDAY(tbl2023Sales[[#This Row],[Date]],1),tblDayWk[Day'#],tblDayWk[Day],"Error",0,1)</f>
        <v>Saturday</v>
      </c>
      <c r="K941" t="b">
        <f>WEEKDAY(tbl2023Sales[[#This Row],[Date]], 2) &gt;= 5</f>
        <v>1</v>
      </c>
      <c r="L941" s="15">
        <f>EOMONTH(tbl2023Sales[[#This Row],[Date]],0)</f>
        <v>44957</v>
      </c>
    </row>
    <row r="942" spans="1:12" x14ac:dyDescent="0.4">
      <c r="A942">
        <v>941</v>
      </c>
      <c r="B942" s="2">
        <v>45004</v>
      </c>
      <c r="C942" t="s">
        <v>65</v>
      </c>
      <c r="D942" t="s">
        <v>4</v>
      </c>
      <c r="E942">
        <v>57</v>
      </c>
      <c r="F942" t="s">
        <v>9</v>
      </c>
      <c r="G942" s="7">
        <v>516.67000000000007</v>
      </c>
      <c r="H942" t="str">
        <f>_xlfn.XLOOKUP(tbl2023Sales[[#This Row],[Age]],tblAgeGrp[Age],tblAgeGrp[AgeGroup],"Error, verify age",0,1)</f>
        <v>55-64</v>
      </c>
      <c r="I942" t="str">
        <f>IF(OR(tbl2023Sales[[#This Row],[Month-Year]]=45260, tbl2023Sales[[#This Row],[Month-Year]]=45291), "Holiday", "Non-Holiday")</f>
        <v>Non-Holiday</v>
      </c>
      <c r="J942" t="str">
        <f>_xlfn.XLOOKUP(WEEKDAY(tbl2023Sales[[#This Row],[Date]],1),tblDayWk[Day'#],tblDayWk[Day],"Error",0,1)</f>
        <v>Sunday</v>
      </c>
      <c r="K942" t="b">
        <f>WEEKDAY(tbl2023Sales[[#This Row],[Date]], 2) &gt;= 5</f>
        <v>1</v>
      </c>
      <c r="L942" s="15">
        <f>EOMONTH(tbl2023Sales[[#This Row],[Date]],0)</f>
        <v>45016</v>
      </c>
    </row>
    <row r="943" spans="1:12" x14ac:dyDescent="0.4">
      <c r="A943">
        <v>942</v>
      </c>
      <c r="B943" s="2">
        <v>45003</v>
      </c>
      <c r="C943" t="s">
        <v>64</v>
      </c>
      <c r="D943" t="s">
        <v>2</v>
      </c>
      <c r="E943">
        <v>51</v>
      </c>
      <c r="F943" t="s">
        <v>9</v>
      </c>
      <c r="G943" s="7">
        <v>187.24</v>
      </c>
      <c r="H943" t="str">
        <f>_xlfn.XLOOKUP(tbl2023Sales[[#This Row],[Age]],tblAgeGrp[Age],tblAgeGrp[AgeGroup],"Error, verify age",0,1)</f>
        <v>45-54</v>
      </c>
      <c r="I943" t="str">
        <f>IF(OR(tbl2023Sales[[#This Row],[Month-Year]]=45260, tbl2023Sales[[#This Row],[Month-Year]]=45291), "Holiday", "Non-Holiday")</f>
        <v>Non-Holiday</v>
      </c>
      <c r="J943" t="str">
        <f>_xlfn.XLOOKUP(WEEKDAY(tbl2023Sales[[#This Row],[Date]],1),tblDayWk[Day'#],tblDayWk[Day],"Error",0,1)</f>
        <v>Saturday</v>
      </c>
      <c r="K943" t="b">
        <f>WEEKDAY(tbl2023Sales[[#This Row],[Date]], 2) &gt;= 5</f>
        <v>1</v>
      </c>
      <c r="L943" s="15">
        <f>EOMONTH(tbl2023Sales[[#This Row],[Date]],0)</f>
        <v>45016</v>
      </c>
    </row>
    <row r="944" spans="1:12" x14ac:dyDescent="0.4">
      <c r="A944">
        <v>943</v>
      </c>
      <c r="B944" s="2">
        <v>45215</v>
      </c>
      <c r="C944" t="s">
        <v>63</v>
      </c>
      <c r="D944" t="s">
        <v>4</v>
      </c>
      <c r="E944">
        <v>57</v>
      </c>
      <c r="F944" t="s">
        <v>9</v>
      </c>
      <c r="G944" s="7">
        <v>387.36</v>
      </c>
      <c r="H944" t="str">
        <f>_xlfn.XLOOKUP(tbl2023Sales[[#This Row],[Age]],tblAgeGrp[Age],tblAgeGrp[AgeGroup],"Error, verify age",0,1)</f>
        <v>55-64</v>
      </c>
      <c r="I944" t="str">
        <f>IF(OR(tbl2023Sales[[#This Row],[Month-Year]]=45260, tbl2023Sales[[#This Row],[Month-Year]]=45291), "Holiday", "Non-Holiday")</f>
        <v>Non-Holiday</v>
      </c>
      <c r="J944" t="str">
        <f>_xlfn.XLOOKUP(WEEKDAY(tbl2023Sales[[#This Row],[Date]],1),tblDayWk[Day'#],tblDayWk[Day],"Error",0,1)</f>
        <v>Monday</v>
      </c>
      <c r="K944" t="b">
        <f>WEEKDAY(tbl2023Sales[[#This Row],[Date]], 2) &gt;= 5</f>
        <v>0</v>
      </c>
      <c r="L944" s="15">
        <f>EOMONTH(tbl2023Sales[[#This Row],[Date]],0)</f>
        <v>45230</v>
      </c>
    </row>
    <row r="945" spans="1:12" x14ac:dyDescent="0.4">
      <c r="A945">
        <v>944</v>
      </c>
      <c r="B945" s="2">
        <v>45082</v>
      </c>
      <c r="C945" t="s">
        <v>62</v>
      </c>
      <c r="D945" t="s">
        <v>2</v>
      </c>
      <c r="E945">
        <v>44</v>
      </c>
      <c r="F945" t="s">
        <v>9</v>
      </c>
      <c r="G945" s="7">
        <v>273.77999999999997</v>
      </c>
      <c r="H945" t="str">
        <f>_xlfn.XLOOKUP(tbl2023Sales[[#This Row],[Age]],tblAgeGrp[Age],tblAgeGrp[AgeGroup],"Error, verify age",0,1)</f>
        <v>35-44</v>
      </c>
      <c r="I945" t="str">
        <f>IF(OR(tbl2023Sales[[#This Row],[Month-Year]]=45260, tbl2023Sales[[#This Row],[Month-Year]]=45291), "Holiday", "Non-Holiday")</f>
        <v>Non-Holiday</v>
      </c>
      <c r="J945" t="str">
        <f>_xlfn.XLOOKUP(WEEKDAY(tbl2023Sales[[#This Row],[Date]],1),tblDayWk[Day'#],tblDayWk[Day],"Error",0,1)</f>
        <v>Monday</v>
      </c>
      <c r="K945" t="b">
        <f>WEEKDAY(tbl2023Sales[[#This Row],[Date]], 2) &gt;= 5</f>
        <v>0</v>
      </c>
      <c r="L945" s="15">
        <f>EOMONTH(tbl2023Sales[[#This Row],[Date]],0)</f>
        <v>45107</v>
      </c>
    </row>
    <row r="946" spans="1:12" x14ac:dyDescent="0.4">
      <c r="A946">
        <v>945</v>
      </c>
      <c r="B946" s="2">
        <v>44970</v>
      </c>
      <c r="C946" t="s">
        <v>61</v>
      </c>
      <c r="D946" t="s">
        <v>2</v>
      </c>
      <c r="E946">
        <v>30</v>
      </c>
      <c r="F946" t="s">
        <v>6</v>
      </c>
      <c r="G946" s="7">
        <v>265.20000000000005</v>
      </c>
      <c r="H946" t="str">
        <f>_xlfn.XLOOKUP(tbl2023Sales[[#This Row],[Age]],tblAgeGrp[Age],tblAgeGrp[AgeGroup],"Error, verify age",0,1)</f>
        <v>25-34</v>
      </c>
      <c r="I946" t="str">
        <f>IF(OR(tbl2023Sales[[#This Row],[Month-Year]]=45260, tbl2023Sales[[#This Row],[Month-Year]]=45291), "Holiday", "Non-Holiday")</f>
        <v>Non-Holiday</v>
      </c>
      <c r="J946" t="str">
        <f>_xlfn.XLOOKUP(WEEKDAY(tbl2023Sales[[#This Row],[Date]],1),tblDayWk[Day'#],tblDayWk[Day],"Error",0,1)</f>
        <v>Monday</v>
      </c>
      <c r="K946" t="b">
        <f>WEEKDAY(tbl2023Sales[[#This Row],[Date]], 2) &gt;= 5</f>
        <v>0</v>
      </c>
      <c r="L946" s="15">
        <f>EOMONTH(tbl2023Sales[[#This Row],[Date]],0)</f>
        <v>44985</v>
      </c>
    </row>
    <row r="947" spans="1:12" x14ac:dyDescent="0.4">
      <c r="A947">
        <v>946</v>
      </c>
      <c r="B947" s="2">
        <v>45054</v>
      </c>
      <c r="C947" t="s">
        <v>60</v>
      </c>
      <c r="D947" t="s">
        <v>2</v>
      </c>
      <c r="E947">
        <v>62</v>
      </c>
      <c r="F947" t="s">
        <v>1</v>
      </c>
      <c r="G947" s="7">
        <v>1199.95</v>
      </c>
      <c r="H947" t="str">
        <f>_xlfn.XLOOKUP(tbl2023Sales[[#This Row],[Age]],tblAgeGrp[Age],tblAgeGrp[AgeGroup],"Error, verify age",0,1)</f>
        <v>55-64</v>
      </c>
      <c r="I947" t="str">
        <f>IF(OR(tbl2023Sales[[#This Row],[Month-Year]]=45260, tbl2023Sales[[#This Row],[Month-Year]]=45291), "Holiday", "Non-Holiday")</f>
        <v>Non-Holiday</v>
      </c>
      <c r="J947" t="str">
        <f>_xlfn.XLOOKUP(WEEKDAY(tbl2023Sales[[#This Row],[Date]],1),tblDayWk[Day'#],tblDayWk[Day],"Error",0,1)</f>
        <v>Monday</v>
      </c>
      <c r="K947" t="b">
        <f>WEEKDAY(tbl2023Sales[[#This Row],[Date]], 2) &gt;= 5</f>
        <v>0</v>
      </c>
      <c r="L947" s="15">
        <f>EOMONTH(tbl2023Sales[[#This Row],[Date]],0)</f>
        <v>45077</v>
      </c>
    </row>
    <row r="948" spans="1:12" x14ac:dyDescent="0.4">
      <c r="A948">
        <v>947</v>
      </c>
      <c r="B948" s="2">
        <v>44987</v>
      </c>
      <c r="C948" t="s">
        <v>59</v>
      </c>
      <c r="D948" t="s">
        <v>2</v>
      </c>
      <c r="E948">
        <v>50</v>
      </c>
      <c r="F948" t="s">
        <v>6</v>
      </c>
      <c r="G948" s="7">
        <v>13.76</v>
      </c>
      <c r="H948" t="str">
        <f>_xlfn.XLOOKUP(tbl2023Sales[[#This Row],[Age]],tblAgeGrp[Age],tblAgeGrp[AgeGroup],"Error, verify age",0,1)</f>
        <v>45-54</v>
      </c>
      <c r="I948" t="str">
        <f>IF(OR(tbl2023Sales[[#This Row],[Month-Year]]=45260, tbl2023Sales[[#This Row],[Month-Year]]=45291), "Holiday", "Non-Holiday")</f>
        <v>Non-Holiday</v>
      </c>
      <c r="J948" t="str">
        <f>_xlfn.XLOOKUP(WEEKDAY(tbl2023Sales[[#This Row],[Date]],1),tblDayWk[Day'#],tblDayWk[Day],"Error",0,1)</f>
        <v>Thursday</v>
      </c>
      <c r="K948" t="b">
        <f>WEEKDAY(tbl2023Sales[[#This Row],[Date]], 2) &gt;= 5</f>
        <v>0</v>
      </c>
      <c r="L948" s="15">
        <f>EOMONTH(tbl2023Sales[[#This Row],[Date]],0)</f>
        <v>45016</v>
      </c>
    </row>
    <row r="949" spans="1:12" x14ac:dyDescent="0.4">
      <c r="A949">
        <v>948</v>
      </c>
      <c r="B949" s="2">
        <v>45212</v>
      </c>
      <c r="C949" t="s">
        <v>58</v>
      </c>
      <c r="D949" t="s">
        <v>4</v>
      </c>
      <c r="E949">
        <v>23</v>
      </c>
      <c r="F949" t="s">
        <v>1</v>
      </c>
      <c r="G949" s="7">
        <v>955.41000000000008</v>
      </c>
      <c r="H949" t="str">
        <f>_xlfn.XLOOKUP(tbl2023Sales[[#This Row],[Age]],tblAgeGrp[Age],tblAgeGrp[AgeGroup],"Error, verify age",0,1)</f>
        <v>15-24</v>
      </c>
      <c r="I949" t="str">
        <f>IF(OR(tbl2023Sales[[#This Row],[Month-Year]]=45260, tbl2023Sales[[#This Row],[Month-Year]]=45291), "Holiday", "Non-Holiday")</f>
        <v>Non-Holiday</v>
      </c>
      <c r="J949" t="str">
        <f>_xlfn.XLOOKUP(WEEKDAY(tbl2023Sales[[#This Row],[Date]],1),tblDayWk[Day'#],tblDayWk[Day],"Error",0,1)</f>
        <v>Friday</v>
      </c>
      <c r="K949" t="b">
        <f>WEEKDAY(tbl2023Sales[[#This Row],[Date]], 2) &gt;= 5</f>
        <v>1</v>
      </c>
      <c r="L949" s="15">
        <f>EOMONTH(tbl2023Sales[[#This Row],[Date]],0)</f>
        <v>45230</v>
      </c>
    </row>
    <row r="950" spans="1:12" x14ac:dyDescent="0.4">
      <c r="A950">
        <v>949</v>
      </c>
      <c r="B950" s="2">
        <v>45140</v>
      </c>
      <c r="C950" t="s">
        <v>57</v>
      </c>
      <c r="D950" t="s">
        <v>4</v>
      </c>
      <c r="E950">
        <v>41</v>
      </c>
      <c r="F950" t="s">
        <v>1</v>
      </c>
      <c r="G950" s="7">
        <v>1876.6499999999999</v>
      </c>
      <c r="H950" t="str">
        <f>_xlfn.XLOOKUP(tbl2023Sales[[#This Row],[Age]],tblAgeGrp[Age],tblAgeGrp[AgeGroup],"Error, verify age",0,1)</f>
        <v>35-44</v>
      </c>
      <c r="I950" t="str">
        <f>IF(OR(tbl2023Sales[[#This Row],[Month-Year]]=45260, tbl2023Sales[[#This Row],[Month-Year]]=45291), "Holiday", "Non-Holiday")</f>
        <v>Non-Holiday</v>
      </c>
      <c r="J950" t="str">
        <f>_xlfn.XLOOKUP(WEEKDAY(tbl2023Sales[[#This Row],[Date]],1),tblDayWk[Day'#],tblDayWk[Day],"Error",0,1)</f>
        <v>Wednesday</v>
      </c>
      <c r="K950" t="b">
        <f>WEEKDAY(tbl2023Sales[[#This Row],[Date]], 2) &gt;= 5</f>
        <v>0</v>
      </c>
      <c r="L950" s="15">
        <f>EOMONTH(tbl2023Sales[[#This Row],[Date]],0)</f>
        <v>45169</v>
      </c>
    </row>
    <row r="951" spans="1:12" x14ac:dyDescent="0.4">
      <c r="A951">
        <v>950</v>
      </c>
      <c r="B951" s="2">
        <v>45237</v>
      </c>
      <c r="C951" t="s">
        <v>56</v>
      </c>
      <c r="D951" t="s">
        <v>2</v>
      </c>
      <c r="E951">
        <v>36</v>
      </c>
      <c r="F951" t="s">
        <v>9</v>
      </c>
      <c r="G951" s="7">
        <v>916.86</v>
      </c>
      <c r="H951" t="str">
        <f>_xlfn.XLOOKUP(tbl2023Sales[[#This Row],[Age]],tblAgeGrp[Age],tblAgeGrp[AgeGroup],"Error, verify age",0,1)</f>
        <v>35-44</v>
      </c>
      <c r="I951" t="str">
        <f>IF(OR(tbl2023Sales[[#This Row],[Month-Year]]=45260, tbl2023Sales[[#This Row],[Month-Year]]=45291), "Holiday", "Non-Holiday")</f>
        <v>Holiday</v>
      </c>
      <c r="J951" t="str">
        <f>_xlfn.XLOOKUP(WEEKDAY(tbl2023Sales[[#This Row],[Date]],1),tblDayWk[Day'#],tblDayWk[Day],"Error",0,1)</f>
        <v>Tuesday</v>
      </c>
      <c r="K951" t="b">
        <f>WEEKDAY(tbl2023Sales[[#This Row],[Date]], 2) &gt;= 5</f>
        <v>0</v>
      </c>
      <c r="L951" s="15">
        <f>EOMONTH(tbl2023Sales[[#This Row],[Date]],0)</f>
        <v>45260</v>
      </c>
    </row>
    <row r="952" spans="1:12" x14ac:dyDescent="0.4">
      <c r="A952">
        <v>951</v>
      </c>
      <c r="B952" s="2">
        <v>45232</v>
      </c>
      <c r="C952" t="s">
        <v>55</v>
      </c>
      <c r="D952" t="s">
        <v>2</v>
      </c>
      <c r="E952">
        <v>33</v>
      </c>
      <c r="F952" t="s">
        <v>6</v>
      </c>
      <c r="G952" s="7">
        <v>5.0999999999999996</v>
      </c>
      <c r="H952" t="str">
        <f>_xlfn.XLOOKUP(tbl2023Sales[[#This Row],[Age]],tblAgeGrp[Age],tblAgeGrp[AgeGroup],"Error, verify age",0,1)</f>
        <v>25-34</v>
      </c>
      <c r="I952" t="str">
        <f>IF(OR(tbl2023Sales[[#This Row],[Month-Year]]=45260, tbl2023Sales[[#This Row],[Month-Year]]=45291), "Holiday", "Non-Holiday")</f>
        <v>Holiday</v>
      </c>
      <c r="J952" t="str">
        <f>_xlfn.XLOOKUP(WEEKDAY(tbl2023Sales[[#This Row],[Date]],1),tblDayWk[Day'#],tblDayWk[Day],"Error",0,1)</f>
        <v>Thursday</v>
      </c>
      <c r="K952" t="b">
        <f>WEEKDAY(tbl2023Sales[[#This Row],[Date]], 2) &gt;= 5</f>
        <v>0</v>
      </c>
      <c r="L952" s="15">
        <f>EOMONTH(tbl2023Sales[[#This Row],[Date]],0)</f>
        <v>45260</v>
      </c>
    </row>
    <row r="953" spans="1:12" x14ac:dyDescent="0.4">
      <c r="A953">
        <v>952</v>
      </c>
      <c r="B953" s="2">
        <v>45243</v>
      </c>
      <c r="C953" t="s">
        <v>54</v>
      </c>
      <c r="D953" t="s">
        <v>4</v>
      </c>
      <c r="E953">
        <v>57</v>
      </c>
      <c r="F953" t="s">
        <v>9</v>
      </c>
      <c r="G953" s="7">
        <v>849.12000000000012</v>
      </c>
      <c r="H953" t="str">
        <f>_xlfn.XLOOKUP(tbl2023Sales[[#This Row],[Age]],tblAgeGrp[Age],tblAgeGrp[AgeGroup],"Error, verify age",0,1)</f>
        <v>55-64</v>
      </c>
      <c r="I953" t="str">
        <f>IF(OR(tbl2023Sales[[#This Row],[Month-Year]]=45260, tbl2023Sales[[#This Row],[Month-Year]]=45291), "Holiday", "Non-Holiday")</f>
        <v>Holiday</v>
      </c>
      <c r="J953" t="str">
        <f>_xlfn.XLOOKUP(WEEKDAY(tbl2023Sales[[#This Row],[Date]],1),tblDayWk[Day'#],tblDayWk[Day],"Error",0,1)</f>
        <v>Monday</v>
      </c>
      <c r="K953" t="b">
        <f>WEEKDAY(tbl2023Sales[[#This Row],[Date]], 2) &gt;= 5</f>
        <v>0</v>
      </c>
      <c r="L953" s="15">
        <f>EOMONTH(tbl2023Sales[[#This Row],[Date]],0)</f>
        <v>45260</v>
      </c>
    </row>
    <row r="954" spans="1:12" x14ac:dyDescent="0.4">
      <c r="A954">
        <v>953</v>
      </c>
      <c r="B954" s="2">
        <v>45042</v>
      </c>
      <c r="C954" t="s">
        <v>53</v>
      </c>
      <c r="D954" t="s">
        <v>2</v>
      </c>
      <c r="E954">
        <v>45</v>
      </c>
      <c r="F954" t="s">
        <v>6</v>
      </c>
      <c r="G954" s="7">
        <v>109.94</v>
      </c>
      <c r="H954" t="str">
        <f>_xlfn.XLOOKUP(tbl2023Sales[[#This Row],[Age]],tblAgeGrp[Age],tblAgeGrp[AgeGroup],"Error, verify age",0,1)</f>
        <v>45-54</v>
      </c>
      <c r="I954" t="str">
        <f>IF(OR(tbl2023Sales[[#This Row],[Month-Year]]=45260, tbl2023Sales[[#This Row],[Month-Year]]=45291), "Holiday", "Non-Holiday")</f>
        <v>Non-Holiday</v>
      </c>
      <c r="J954" t="str">
        <f>_xlfn.XLOOKUP(WEEKDAY(tbl2023Sales[[#This Row],[Date]],1),tblDayWk[Day'#],tblDayWk[Day],"Error",0,1)</f>
        <v>Wednesday</v>
      </c>
      <c r="K954" t="b">
        <f>WEEKDAY(tbl2023Sales[[#This Row],[Date]], 2) &gt;= 5</f>
        <v>0</v>
      </c>
      <c r="L954" s="15">
        <f>EOMONTH(tbl2023Sales[[#This Row],[Date]],0)</f>
        <v>45046</v>
      </c>
    </row>
    <row r="955" spans="1:12" x14ac:dyDescent="0.4">
      <c r="A955">
        <v>954</v>
      </c>
      <c r="B955" s="2">
        <v>45194</v>
      </c>
      <c r="C955" t="s">
        <v>52</v>
      </c>
      <c r="D955" t="s">
        <v>4</v>
      </c>
      <c r="E955">
        <v>50</v>
      </c>
      <c r="F955" t="s">
        <v>1</v>
      </c>
      <c r="G955" s="7">
        <v>828.4</v>
      </c>
      <c r="H955" t="str">
        <f>_xlfn.XLOOKUP(tbl2023Sales[[#This Row],[Age]],tblAgeGrp[Age],tblAgeGrp[AgeGroup],"Error, verify age",0,1)</f>
        <v>45-54</v>
      </c>
      <c r="I955" t="str">
        <f>IF(OR(tbl2023Sales[[#This Row],[Month-Year]]=45260, tbl2023Sales[[#This Row],[Month-Year]]=45291), "Holiday", "Non-Holiday")</f>
        <v>Non-Holiday</v>
      </c>
      <c r="J955" t="str">
        <f>_xlfn.XLOOKUP(WEEKDAY(tbl2023Sales[[#This Row],[Date]],1),tblDayWk[Day'#],tblDayWk[Day],"Error",0,1)</f>
        <v>Monday</v>
      </c>
      <c r="K955" t="b">
        <f>WEEKDAY(tbl2023Sales[[#This Row],[Date]], 2) &gt;= 5</f>
        <v>0</v>
      </c>
      <c r="L955" s="15">
        <f>EOMONTH(tbl2023Sales[[#This Row],[Date]],0)</f>
        <v>45199</v>
      </c>
    </row>
    <row r="956" spans="1:12" x14ac:dyDescent="0.4">
      <c r="A956">
        <v>955</v>
      </c>
      <c r="B956" s="2">
        <v>45121</v>
      </c>
      <c r="C956" t="s">
        <v>51</v>
      </c>
      <c r="D956" t="s">
        <v>2</v>
      </c>
      <c r="E956">
        <v>58</v>
      </c>
      <c r="F956" t="s">
        <v>9</v>
      </c>
      <c r="G956" s="7">
        <v>164.64</v>
      </c>
      <c r="H956" t="str">
        <f>_xlfn.XLOOKUP(tbl2023Sales[[#This Row],[Age]],tblAgeGrp[Age],tblAgeGrp[AgeGroup],"Error, verify age",0,1)</f>
        <v>55-64</v>
      </c>
      <c r="I956" t="str">
        <f>IF(OR(tbl2023Sales[[#This Row],[Month-Year]]=45260, tbl2023Sales[[#This Row],[Month-Year]]=45291), "Holiday", "Non-Holiday")</f>
        <v>Non-Holiday</v>
      </c>
      <c r="J956" t="str">
        <f>_xlfn.XLOOKUP(WEEKDAY(tbl2023Sales[[#This Row],[Date]],1),tblDayWk[Day'#],tblDayWk[Day],"Error",0,1)</f>
        <v>Friday</v>
      </c>
      <c r="K956" t="b">
        <f>WEEKDAY(tbl2023Sales[[#This Row],[Date]], 2) &gt;= 5</f>
        <v>1</v>
      </c>
      <c r="L956" s="15">
        <f>EOMONTH(tbl2023Sales[[#This Row],[Date]],0)</f>
        <v>45138</v>
      </c>
    </row>
    <row r="957" spans="1:12" x14ac:dyDescent="0.4">
      <c r="A957">
        <v>956</v>
      </c>
      <c r="B957" s="2">
        <v>45157</v>
      </c>
      <c r="C957" t="s">
        <v>50</v>
      </c>
      <c r="D957" t="s">
        <v>2</v>
      </c>
      <c r="E957">
        <v>30</v>
      </c>
      <c r="F957" t="s">
        <v>9</v>
      </c>
      <c r="G957" s="7">
        <v>1102.5999999999999</v>
      </c>
      <c r="H957" t="str">
        <f>_xlfn.XLOOKUP(tbl2023Sales[[#This Row],[Age]],tblAgeGrp[Age],tblAgeGrp[AgeGroup],"Error, verify age",0,1)</f>
        <v>25-34</v>
      </c>
      <c r="I957" t="str">
        <f>IF(OR(tbl2023Sales[[#This Row],[Month-Year]]=45260, tbl2023Sales[[#This Row],[Month-Year]]=45291), "Holiday", "Non-Holiday")</f>
        <v>Non-Holiday</v>
      </c>
      <c r="J957" t="str">
        <f>_xlfn.XLOOKUP(WEEKDAY(tbl2023Sales[[#This Row],[Date]],1),tblDayWk[Day'#],tblDayWk[Day],"Error",0,1)</f>
        <v>Saturday</v>
      </c>
      <c r="K957" t="b">
        <f>WEEKDAY(tbl2023Sales[[#This Row],[Date]], 2) &gt;= 5</f>
        <v>1</v>
      </c>
      <c r="L957" s="15">
        <f>EOMONTH(tbl2023Sales[[#This Row],[Date]],0)</f>
        <v>45169</v>
      </c>
    </row>
    <row r="958" spans="1:12" x14ac:dyDescent="0.4">
      <c r="A958">
        <v>957</v>
      </c>
      <c r="B958" s="2">
        <v>45153</v>
      </c>
      <c r="C958" t="s">
        <v>49</v>
      </c>
      <c r="D958" t="s">
        <v>4</v>
      </c>
      <c r="E958">
        <v>60</v>
      </c>
      <c r="F958" t="s">
        <v>1</v>
      </c>
      <c r="G958" s="7">
        <v>375.52</v>
      </c>
      <c r="H958" t="str">
        <f>_xlfn.XLOOKUP(tbl2023Sales[[#This Row],[Age]],tblAgeGrp[Age],tblAgeGrp[AgeGroup],"Error, verify age",0,1)</f>
        <v>55-64</v>
      </c>
      <c r="I958" t="str">
        <f>IF(OR(tbl2023Sales[[#This Row],[Month-Year]]=45260, tbl2023Sales[[#This Row],[Month-Year]]=45291), "Holiday", "Non-Holiday")</f>
        <v>Non-Holiday</v>
      </c>
      <c r="J958" t="str">
        <f>_xlfn.XLOOKUP(WEEKDAY(tbl2023Sales[[#This Row],[Date]],1),tblDayWk[Day'#],tblDayWk[Day],"Error",0,1)</f>
        <v>Tuesday</v>
      </c>
      <c r="K958" t="b">
        <f>WEEKDAY(tbl2023Sales[[#This Row],[Date]], 2) &gt;= 5</f>
        <v>0</v>
      </c>
      <c r="L958" s="15">
        <f>EOMONTH(tbl2023Sales[[#This Row],[Date]],0)</f>
        <v>45169</v>
      </c>
    </row>
    <row r="959" spans="1:12" x14ac:dyDescent="0.4">
      <c r="A959">
        <v>958</v>
      </c>
      <c r="B959" s="2">
        <v>45079</v>
      </c>
      <c r="C959" t="s">
        <v>48</v>
      </c>
      <c r="D959" t="s">
        <v>2</v>
      </c>
      <c r="E959">
        <v>62</v>
      </c>
      <c r="F959" t="s">
        <v>1</v>
      </c>
      <c r="G959" s="7">
        <v>627.91999999999996</v>
      </c>
      <c r="H959" t="str">
        <f>_xlfn.XLOOKUP(tbl2023Sales[[#This Row],[Age]],tblAgeGrp[Age],tblAgeGrp[AgeGroup],"Error, verify age",0,1)</f>
        <v>55-64</v>
      </c>
      <c r="I959" t="str">
        <f>IF(OR(tbl2023Sales[[#This Row],[Month-Year]]=45260, tbl2023Sales[[#This Row],[Month-Year]]=45291), "Holiday", "Non-Holiday")</f>
        <v>Non-Holiday</v>
      </c>
      <c r="J959" t="str">
        <f>_xlfn.XLOOKUP(WEEKDAY(tbl2023Sales[[#This Row],[Date]],1),tblDayWk[Day'#],tblDayWk[Day],"Error",0,1)</f>
        <v>Friday</v>
      </c>
      <c r="K959" t="b">
        <f>WEEKDAY(tbl2023Sales[[#This Row],[Date]], 2) &gt;= 5</f>
        <v>1</v>
      </c>
      <c r="L959" s="15">
        <f>EOMONTH(tbl2023Sales[[#This Row],[Date]],0)</f>
        <v>45107</v>
      </c>
    </row>
    <row r="960" spans="1:12" x14ac:dyDescent="0.4">
      <c r="A960">
        <v>959</v>
      </c>
      <c r="B960" s="2">
        <v>45228</v>
      </c>
      <c r="C960" t="s">
        <v>47</v>
      </c>
      <c r="D960" t="s">
        <v>4</v>
      </c>
      <c r="E960">
        <v>42</v>
      </c>
      <c r="F960" t="s">
        <v>1</v>
      </c>
      <c r="G960" s="7">
        <v>609.79</v>
      </c>
      <c r="H960" t="str">
        <f>_xlfn.XLOOKUP(tbl2023Sales[[#This Row],[Age]],tblAgeGrp[Age],tblAgeGrp[AgeGroup],"Error, verify age",0,1)</f>
        <v>35-44</v>
      </c>
      <c r="I960" t="str">
        <f>IF(OR(tbl2023Sales[[#This Row],[Month-Year]]=45260, tbl2023Sales[[#This Row],[Month-Year]]=45291), "Holiday", "Non-Holiday")</f>
        <v>Non-Holiday</v>
      </c>
      <c r="J960" t="str">
        <f>_xlfn.XLOOKUP(WEEKDAY(tbl2023Sales[[#This Row],[Date]],1),tblDayWk[Day'#],tblDayWk[Day],"Error",0,1)</f>
        <v>Sunday</v>
      </c>
      <c r="K960" t="b">
        <f>WEEKDAY(tbl2023Sales[[#This Row],[Date]], 2) &gt;= 5</f>
        <v>1</v>
      </c>
      <c r="L960" s="15">
        <f>EOMONTH(tbl2023Sales[[#This Row],[Date]],0)</f>
        <v>45230</v>
      </c>
    </row>
    <row r="961" spans="1:12" x14ac:dyDescent="0.4">
      <c r="A961">
        <v>960</v>
      </c>
      <c r="B961" s="2">
        <v>45146</v>
      </c>
      <c r="C961" t="s">
        <v>46</v>
      </c>
      <c r="D961" t="s">
        <v>2</v>
      </c>
      <c r="E961">
        <v>59</v>
      </c>
      <c r="F961" t="s">
        <v>9</v>
      </c>
      <c r="G961" s="7">
        <v>1658.1000000000001</v>
      </c>
      <c r="H961" t="str">
        <f>_xlfn.XLOOKUP(tbl2023Sales[[#This Row],[Age]],tblAgeGrp[Age],tblAgeGrp[AgeGroup],"Error, verify age",0,1)</f>
        <v>55-64</v>
      </c>
      <c r="I961" t="str">
        <f>IF(OR(tbl2023Sales[[#This Row],[Month-Year]]=45260, tbl2023Sales[[#This Row],[Month-Year]]=45291), "Holiday", "Non-Holiday")</f>
        <v>Non-Holiday</v>
      </c>
      <c r="J961" t="str">
        <f>_xlfn.XLOOKUP(WEEKDAY(tbl2023Sales[[#This Row],[Date]],1),tblDayWk[Day'#],tblDayWk[Day],"Error",0,1)</f>
        <v>Tuesday</v>
      </c>
      <c r="K961" t="b">
        <f>WEEKDAY(tbl2023Sales[[#This Row],[Date]], 2) &gt;= 5</f>
        <v>0</v>
      </c>
      <c r="L961" s="15">
        <f>EOMONTH(tbl2023Sales[[#This Row],[Date]],0)</f>
        <v>45169</v>
      </c>
    </row>
    <row r="962" spans="1:12" x14ac:dyDescent="0.4">
      <c r="A962">
        <v>961</v>
      </c>
      <c r="B962" s="2">
        <v>45083</v>
      </c>
      <c r="C962" t="s">
        <v>45</v>
      </c>
      <c r="D962" t="s">
        <v>2</v>
      </c>
      <c r="E962">
        <v>53</v>
      </c>
      <c r="F962" t="s">
        <v>6</v>
      </c>
      <c r="G962" s="7">
        <v>340.44</v>
      </c>
      <c r="H962" t="str">
        <f>_xlfn.XLOOKUP(tbl2023Sales[[#This Row],[Age]],tblAgeGrp[Age],tblAgeGrp[AgeGroup],"Error, verify age",0,1)</f>
        <v>45-54</v>
      </c>
      <c r="I962" t="str">
        <f>IF(OR(tbl2023Sales[[#This Row],[Month-Year]]=45260, tbl2023Sales[[#This Row],[Month-Year]]=45291), "Holiday", "Non-Holiday")</f>
        <v>Non-Holiday</v>
      </c>
      <c r="J962" t="str">
        <f>_xlfn.XLOOKUP(WEEKDAY(tbl2023Sales[[#This Row],[Date]],1),tblDayWk[Day'#],tblDayWk[Day],"Error",0,1)</f>
        <v>Tuesday</v>
      </c>
      <c r="K962" t="b">
        <f>WEEKDAY(tbl2023Sales[[#This Row],[Date]], 2) &gt;= 5</f>
        <v>0</v>
      </c>
      <c r="L962" s="15">
        <f>EOMONTH(tbl2023Sales[[#This Row],[Date]],0)</f>
        <v>45107</v>
      </c>
    </row>
    <row r="963" spans="1:12" x14ac:dyDescent="0.4">
      <c r="A963">
        <v>962</v>
      </c>
      <c r="B963" s="2">
        <v>45218</v>
      </c>
      <c r="C963" t="s">
        <v>44</v>
      </c>
      <c r="D963" t="s">
        <v>2</v>
      </c>
      <c r="E963">
        <v>44</v>
      </c>
      <c r="F963" t="s">
        <v>9</v>
      </c>
      <c r="G963" s="7">
        <v>1091.6500000000001</v>
      </c>
      <c r="H963" t="str">
        <f>_xlfn.XLOOKUP(tbl2023Sales[[#This Row],[Age]],tblAgeGrp[Age],tblAgeGrp[AgeGroup],"Error, verify age",0,1)</f>
        <v>35-44</v>
      </c>
      <c r="I963" t="str">
        <f>IF(OR(tbl2023Sales[[#This Row],[Month-Year]]=45260, tbl2023Sales[[#This Row],[Month-Year]]=45291), "Holiday", "Non-Holiday")</f>
        <v>Non-Holiday</v>
      </c>
      <c r="J963" t="str">
        <f>_xlfn.XLOOKUP(WEEKDAY(tbl2023Sales[[#This Row],[Date]],1),tblDayWk[Day'#],tblDayWk[Day],"Error",0,1)</f>
        <v>Thursday</v>
      </c>
      <c r="K963" t="b">
        <f>WEEKDAY(tbl2023Sales[[#This Row],[Date]], 2) &gt;= 5</f>
        <v>0</v>
      </c>
      <c r="L963" s="15">
        <f>EOMONTH(tbl2023Sales[[#This Row],[Date]],0)</f>
        <v>45230</v>
      </c>
    </row>
    <row r="964" spans="1:12" x14ac:dyDescent="0.4">
      <c r="A964">
        <v>963</v>
      </c>
      <c r="B964" s="2">
        <v>45244</v>
      </c>
      <c r="C964" t="s">
        <v>43</v>
      </c>
      <c r="D964" t="s">
        <v>4</v>
      </c>
      <c r="E964">
        <v>55</v>
      </c>
      <c r="F964" t="s">
        <v>6</v>
      </c>
      <c r="G964" s="7">
        <v>691.53000000000009</v>
      </c>
      <c r="H964" t="str">
        <f>_xlfn.XLOOKUP(tbl2023Sales[[#This Row],[Age]],tblAgeGrp[Age],tblAgeGrp[AgeGroup],"Error, verify age",0,1)</f>
        <v>55-64</v>
      </c>
      <c r="I964" t="str">
        <f>IF(OR(tbl2023Sales[[#This Row],[Month-Year]]=45260, tbl2023Sales[[#This Row],[Month-Year]]=45291), "Holiday", "Non-Holiday")</f>
        <v>Holiday</v>
      </c>
      <c r="J964" t="str">
        <f>_xlfn.XLOOKUP(WEEKDAY(tbl2023Sales[[#This Row],[Date]],1),tblDayWk[Day'#],tblDayWk[Day],"Error",0,1)</f>
        <v>Tuesday</v>
      </c>
      <c r="K964" t="b">
        <f>WEEKDAY(tbl2023Sales[[#This Row],[Date]], 2) &gt;= 5</f>
        <v>0</v>
      </c>
      <c r="L964" s="15">
        <f>EOMONTH(tbl2023Sales[[#This Row],[Date]],0)</f>
        <v>45260</v>
      </c>
    </row>
    <row r="965" spans="1:12" x14ac:dyDescent="0.4">
      <c r="A965">
        <v>964</v>
      </c>
      <c r="B965" s="2">
        <v>44957</v>
      </c>
      <c r="C965" t="s">
        <v>42</v>
      </c>
      <c r="D965" t="s">
        <v>2</v>
      </c>
      <c r="E965">
        <v>24</v>
      </c>
      <c r="F965" t="s">
        <v>9</v>
      </c>
      <c r="G965" s="7">
        <v>911.69999999999993</v>
      </c>
      <c r="H965" t="str">
        <f>_xlfn.XLOOKUP(tbl2023Sales[[#This Row],[Age]],tblAgeGrp[Age],tblAgeGrp[AgeGroup],"Error, verify age",0,1)</f>
        <v>15-24</v>
      </c>
      <c r="I965" t="str">
        <f>IF(OR(tbl2023Sales[[#This Row],[Month-Year]]=45260, tbl2023Sales[[#This Row],[Month-Year]]=45291), "Holiday", "Non-Holiday")</f>
        <v>Non-Holiday</v>
      </c>
      <c r="J965" t="str">
        <f>_xlfn.XLOOKUP(WEEKDAY(tbl2023Sales[[#This Row],[Date]],1),tblDayWk[Day'#],tblDayWk[Day],"Error",0,1)</f>
        <v>Tuesday</v>
      </c>
      <c r="K965" t="b">
        <f>WEEKDAY(tbl2023Sales[[#This Row],[Date]], 2) &gt;= 5</f>
        <v>0</v>
      </c>
      <c r="L965" s="15">
        <f>EOMONTH(tbl2023Sales[[#This Row],[Date]],0)</f>
        <v>44957</v>
      </c>
    </row>
    <row r="966" spans="1:12" x14ac:dyDescent="0.4">
      <c r="A966">
        <v>965</v>
      </c>
      <c r="B966" s="2">
        <v>45239</v>
      </c>
      <c r="C966" t="s">
        <v>41</v>
      </c>
      <c r="D966" t="s">
        <v>2</v>
      </c>
      <c r="E966">
        <v>22</v>
      </c>
      <c r="F966" t="s">
        <v>9</v>
      </c>
      <c r="G966" s="7">
        <v>834.48</v>
      </c>
      <c r="H966" t="str">
        <f>_xlfn.XLOOKUP(tbl2023Sales[[#This Row],[Age]],tblAgeGrp[Age],tblAgeGrp[AgeGroup],"Error, verify age",0,1)</f>
        <v>15-24</v>
      </c>
      <c r="I966" t="str">
        <f>IF(OR(tbl2023Sales[[#This Row],[Month-Year]]=45260, tbl2023Sales[[#This Row],[Month-Year]]=45291), "Holiday", "Non-Holiday")</f>
        <v>Holiday</v>
      </c>
      <c r="J966" t="str">
        <f>_xlfn.XLOOKUP(WEEKDAY(tbl2023Sales[[#This Row],[Date]],1),tblDayWk[Day'#],tblDayWk[Day],"Error",0,1)</f>
        <v>Thursday</v>
      </c>
      <c r="K966" t="b">
        <f>WEEKDAY(tbl2023Sales[[#This Row],[Date]], 2) &gt;= 5</f>
        <v>0</v>
      </c>
      <c r="L966" s="15">
        <f>EOMONTH(tbl2023Sales[[#This Row],[Date]],0)</f>
        <v>45260</v>
      </c>
    </row>
    <row r="967" spans="1:12" x14ac:dyDescent="0.4">
      <c r="A967">
        <v>966</v>
      </c>
      <c r="B967" s="2">
        <v>44977</v>
      </c>
      <c r="C967" t="s">
        <v>40</v>
      </c>
      <c r="D967" t="s">
        <v>2</v>
      </c>
      <c r="E967">
        <v>60</v>
      </c>
      <c r="F967" t="s">
        <v>1</v>
      </c>
      <c r="G967" s="7">
        <v>1075.0999999999999</v>
      </c>
      <c r="H967" t="str">
        <f>_xlfn.XLOOKUP(tbl2023Sales[[#This Row],[Age]],tblAgeGrp[Age],tblAgeGrp[AgeGroup],"Error, verify age",0,1)</f>
        <v>55-64</v>
      </c>
      <c r="I967" t="str">
        <f>IF(OR(tbl2023Sales[[#This Row],[Month-Year]]=45260, tbl2023Sales[[#This Row],[Month-Year]]=45291), "Holiday", "Non-Holiday")</f>
        <v>Non-Holiday</v>
      </c>
      <c r="J967" t="str">
        <f>_xlfn.XLOOKUP(WEEKDAY(tbl2023Sales[[#This Row],[Date]],1),tblDayWk[Day'#],tblDayWk[Day],"Error",0,1)</f>
        <v>Monday</v>
      </c>
      <c r="K967" t="b">
        <f>WEEKDAY(tbl2023Sales[[#This Row],[Date]], 2) &gt;= 5</f>
        <v>0</v>
      </c>
      <c r="L967" s="15">
        <f>EOMONTH(tbl2023Sales[[#This Row],[Date]],0)</f>
        <v>44985</v>
      </c>
    </row>
    <row r="968" spans="1:12" x14ac:dyDescent="0.4">
      <c r="A968">
        <v>967</v>
      </c>
      <c r="B968" s="2">
        <v>45033</v>
      </c>
      <c r="C968" t="s">
        <v>39</v>
      </c>
      <c r="D968" t="s">
        <v>2</v>
      </c>
      <c r="E968">
        <v>62</v>
      </c>
      <c r="F968" t="s">
        <v>6</v>
      </c>
      <c r="G968" s="7">
        <v>283.62</v>
      </c>
      <c r="H968" t="str">
        <f>_xlfn.XLOOKUP(tbl2023Sales[[#This Row],[Age]],tblAgeGrp[Age],tblAgeGrp[AgeGroup],"Error, verify age",0,1)</f>
        <v>55-64</v>
      </c>
      <c r="I968" t="str">
        <f>IF(OR(tbl2023Sales[[#This Row],[Month-Year]]=45260, tbl2023Sales[[#This Row],[Month-Year]]=45291), "Holiday", "Non-Holiday")</f>
        <v>Non-Holiday</v>
      </c>
      <c r="J968" t="str">
        <f>_xlfn.XLOOKUP(WEEKDAY(tbl2023Sales[[#This Row],[Date]],1),tblDayWk[Day'#],tblDayWk[Day],"Error",0,1)</f>
        <v>Monday</v>
      </c>
      <c r="K968" t="b">
        <f>WEEKDAY(tbl2023Sales[[#This Row],[Date]], 2) &gt;= 5</f>
        <v>0</v>
      </c>
      <c r="L968" s="15">
        <f>EOMONTH(tbl2023Sales[[#This Row],[Date]],0)</f>
        <v>45046</v>
      </c>
    </row>
    <row r="969" spans="1:12" x14ac:dyDescent="0.4">
      <c r="A969">
        <v>968</v>
      </c>
      <c r="B969" s="2">
        <v>45247</v>
      </c>
      <c r="C969" t="s">
        <v>38</v>
      </c>
      <c r="D969" t="s">
        <v>4</v>
      </c>
      <c r="E969">
        <v>48</v>
      </c>
      <c r="F969" t="s">
        <v>9</v>
      </c>
      <c r="G969" s="7">
        <v>2133.44</v>
      </c>
      <c r="H969" t="str">
        <f>_xlfn.XLOOKUP(tbl2023Sales[[#This Row],[Age]],tblAgeGrp[Age],tblAgeGrp[AgeGroup],"Error, verify age",0,1)</f>
        <v>45-54</v>
      </c>
      <c r="I969" t="str">
        <f>IF(OR(tbl2023Sales[[#This Row],[Month-Year]]=45260, tbl2023Sales[[#This Row],[Month-Year]]=45291), "Holiday", "Non-Holiday")</f>
        <v>Holiday</v>
      </c>
      <c r="J969" t="str">
        <f>_xlfn.XLOOKUP(WEEKDAY(tbl2023Sales[[#This Row],[Date]],1),tblDayWk[Day'#],tblDayWk[Day],"Error",0,1)</f>
        <v>Friday</v>
      </c>
      <c r="K969" t="b">
        <f>WEEKDAY(tbl2023Sales[[#This Row],[Date]], 2) &gt;= 5</f>
        <v>1</v>
      </c>
      <c r="L969" s="15">
        <f>EOMONTH(tbl2023Sales[[#This Row],[Date]],0)</f>
        <v>45260</v>
      </c>
    </row>
    <row r="970" spans="1:12" x14ac:dyDescent="0.4">
      <c r="A970">
        <v>969</v>
      </c>
      <c r="B970" s="2">
        <v>45035</v>
      </c>
      <c r="C970" t="s">
        <v>37</v>
      </c>
      <c r="D970" t="s">
        <v>4</v>
      </c>
      <c r="E970">
        <v>40</v>
      </c>
      <c r="F970" t="s">
        <v>9</v>
      </c>
      <c r="G970" s="7">
        <v>705.6</v>
      </c>
      <c r="H970" t="str">
        <f>_xlfn.XLOOKUP(tbl2023Sales[[#This Row],[Age]],tblAgeGrp[Age],tblAgeGrp[AgeGroup],"Error, verify age",0,1)</f>
        <v>35-44</v>
      </c>
      <c r="I970" t="str">
        <f>IF(OR(tbl2023Sales[[#This Row],[Month-Year]]=45260, tbl2023Sales[[#This Row],[Month-Year]]=45291), "Holiday", "Non-Holiday")</f>
        <v>Non-Holiday</v>
      </c>
      <c r="J970" t="str">
        <f>_xlfn.XLOOKUP(WEEKDAY(tbl2023Sales[[#This Row],[Date]],1),tblDayWk[Day'#],tblDayWk[Day],"Error",0,1)</f>
        <v>Wednesday</v>
      </c>
      <c r="K970" t="b">
        <f>WEEKDAY(tbl2023Sales[[#This Row],[Date]], 2) &gt;= 5</f>
        <v>0</v>
      </c>
      <c r="L970" s="15">
        <f>EOMONTH(tbl2023Sales[[#This Row],[Date]],0)</f>
        <v>45046</v>
      </c>
    </row>
    <row r="971" spans="1:12" x14ac:dyDescent="0.4">
      <c r="A971">
        <v>970</v>
      </c>
      <c r="B971" s="2">
        <v>45062</v>
      </c>
      <c r="C971" t="s">
        <v>36</v>
      </c>
      <c r="D971" t="s">
        <v>2</v>
      </c>
      <c r="E971">
        <v>59</v>
      </c>
      <c r="F971" t="s">
        <v>1</v>
      </c>
      <c r="G971" s="7">
        <v>1073.67</v>
      </c>
      <c r="H971" t="str">
        <f>_xlfn.XLOOKUP(tbl2023Sales[[#This Row],[Age]],tblAgeGrp[Age],tblAgeGrp[AgeGroup],"Error, verify age",0,1)</f>
        <v>55-64</v>
      </c>
      <c r="I971" t="str">
        <f>IF(OR(tbl2023Sales[[#This Row],[Month-Year]]=45260, tbl2023Sales[[#This Row],[Month-Year]]=45291), "Holiday", "Non-Holiday")</f>
        <v>Non-Holiday</v>
      </c>
      <c r="J971" t="str">
        <f>_xlfn.XLOOKUP(WEEKDAY(tbl2023Sales[[#This Row],[Date]],1),tblDayWk[Day'#],tblDayWk[Day],"Error",0,1)</f>
        <v>Tuesday</v>
      </c>
      <c r="K971" t="b">
        <f>WEEKDAY(tbl2023Sales[[#This Row],[Date]], 2) &gt;= 5</f>
        <v>0</v>
      </c>
      <c r="L971" s="15">
        <f>EOMONTH(tbl2023Sales[[#This Row],[Date]],0)</f>
        <v>45077</v>
      </c>
    </row>
    <row r="972" spans="1:12" x14ac:dyDescent="0.4">
      <c r="A972">
        <v>971</v>
      </c>
      <c r="B972" s="2">
        <v>45265</v>
      </c>
      <c r="C972" t="s">
        <v>35</v>
      </c>
      <c r="D972" t="s">
        <v>4</v>
      </c>
      <c r="E972">
        <v>27</v>
      </c>
      <c r="F972" t="s">
        <v>1</v>
      </c>
      <c r="G972" s="7">
        <v>254.76</v>
      </c>
      <c r="H972" t="str">
        <f>_xlfn.XLOOKUP(tbl2023Sales[[#This Row],[Age]],tblAgeGrp[Age],tblAgeGrp[AgeGroup],"Error, verify age",0,1)</f>
        <v>25-34</v>
      </c>
      <c r="I972" t="str">
        <f>IF(OR(tbl2023Sales[[#This Row],[Month-Year]]=45260, tbl2023Sales[[#This Row],[Month-Year]]=45291), "Holiday", "Non-Holiday")</f>
        <v>Holiday</v>
      </c>
      <c r="J972" t="str">
        <f>_xlfn.XLOOKUP(WEEKDAY(tbl2023Sales[[#This Row],[Date]],1),tblDayWk[Day'#],tblDayWk[Day],"Error",0,1)</f>
        <v>Tuesday</v>
      </c>
      <c r="K972" t="b">
        <f>WEEKDAY(tbl2023Sales[[#This Row],[Date]], 2) &gt;= 5</f>
        <v>0</v>
      </c>
      <c r="L972" s="15">
        <f>EOMONTH(tbl2023Sales[[#This Row],[Date]],0)</f>
        <v>45291</v>
      </c>
    </row>
    <row r="973" spans="1:12" x14ac:dyDescent="0.4">
      <c r="A973">
        <v>972</v>
      </c>
      <c r="B973" s="2">
        <v>44968</v>
      </c>
      <c r="C973" t="s">
        <v>34</v>
      </c>
      <c r="D973" t="s">
        <v>2</v>
      </c>
      <c r="E973">
        <v>49</v>
      </c>
      <c r="F973" t="s">
        <v>6</v>
      </c>
      <c r="G973" s="7">
        <v>130.84</v>
      </c>
      <c r="H973" t="str">
        <f>_xlfn.XLOOKUP(tbl2023Sales[[#This Row],[Age]],tblAgeGrp[Age],tblAgeGrp[AgeGroup],"Error, verify age",0,1)</f>
        <v>45-54</v>
      </c>
      <c r="I973" t="str">
        <f>IF(OR(tbl2023Sales[[#This Row],[Month-Year]]=45260, tbl2023Sales[[#This Row],[Month-Year]]=45291), "Holiday", "Non-Holiday")</f>
        <v>Non-Holiday</v>
      </c>
      <c r="J973" t="str">
        <f>_xlfn.XLOOKUP(WEEKDAY(tbl2023Sales[[#This Row],[Date]],1),tblDayWk[Day'#],tblDayWk[Day],"Error",0,1)</f>
        <v>Saturday</v>
      </c>
      <c r="K973" t="b">
        <f>WEEKDAY(tbl2023Sales[[#This Row],[Date]], 2) &gt;= 5</f>
        <v>1</v>
      </c>
      <c r="L973" s="15">
        <f>EOMONTH(tbl2023Sales[[#This Row],[Date]],0)</f>
        <v>44985</v>
      </c>
    </row>
    <row r="974" spans="1:12" x14ac:dyDescent="0.4">
      <c r="A974">
        <v>973</v>
      </c>
      <c r="B974" s="2">
        <v>45007</v>
      </c>
      <c r="C974" t="s">
        <v>33</v>
      </c>
      <c r="D974" t="s">
        <v>2</v>
      </c>
      <c r="E974">
        <v>60</v>
      </c>
      <c r="F974" t="s">
        <v>9</v>
      </c>
      <c r="G974" s="7">
        <v>658.52</v>
      </c>
      <c r="H974" t="str">
        <f>_xlfn.XLOOKUP(tbl2023Sales[[#This Row],[Age]],tblAgeGrp[Age],tblAgeGrp[AgeGroup],"Error, verify age",0,1)</f>
        <v>55-64</v>
      </c>
      <c r="I974" t="str">
        <f>IF(OR(tbl2023Sales[[#This Row],[Month-Year]]=45260, tbl2023Sales[[#This Row],[Month-Year]]=45291), "Holiday", "Non-Holiday")</f>
        <v>Non-Holiday</v>
      </c>
      <c r="J974" t="str">
        <f>_xlfn.XLOOKUP(WEEKDAY(tbl2023Sales[[#This Row],[Date]],1),tblDayWk[Day'#],tblDayWk[Day],"Error",0,1)</f>
        <v>Wednesday</v>
      </c>
      <c r="K974" t="b">
        <f>WEEKDAY(tbl2023Sales[[#This Row],[Date]], 2) &gt;= 5</f>
        <v>0</v>
      </c>
      <c r="L974" s="15">
        <f>EOMONTH(tbl2023Sales[[#This Row],[Date]],0)</f>
        <v>45016</v>
      </c>
    </row>
    <row r="975" spans="1:12" x14ac:dyDescent="0.4">
      <c r="A975">
        <v>974</v>
      </c>
      <c r="B975" s="2">
        <v>45049</v>
      </c>
      <c r="C975" t="s">
        <v>32</v>
      </c>
      <c r="D975" t="s">
        <v>2</v>
      </c>
      <c r="E975">
        <v>47</v>
      </c>
      <c r="F975" t="s">
        <v>6</v>
      </c>
      <c r="G975" s="7">
        <v>73.849999999999994</v>
      </c>
      <c r="H975" t="str">
        <f>_xlfn.XLOOKUP(tbl2023Sales[[#This Row],[Age]],tblAgeGrp[Age],tblAgeGrp[AgeGroup],"Error, verify age",0,1)</f>
        <v>45-54</v>
      </c>
      <c r="I975" t="str">
        <f>IF(OR(tbl2023Sales[[#This Row],[Month-Year]]=45260, tbl2023Sales[[#This Row],[Month-Year]]=45291), "Holiday", "Non-Holiday")</f>
        <v>Non-Holiday</v>
      </c>
      <c r="J975" t="str">
        <f>_xlfn.XLOOKUP(WEEKDAY(tbl2023Sales[[#This Row],[Date]],1),tblDayWk[Day'#],tblDayWk[Day],"Error",0,1)</f>
        <v>Wednesday</v>
      </c>
      <c r="K975" t="b">
        <f>WEEKDAY(tbl2023Sales[[#This Row],[Date]], 2) &gt;= 5</f>
        <v>0</v>
      </c>
      <c r="L975" s="15">
        <f>EOMONTH(tbl2023Sales[[#This Row],[Date]],0)</f>
        <v>45077</v>
      </c>
    </row>
    <row r="976" spans="1:12" x14ac:dyDescent="0.4">
      <c r="A976">
        <v>975</v>
      </c>
      <c r="B976" s="2">
        <v>45015</v>
      </c>
      <c r="C976" t="s">
        <v>31</v>
      </c>
      <c r="D976" t="s">
        <v>4</v>
      </c>
      <c r="E976">
        <v>56</v>
      </c>
      <c r="F976" t="s">
        <v>9</v>
      </c>
      <c r="G976" s="7">
        <v>714.84</v>
      </c>
      <c r="H976" t="str">
        <f>_xlfn.XLOOKUP(tbl2023Sales[[#This Row],[Age]],tblAgeGrp[Age],tblAgeGrp[AgeGroup],"Error, verify age",0,1)</f>
        <v>55-64</v>
      </c>
      <c r="I976" t="str">
        <f>IF(OR(tbl2023Sales[[#This Row],[Month-Year]]=45260, tbl2023Sales[[#This Row],[Month-Year]]=45291), "Holiday", "Non-Holiday")</f>
        <v>Non-Holiday</v>
      </c>
      <c r="J976" t="str">
        <f>_xlfn.XLOOKUP(WEEKDAY(tbl2023Sales[[#This Row],[Date]],1),tblDayWk[Day'#],tblDayWk[Day],"Error",0,1)</f>
        <v>Thursday</v>
      </c>
      <c r="K976" t="b">
        <f>WEEKDAY(tbl2023Sales[[#This Row],[Date]], 2) &gt;= 5</f>
        <v>0</v>
      </c>
      <c r="L976" s="15">
        <f>EOMONTH(tbl2023Sales[[#This Row],[Date]],0)</f>
        <v>45016</v>
      </c>
    </row>
    <row r="977" spans="1:12" x14ac:dyDescent="0.4">
      <c r="A977">
        <v>976</v>
      </c>
      <c r="B977" s="2">
        <v>45209</v>
      </c>
      <c r="C977" t="s">
        <v>30</v>
      </c>
      <c r="D977" t="s">
        <v>4</v>
      </c>
      <c r="E977">
        <v>48</v>
      </c>
      <c r="F977" t="s">
        <v>6</v>
      </c>
      <c r="G977" s="7">
        <v>243.60000000000002</v>
      </c>
      <c r="H977" t="str">
        <f>_xlfn.XLOOKUP(tbl2023Sales[[#This Row],[Age]],tblAgeGrp[Age],tblAgeGrp[AgeGroup],"Error, verify age",0,1)</f>
        <v>45-54</v>
      </c>
      <c r="I977" t="str">
        <f>IF(OR(tbl2023Sales[[#This Row],[Month-Year]]=45260, tbl2023Sales[[#This Row],[Month-Year]]=45291), "Holiday", "Non-Holiday")</f>
        <v>Non-Holiday</v>
      </c>
      <c r="J977" t="str">
        <f>_xlfn.XLOOKUP(WEEKDAY(tbl2023Sales[[#This Row],[Date]],1),tblDayWk[Day'#],tblDayWk[Day],"Error",0,1)</f>
        <v>Tuesday</v>
      </c>
      <c r="K977" t="b">
        <f>WEEKDAY(tbl2023Sales[[#This Row],[Date]], 2) &gt;= 5</f>
        <v>0</v>
      </c>
      <c r="L977" s="15">
        <f>EOMONTH(tbl2023Sales[[#This Row],[Date]],0)</f>
        <v>45230</v>
      </c>
    </row>
    <row r="978" spans="1:12" x14ac:dyDescent="0.4">
      <c r="A978">
        <v>977</v>
      </c>
      <c r="B978" s="2">
        <v>44965</v>
      </c>
      <c r="C978" t="s">
        <v>29</v>
      </c>
      <c r="D978" t="s">
        <v>4</v>
      </c>
      <c r="E978">
        <v>35</v>
      </c>
      <c r="F978" t="s">
        <v>1</v>
      </c>
      <c r="G978" s="7">
        <v>233.04</v>
      </c>
      <c r="H978" t="str">
        <f>_xlfn.XLOOKUP(tbl2023Sales[[#This Row],[Age]],tblAgeGrp[Age],tblAgeGrp[AgeGroup],"Error, verify age",0,1)</f>
        <v>35-44</v>
      </c>
      <c r="I978" t="str">
        <f>IF(OR(tbl2023Sales[[#This Row],[Month-Year]]=45260, tbl2023Sales[[#This Row],[Month-Year]]=45291), "Holiday", "Non-Holiday")</f>
        <v>Non-Holiday</v>
      </c>
      <c r="J978" t="str">
        <f>_xlfn.XLOOKUP(WEEKDAY(tbl2023Sales[[#This Row],[Date]],1),tblDayWk[Day'#],tblDayWk[Day],"Error",0,1)</f>
        <v>Wednesday</v>
      </c>
      <c r="K978" t="b">
        <f>WEEKDAY(tbl2023Sales[[#This Row],[Date]], 2) &gt;= 5</f>
        <v>0</v>
      </c>
      <c r="L978" s="15">
        <f>EOMONTH(tbl2023Sales[[#This Row],[Date]],0)</f>
        <v>44985</v>
      </c>
    </row>
    <row r="979" spans="1:12" x14ac:dyDescent="0.4">
      <c r="A979">
        <v>978</v>
      </c>
      <c r="B979" s="2">
        <v>45007</v>
      </c>
      <c r="C979" t="s">
        <v>28</v>
      </c>
      <c r="D979" t="s">
        <v>4</v>
      </c>
      <c r="E979">
        <v>53</v>
      </c>
      <c r="F979" t="s">
        <v>9</v>
      </c>
      <c r="G979" s="7">
        <v>571.36</v>
      </c>
      <c r="H979" t="str">
        <f>_xlfn.XLOOKUP(tbl2023Sales[[#This Row],[Age]],tblAgeGrp[Age],tblAgeGrp[AgeGroup],"Error, verify age",0,1)</f>
        <v>45-54</v>
      </c>
      <c r="I979" t="str">
        <f>IF(OR(tbl2023Sales[[#This Row],[Month-Year]]=45260, tbl2023Sales[[#This Row],[Month-Year]]=45291), "Holiday", "Non-Holiday")</f>
        <v>Non-Holiday</v>
      </c>
      <c r="J979" t="str">
        <f>_xlfn.XLOOKUP(WEEKDAY(tbl2023Sales[[#This Row],[Date]],1),tblDayWk[Day'#],tblDayWk[Day],"Error",0,1)</f>
        <v>Wednesday</v>
      </c>
      <c r="K979" t="b">
        <f>WEEKDAY(tbl2023Sales[[#This Row],[Date]], 2) &gt;= 5</f>
        <v>0</v>
      </c>
      <c r="L979" s="15">
        <f>EOMONTH(tbl2023Sales[[#This Row],[Date]],0)</f>
        <v>45016</v>
      </c>
    </row>
    <row r="980" spans="1:12" x14ac:dyDescent="0.4">
      <c r="A980">
        <v>979</v>
      </c>
      <c r="B980" s="2">
        <v>44928</v>
      </c>
      <c r="C980" t="s">
        <v>27</v>
      </c>
      <c r="D980" t="s">
        <v>4</v>
      </c>
      <c r="E980">
        <v>19</v>
      </c>
      <c r="F980" t="s">
        <v>6</v>
      </c>
      <c r="G980" s="7">
        <v>12.39</v>
      </c>
      <c r="H980" t="str">
        <f>_xlfn.XLOOKUP(tbl2023Sales[[#This Row],[Age]],tblAgeGrp[Age],tblAgeGrp[AgeGroup],"Error, verify age",0,1)</f>
        <v>15-24</v>
      </c>
      <c r="I980" t="str">
        <f>IF(OR(tbl2023Sales[[#This Row],[Month-Year]]=45260, tbl2023Sales[[#This Row],[Month-Year]]=45291), "Holiday", "Non-Holiday")</f>
        <v>Non-Holiday</v>
      </c>
      <c r="J980" t="str">
        <f>_xlfn.XLOOKUP(WEEKDAY(tbl2023Sales[[#This Row],[Date]],1),tblDayWk[Day'#],tblDayWk[Day],"Error",0,1)</f>
        <v>Monday</v>
      </c>
      <c r="K980" t="b">
        <f>WEEKDAY(tbl2023Sales[[#This Row],[Date]], 2) &gt;= 5</f>
        <v>0</v>
      </c>
      <c r="L980" s="15">
        <f>EOMONTH(tbl2023Sales[[#This Row],[Date]],0)</f>
        <v>44957</v>
      </c>
    </row>
    <row r="981" spans="1:12" x14ac:dyDescent="0.4">
      <c r="A981">
        <v>980</v>
      </c>
      <c r="B981" s="2">
        <v>45136</v>
      </c>
      <c r="C981" t="s">
        <v>26</v>
      </c>
      <c r="D981" t="s">
        <v>4</v>
      </c>
      <c r="E981">
        <v>31</v>
      </c>
      <c r="F981" t="s">
        <v>1</v>
      </c>
      <c r="G981" s="7">
        <v>13.2</v>
      </c>
      <c r="H981" t="str">
        <f>_xlfn.XLOOKUP(tbl2023Sales[[#This Row],[Age]],tblAgeGrp[Age],tblAgeGrp[AgeGroup],"Error, verify age",0,1)</f>
        <v>25-34</v>
      </c>
      <c r="I981" t="str">
        <f>IF(OR(tbl2023Sales[[#This Row],[Month-Year]]=45260, tbl2023Sales[[#This Row],[Month-Year]]=45291), "Holiday", "Non-Holiday")</f>
        <v>Non-Holiday</v>
      </c>
      <c r="J981" t="str">
        <f>_xlfn.XLOOKUP(WEEKDAY(tbl2023Sales[[#This Row],[Date]],1),tblDayWk[Day'#],tblDayWk[Day],"Error",0,1)</f>
        <v>Saturday</v>
      </c>
      <c r="K981" t="b">
        <f>WEEKDAY(tbl2023Sales[[#This Row],[Date]], 2) &gt;= 5</f>
        <v>1</v>
      </c>
      <c r="L981" s="15">
        <f>EOMONTH(tbl2023Sales[[#This Row],[Date]],0)</f>
        <v>45138</v>
      </c>
    </row>
    <row r="982" spans="1:12" x14ac:dyDescent="0.4">
      <c r="A982">
        <v>981</v>
      </c>
      <c r="B982" s="2">
        <v>45157</v>
      </c>
      <c r="C982" t="s">
        <v>25</v>
      </c>
      <c r="D982" t="s">
        <v>4</v>
      </c>
      <c r="E982">
        <v>30</v>
      </c>
      <c r="F982" t="s">
        <v>1</v>
      </c>
      <c r="G982" s="7">
        <v>976.5</v>
      </c>
      <c r="H982" t="str">
        <f>_xlfn.XLOOKUP(tbl2023Sales[[#This Row],[Age]],tblAgeGrp[Age],tblAgeGrp[AgeGroup],"Error, verify age",0,1)</f>
        <v>25-34</v>
      </c>
      <c r="I982" t="str">
        <f>IF(OR(tbl2023Sales[[#This Row],[Month-Year]]=45260, tbl2023Sales[[#This Row],[Month-Year]]=45291), "Holiday", "Non-Holiday")</f>
        <v>Non-Holiday</v>
      </c>
      <c r="J982" t="str">
        <f>_xlfn.XLOOKUP(WEEKDAY(tbl2023Sales[[#This Row],[Date]],1),tblDayWk[Day'#],tblDayWk[Day],"Error",0,1)</f>
        <v>Saturday</v>
      </c>
      <c r="K982" t="b">
        <f>WEEKDAY(tbl2023Sales[[#This Row],[Date]], 2) &gt;= 5</f>
        <v>1</v>
      </c>
      <c r="L982" s="15">
        <f>EOMONTH(tbl2023Sales[[#This Row],[Date]],0)</f>
        <v>45169</v>
      </c>
    </row>
    <row r="983" spans="1:12" x14ac:dyDescent="0.4">
      <c r="A983">
        <v>982</v>
      </c>
      <c r="B983" s="2">
        <v>45279</v>
      </c>
      <c r="C983" t="s">
        <v>24</v>
      </c>
      <c r="D983" t="s">
        <v>4</v>
      </c>
      <c r="E983">
        <v>46</v>
      </c>
      <c r="F983" t="s">
        <v>6</v>
      </c>
      <c r="G983" s="7">
        <v>582.19000000000005</v>
      </c>
      <c r="H983" t="str">
        <f>_xlfn.XLOOKUP(tbl2023Sales[[#This Row],[Age]],tblAgeGrp[Age],tblAgeGrp[AgeGroup],"Error, verify age",0,1)</f>
        <v>45-54</v>
      </c>
      <c r="I983" t="str">
        <f>IF(OR(tbl2023Sales[[#This Row],[Month-Year]]=45260, tbl2023Sales[[#This Row],[Month-Year]]=45291), "Holiday", "Non-Holiday")</f>
        <v>Holiday</v>
      </c>
      <c r="J983" t="str">
        <f>_xlfn.XLOOKUP(WEEKDAY(tbl2023Sales[[#This Row],[Date]],1),tblDayWk[Day'#],tblDayWk[Day],"Error",0,1)</f>
        <v>Tuesday</v>
      </c>
      <c r="K983" t="b">
        <f>WEEKDAY(tbl2023Sales[[#This Row],[Date]], 2) &gt;= 5</f>
        <v>0</v>
      </c>
      <c r="L983" s="15">
        <f>EOMONTH(tbl2023Sales[[#This Row],[Date]],0)</f>
        <v>45291</v>
      </c>
    </row>
    <row r="984" spans="1:12" x14ac:dyDescent="0.4">
      <c r="A984">
        <v>983</v>
      </c>
      <c r="B984" s="2">
        <v>45231</v>
      </c>
      <c r="C984" t="s">
        <v>23</v>
      </c>
      <c r="D984" t="s">
        <v>4</v>
      </c>
      <c r="E984">
        <v>29</v>
      </c>
      <c r="F984" t="s">
        <v>9</v>
      </c>
      <c r="G984" s="7">
        <v>253.54</v>
      </c>
      <c r="H984" t="str">
        <f>_xlfn.XLOOKUP(tbl2023Sales[[#This Row],[Age]],tblAgeGrp[Age],tblAgeGrp[AgeGroup],"Error, verify age",0,1)</f>
        <v>25-34</v>
      </c>
      <c r="I984" t="str">
        <f>IF(OR(tbl2023Sales[[#This Row],[Month-Year]]=45260, tbl2023Sales[[#This Row],[Month-Year]]=45291), "Holiday", "Non-Holiday")</f>
        <v>Holiday</v>
      </c>
      <c r="J984" t="str">
        <f>_xlfn.XLOOKUP(WEEKDAY(tbl2023Sales[[#This Row],[Date]],1),tblDayWk[Day'#],tblDayWk[Day],"Error",0,1)</f>
        <v>Wednesday</v>
      </c>
      <c r="K984" t="b">
        <f>WEEKDAY(tbl2023Sales[[#This Row],[Date]], 2) &gt;= 5</f>
        <v>0</v>
      </c>
      <c r="L984" s="15">
        <f>EOMONTH(tbl2023Sales[[#This Row],[Date]],0)</f>
        <v>45260</v>
      </c>
    </row>
    <row r="985" spans="1:12" x14ac:dyDescent="0.4">
      <c r="A985">
        <v>984</v>
      </c>
      <c r="B985" s="2">
        <v>45167</v>
      </c>
      <c r="C985" t="s">
        <v>22</v>
      </c>
      <c r="D985" t="s">
        <v>2</v>
      </c>
      <c r="E985">
        <v>56</v>
      </c>
      <c r="F985" t="s">
        <v>9</v>
      </c>
      <c r="G985" s="7">
        <v>1089.1199999999999</v>
      </c>
      <c r="H985" t="str">
        <f>_xlfn.XLOOKUP(tbl2023Sales[[#This Row],[Age]],tblAgeGrp[Age],tblAgeGrp[AgeGroup],"Error, verify age",0,1)</f>
        <v>55-64</v>
      </c>
      <c r="I985" t="str">
        <f>IF(OR(tbl2023Sales[[#This Row],[Month-Year]]=45260, tbl2023Sales[[#This Row],[Month-Year]]=45291), "Holiday", "Non-Holiday")</f>
        <v>Non-Holiday</v>
      </c>
      <c r="J985" t="str">
        <f>_xlfn.XLOOKUP(WEEKDAY(tbl2023Sales[[#This Row],[Date]],1),tblDayWk[Day'#],tblDayWk[Day],"Error",0,1)</f>
        <v>Tuesday</v>
      </c>
      <c r="K985" t="b">
        <f>WEEKDAY(tbl2023Sales[[#This Row],[Date]], 2) &gt;= 5</f>
        <v>0</v>
      </c>
      <c r="L985" s="15">
        <f>EOMONTH(tbl2023Sales[[#This Row],[Date]],0)</f>
        <v>45169</v>
      </c>
    </row>
    <row r="986" spans="1:12" x14ac:dyDescent="0.4">
      <c r="A986">
        <v>985</v>
      </c>
      <c r="B986" s="2">
        <v>45076</v>
      </c>
      <c r="C986" t="s">
        <v>21</v>
      </c>
      <c r="D986" t="s">
        <v>4</v>
      </c>
      <c r="E986">
        <v>19</v>
      </c>
      <c r="F986" t="s">
        <v>1</v>
      </c>
      <c r="G986" s="7">
        <v>723.5</v>
      </c>
      <c r="H986" t="str">
        <f>_xlfn.XLOOKUP(tbl2023Sales[[#This Row],[Age]],tblAgeGrp[Age],tblAgeGrp[AgeGroup],"Error, verify age",0,1)</f>
        <v>15-24</v>
      </c>
      <c r="I986" t="str">
        <f>IF(OR(tbl2023Sales[[#This Row],[Month-Year]]=45260, tbl2023Sales[[#This Row],[Month-Year]]=45291), "Holiday", "Non-Holiday")</f>
        <v>Non-Holiday</v>
      </c>
      <c r="J986" t="str">
        <f>_xlfn.XLOOKUP(WEEKDAY(tbl2023Sales[[#This Row],[Date]],1),tblDayWk[Day'#],tblDayWk[Day],"Error",0,1)</f>
        <v>Tuesday</v>
      </c>
      <c r="K986" t="b">
        <f>WEEKDAY(tbl2023Sales[[#This Row],[Date]], 2) &gt;= 5</f>
        <v>0</v>
      </c>
      <c r="L986" s="15">
        <f>EOMONTH(tbl2023Sales[[#This Row],[Date]],0)</f>
        <v>45077</v>
      </c>
    </row>
    <row r="987" spans="1:12" x14ac:dyDescent="0.4">
      <c r="A987">
        <v>986</v>
      </c>
      <c r="B987" s="2">
        <v>44943</v>
      </c>
      <c r="C987" t="s">
        <v>20</v>
      </c>
      <c r="D987" t="s">
        <v>4</v>
      </c>
      <c r="E987">
        <v>49</v>
      </c>
      <c r="F987" t="s">
        <v>9</v>
      </c>
      <c r="G987" s="7">
        <v>688.52</v>
      </c>
      <c r="H987" t="str">
        <f>_xlfn.XLOOKUP(tbl2023Sales[[#This Row],[Age]],tblAgeGrp[Age],tblAgeGrp[AgeGroup],"Error, verify age",0,1)</f>
        <v>45-54</v>
      </c>
      <c r="I987" t="str">
        <f>IF(OR(tbl2023Sales[[#This Row],[Month-Year]]=45260, tbl2023Sales[[#This Row],[Month-Year]]=45291), "Holiday", "Non-Holiday")</f>
        <v>Non-Holiday</v>
      </c>
      <c r="J987" t="str">
        <f>_xlfn.XLOOKUP(WEEKDAY(tbl2023Sales[[#This Row],[Date]],1),tblDayWk[Day'#],tblDayWk[Day],"Error",0,1)</f>
        <v>Tuesday</v>
      </c>
      <c r="K987" t="b">
        <f>WEEKDAY(tbl2023Sales[[#This Row],[Date]], 2) &gt;= 5</f>
        <v>0</v>
      </c>
      <c r="L987" s="15">
        <f>EOMONTH(tbl2023Sales[[#This Row],[Date]],0)</f>
        <v>44957</v>
      </c>
    </row>
    <row r="988" spans="1:12" x14ac:dyDescent="0.4">
      <c r="A988">
        <v>987</v>
      </c>
      <c r="B988" s="2">
        <v>45045</v>
      </c>
      <c r="C988" t="s">
        <v>19</v>
      </c>
      <c r="D988" t="s">
        <v>4</v>
      </c>
      <c r="E988">
        <v>30</v>
      </c>
      <c r="F988" t="s">
        <v>9</v>
      </c>
      <c r="G988" s="7">
        <v>984.80000000000007</v>
      </c>
      <c r="H988" t="str">
        <f>_xlfn.XLOOKUP(tbl2023Sales[[#This Row],[Age]],tblAgeGrp[Age],tblAgeGrp[AgeGroup],"Error, verify age",0,1)</f>
        <v>25-34</v>
      </c>
      <c r="I988" t="str">
        <f>IF(OR(tbl2023Sales[[#This Row],[Month-Year]]=45260, tbl2023Sales[[#This Row],[Month-Year]]=45291), "Holiday", "Non-Holiday")</f>
        <v>Non-Holiday</v>
      </c>
      <c r="J988" t="str">
        <f>_xlfn.XLOOKUP(WEEKDAY(tbl2023Sales[[#This Row],[Date]],1),tblDayWk[Day'#],tblDayWk[Day],"Error",0,1)</f>
        <v>Saturday</v>
      </c>
      <c r="K988" t="b">
        <f>WEEKDAY(tbl2023Sales[[#This Row],[Date]], 2) &gt;= 5</f>
        <v>1</v>
      </c>
      <c r="L988" s="15">
        <f>EOMONTH(tbl2023Sales[[#This Row],[Date]],0)</f>
        <v>45046</v>
      </c>
    </row>
    <row r="989" spans="1:12" x14ac:dyDescent="0.4">
      <c r="A989">
        <v>988</v>
      </c>
      <c r="B989" s="2">
        <v>45074</v>
      </c>
      <c r="C989" t="s">
        <v>18</v>
      </c>
      <c r="D989" t="s">
        <v>4</v>
      </c>
      <c r="E989">
        <v>63</v>
      </c>
      <c r="F989" t="s">
        <v>9</v>
      </c>
      <c r="G989" s="7">
        <v>959.40000000000009</v>
      </c>
      <c r="H989" t="str">
        <f>_xlfn.XLOOKUP(tbl2023Sales[[#This Row],[Age]],tblAgeGrp[Age],tblAgeGrp[AgeGroup],"Error, verify age",0,1)</f>
        <v>55-64</v>
      </c>
      <c r="I989" t="str">
        <f>IF(OR(tbl2023Sales[[#This Row],[Month-Year]]=45260, tbl2023Sales[[#This Row],[Month-Year]]=45291), "Holiday", "Non-Holiday")</f>
        <v>Non-Holiday</v>
      </c>
      <c r="J989" t="str">
        <f>_xlfn.XLOOKUP(WEEKDAY(tbl2023Sales[[#This Row],[Date]],1),tblDayWk[Day'#],tblDayWk[Day],"Error",0,1)</f>
        <v>Sunday</v>
      </c>
      <c r="K989" t="b">
        <f>WEEKDAY(tbl2023Sales[[#This Row],[Date]], 2) &gt;= 5</f>
        <v>1</v>
      </c>
      <c r="L989" s="15">
        <f>EOMONTH(tbl2023Sales[[#This Row],[Date]],0)</f>
        <v>45077</v>
      </c>
    </row>
    <row r="990" spans="1:12" x14ac:dyDescent="0.4">
      <c r="A990">
        <v>989</v>
      </c>
      <c r="B990" s="2">
        <v>45288</v>
      </c>
      <c r="C990" t="s">
        <v>17</v>
      </c>
      <c r="D990" t="s">
        <v>4</v>
      </c>
      <c r="E990">
        <v>44</v>
      </c>
      <c r="F990" t="s">
        <v>1</v>
      </c>
      <c r="G990" s="7">
        <v>729.86</v>
      </c>
      <c r="H990" t="str">
        <f>_xlfn.XLOOKUP(tbl2023Sales[[#This Row],[Age]],tblAgeGrp[Age],tblAgeGrp[AgeGroup],"Error, verify age",0,1)</f>
        <v>35-44</v>
      </c>
      <c r="I990" t="str">
        <f>IF(OR(tbl2023Sales[[#This Row],[Month-Year]]=45260, tbl2023Sales[[#This Row],[Month-Year]]=45291), "Holiday", "Non-Holiday")</f>
        <v>Holiday</v>
      </c>
      <c r="J990" t="str">
        <f>_xlfn.XLOOKUP(WEEKDAY(tbl2023Sales[[#This Row],[Date]],1),tblDayWk[Day'#],tblDayWk[Day],"Error",0,1)</f>
        <v>Thursday</v>
      </c>
      <c r="K990" t="b">
        <f>WEEKDAY(tbl2023Sales[[#This Row],[Date]], 2) &gt;= 5</f>
        <v>0</v>
      </c>
      <c r="L990" s="15">
        <f>EOMONTH(tbl2023Sales[[#This Row],[Date]],0)</f>
        <v>45291</v>
      </c>
    </row>
    <row r="991" spans="1:12" x14ac:dyDescent="0.4">
      <c r="A991">
        <v>990</v>
      </c>
      <c r="B991" s="2">
        <v>45071</v>
      </c>
      <c r="C991" t="s">
        <v>16</v>
      </c>
      <c r="D991" t="s">
        <v>4</v>
      </c>
      <c r="E991">
        <v>58</v>
      </c>
      <c r="F991" t="s">
        <v>6</v>
      </c>
      <c r="G991" s="7">
        <v>146.63999999999999</v>
      </c>
      <c r="H991" t="str">
        <f>_xlfn.XLOOKUP(tbl2023Sales[[#This Row],[Age]],tblAgeGrp[Age],tblAgeGrp[AgeGroup],"Error, verify age",0,1)</f>
        <v>55-64</v>
      </c>
      <c r="I991" t="str">
        <f>IF(OR(tbl2023Sales[[#This Row],[Month-Year]]=45260, tbl2023Sales[[#This Row],[Month-Year]]=45291), "Holiday", "Non-Holiday")</f>
        <v>Non-Holiday</v>
      </c>
      <c r="J991" t="str">
        <f>_xlfn.XLOOKUP(WEEKDAY(tbl2023Sales[[#This Row],[Date]],1),tblDayWk[Day'#],tblDayWk[Day],"Error",0,1)</f>
        <v>Thursday</v>
      </c>
      <c r="K991" t="b">
        <f>WEEKDAY(tbl2023Sales[[#This Row],[Date]], 2) &gt;= 5</f>
        <v>0</v>
      </c>
      <c r="L991" s="15">
        <f>EOMONTH(tbl2023Sales[[#This Row],[Date]],0)</f>
        <v>45077</v>
      </c>
    </row>
    <row r="992" spans="1:12" x14ac:dyDescent="0.4">
      <c r="A992">
        <v>991</v>
      </c>
      <c r="B992" s="2">
        <v>45286</v>
      </c>
      <c r="C992" t="s">
        <v>15</v>
      </c>
      <c r="D992" t="s">
        <v>4</v>
      </c>
      <c r="E992">
        <v>34</v>
      </c>
      <c r="F992" t="s">
        <v>9</v>
      </c>
      <c r="G992" s="7">
        <v>288.18</v>
      </c>
      <c r="H992" t="str">
        <f>_xlfn.XLOOKUP(tbl2023Sales[[#This Row],[Age]],tblAgeGrp[Age],tblAgeGrp[AgeGroup],"Error, verify age",0,1)</f>
        <v>25-34</v>
      </c>
      <c r="I992" t="str">
        <f>IF(OR(tbl2023Sales[[#This Row],[Month-Year]]=45260, tbl2023Sales[[#This Row],[Month-Year]]=45291), "Holiday", "Non-Holiday")</f>
        <v>Holiday</v>
      </c>
      <c r="J992" t="str">
        <f>_xlfn.XLOOKUP(WEEKDAY(tbl2023Sales[[#This Row],[Date]],1),tblDayWk[Day'#],tblDayWk[Day],"Error",0,1)</f>
        <v>Tuesday</v>
      </c>
      <c r="K992" t="b">
        <f>WEEKDAY(tbl2023Sales[[#This Row],[Date]], 2) &gt;= 5</f>
        <v>0</v>
      </c>
      <c r="L992" s="15">
        <f>EOMONTH(tbl2023Sales[[#This Row],[Date]],0)</f>
        <v>45291</v>
      </c>
    </row>
    <row r="993" spans="1:12" x14ac:dyDescent="0.4">
      <c r="A993">
        <v>992</v>
      </c>
      <c r="B993" s="2">
        <v>45159</v>
      </c>
      <c r="C993" t="s">
        <v>14</v>
      </c>
      <c r="D993" t="s">
        <v>4</v>
      </c>
      <c r="E993">
        <v>57</v>
      </c>
      <c r="F993" t="s">
        <v>1</v>
      </c>
      <c r="G993" s="7">
        <v>1160.8</v>
      </c>
      <c r="H993" t="str">
        <f>_xlfn.XLOOKUP(tbl2023Sales[[#This Row],[Age]],tblAgeGrp[Age],tblAgeGrp[AgeGroup],"Error, verify age",0,1)</f>
        <v>55-64</v>
      </c>
      <c r="I993" t="str">
        <f>IF(OR(tbl2023Sales[[#This Row],[Month-Year]]=45260, tbl2023Sales[[#This Row],[Month-Year]]=45291), "Holiday", "Non-Holiday")</f>
        <v>Non-Holiday</v>
      </c>
      <c r="J993" t="str">
        <f>_xlfn.XLOOKUP(WEEKDAY(tbl2023Sales[[#This Row],[Date]],1),tblDayWk[Day'#],tblDayWk[Day],"Error",0,1)</f>
        <v>Monday</v>
      </c>
      <c r="K993" t="b">
        <f>WEEKDAY(tbl2023Sales[[#This Row],[Date]], 2) &gt;= 5</f>
        <v>0</v>
      </c>
      <c r="L993" s="15">
        <f>EOMONTH(tbl2023Sales[[#This Row],[Date]],0)</f>
        <v>45169</v>
      </c>
    </row>
    <row r="994" spans="1:12" x14ac:dyDescent="0.4">
      <c r="A994">
        <v>993</v>
      </c>
      <c r="B994" s="2">
        <v>44963</v>
      </c>
      <c r="C994" t="s">
        <v>13</v>
      </c>
      <c r="D994" t="s">
        <v>4</v>
      </c>
      <c r="E994">
        <v>48</v>
      </c>
      <c r="F994" t="s">
        <v>1</v>
      </c>
      <c r="G994" s="7">
        <v>198</v>
      </c>
      <c r="H994" t="str">
        <f>_xlfn.XLOOKUP(tbl2023Sales[[#This Row],[Age]],tblAgeGrp[Age],tblAgeGrp[AgeGroup],"Error, verify age",0,1)</f>
        <v>45-54</v>
      </c>
      <c r="I994" t="str">
        <f>IF(OR(tbl2023Sales[[#This Row],[Month-Year]]=45260, tbl2023Sales[[#This Row],[Month-Year]]=45291), "Holiday", "Non-Holiday")</f>
        <v>Non-Holiday</v>
      </c>
      <c r="J994" t="str">
        <f>_xlfn.XLOOKUP(WEEKDAY(tbl2023Sales[[#This Row],[Date]],1),tblDayWk[Day'#],tblDayWk[Day],"Error",0,1)</f>
        <v>Monday</v>
      </c>
      <c r="K994" t="b">
        <f>WEEKDAY(tbl2023Sales[[#This Row],[Date]], 2) &gt;= 5</f>
        <v>0</v>
      </c>
      <c r="L994" s="15">
        <f>EOMONTH(tbl2023Sales[[#This Row],[Date]],0)</f>
        <v>44985</v>
      </c>
    </row>
    <row r="995" spans="1:12" x14ac:dyDescent="0.4">
      <c r="A995">
        <v>994</v>
      </c>
      <c r="B995" s="2">
        <v>45278</v>
      </c>
      <c r="C995" t="s">
        <v>12</v>
      </c>
      <c r="D995" t="s">
        <v>4</v>
      </c>
      <c r="E995">
        <v>51</v>
      </c>
      <c r="F995" t="s">
        <v>6</v>
      </c>
      <c r="G995" s="7">
        <v>108.2</v>
      </c>
      <c r="H995" t="str">
        <f>_xlfn.XLOOKUP(tbl2023Sales[[#This Row],[Age]],tblAgeGrp[Age],tblAgeGrp[AgeGroup],"Error, verify age",0,1)</f>
        <v>45-54</v>
      </c>
      <c r="I995" t="str">
        <f>IF(OR(tbl2023Sales[[#This Row],[Month-Year]]=45260, tbl2023Sales[[#This Row],[Month-Year]]=45291), "Holiday", "Non-Holiday")</f>
        <v>Holiday</v>
      </c>
      <c r="J995" t="str">
        <f>_xlfn.XLOOKUP(WEEKDAY(tbl2023Sales[[#This Row],[Date]],1),tblDayWk[Day'#],tblDayWk[Day],"Error",0,1)</f>
        <v>Monday</v>
      </c>
      <c r="K995" t="b">
        <f>WEEKDAY(tbl2023Sales[[#This Row],[Date]], 2) &gt;= 5</f>
        <v>0</v>
      </c>
      <c r="L995" s="15">
        <f>EOMONTH(tbl2023Sales[[#This Row],[Date]],0)</f>
        <v>45291</v>
      </c>
    </row>
    <row r="996" spans="1:12" x14ac:dyDescent="0.4">
      <c r="A996">
        <v>995</v>
      </c>
      <c r="B996" s="2">
        <v>45046</v>
      </c>
      <c r="C996" t="s">
        <v>11</v>
      </c>
      <c r="D996" t="s">
        <v>4</v>
      </c>
      <c r="E996">
        <v>41</v>
      </c>
      <c r="F996" t="s">
        <v>9</v>
      </c>
      <c r="G996" s="7">
        <v>477</v>
      </c>
      <c r="H996" t="str">
        <f>_xlfn.XLOOKUP(tbl2023Sales[[#This Row],[Age]],tblAgeGrp[Age],tblAgeGrp[AgeGroup],"Error, verify age",0,1)</f>
        <v>35-44</v>
      </c>
      <c r="I996" t="str">
        <f>IF(OR(tbl2023Sales[[#This Row],[Month-Year]]=45260, tbl2023Sales[[#This Row],[Month-Year]]=45291), "Holiday", "Non-Holiday")</f>
        <v>Non-Holiday</v>
      </c>
      <c r="J996" t="str">
        <f>_xlfn.XLOOKUP(WEEKDAY(tbl2023Sales[[#This Row],[Date]],1),tblDayWk[Day'#],tblDayWk[Day],"Error",0,1)</f>
        <v>Sunday</v>
      </c>
      <c r="K996" t="b">
        <f>WEEKDAY(tbl2023Sales[[#This Row],[Date]], 2) &gt;= 5</f>
        <v>1</v>
      </c>
      <c r="L996" s="15">
        <f>EOMONTH(tbl2023Sales[[#This Row],[Date]],0)</f>
        <v>45046</v>
      </c>
    </row>
    <row r="997" spans="1:12" x14ac:dyDescent="0.4">
      <c r="A997">
        <v>996</v>
      </c>
      <c r="B997" s="2">
        <v>45062</v>
      </c>
      <c r="C997" t="s">
        <v>10</v>
      </c>
      <c r="D997" t="s">
        <v>2</v>
      </c>
      <c r="E997">
        <v>62</v>
      </c>
      <c r="F997" t="s">
        <v>9</v>
      </c>
      <c r="G997" s="7">
        <v>1462.6499999999999</v>
      </c>
      <c r="H997" t="str">
        <f>_xlfn.XLOOKUP(tbl2023Sales[[#This Row],[Age]],tblAgeGrp[Age],tblAgeGrp[AgeGroup],"Error, verify age",0,1)</f>
        <v>55-64</v>
      </c>
      <c r="I997" t="str">
        <f>IF(OR(tbl2023Sales[[#This Row],[Month-Year]]=45260, tbl2023Sales[[#This Row],[Month-Year]]=45291), "Holiday", "Non-Holiday")</f>
        <v>Non-Holiday</v>
      </c>
      <c r="J997" t="str">
        <f>_xlfn.XLOOKUP(WEEKDAY(tbl2023Sales[[#This Row],[Date]],1),tblDayWk[Day'#],tblDayWk[Day],"Error",0,1)</f>
        <v>Tuesday</v>
      </c>
      <c r="K997" t="b">
        <f>WEEKDAY(tbl2023Sales[[#This Row],[Date]], 2) &gt;= 5</f>
        <v>0</v>
      </c>
      <c r="L997" s="15">
        <f>EOMONTH(tbl2023Sales[[#This Row],[Date]],0)</f>
        <v>45077</v>
      </c>
    </row>
    <row r="998" spans="1:12" x14ac:dyDescent="0.4">
      <c r="A998">
        <v>997</v>
      </c>
      <c r="B998" s="2">
        <v>45247</v>
      </c>
      <c r="C998" t="s">
        <v>8</v>
      </c>
      <c r="D998" t="s">
        <v>2</v>
      </c>
      <c r="E998">
        <v>52</v>
      </c>
      <c r="F998" t="s">
        <v>6</v>
      </c>
      <c r="G998" s="7">
        <v>63.98</v>
      </c>
      <c r="H998" t="str">
        <f>_xlfn.XLOOKUP(tbl2023Sales[[#This Row],[Age]],tblAgeGrp[Age],tblAgeGrp[AgeGroup],"Error, verify age",0,1)</f>
        <v>45-54</v>
      </c>
      <c r="I998" t="str">
        <f>IF(OR(tbl2023Sales[[#This Row],[Month-Year]]=45260, tbl2023Sales[[#This Row],[Month-Year]]=45291), "Holiday", "Non-Holiday")</f>
        <v>Holiday</v>
      </c>
      <c r="J998" t="str">
        <f>_xlfn.XLOOKUP(WEEKDAY(tbl2023Sales[[#This Row],[Date]],1),tblDayWk[Day'#],tblDayWk[Day],"Error",0,1)</f>
        <v>Friday</v>
      </c>
      <c r="K998" t="b">
        <f>WEEKDAY(tbl2023Sales[[#This Row],[Date]], 2) &gt;= 5</f>
        <v>1</v>
      </c>
      <c r="L998" s="15">
        <f>EOMONTH(tbl2023Sales[[#This Row],[Date]],0)</f>
        <v>45260</v>
      </c>
    </row>
    <row r="999" spans="1:12" x14ac:dyDescent="0.4">
      <c r="A999">
        <v>998</v>
      </c>
      <c r="B999" s="2">
        <v>45228</v>
      </c>
      <c r="C999" t="s">
        <v>7</v>
      </c>
      <c r="D999" t="s">
        <v>4</v>
      </c>
      <c r="E999">
        <v>23</v>
      </c>
      <c r="F999" t="s">
        <v>6</v>
      </c>
      <c r="G999" s="7">
        <v>359.48</v>
      </c>
      <c r="H999" t="str">
        <f>_xlfn.XLOOKUP(tbl2023Sales[[#This Row],[Age]],tblAgeGrp[Age],tblAgeGrp[AgeGroup],"Error, verify age",0,1)</f>
        <v>15-24</v>
      </c>
      <c r="I999" t="str">
        <f>IF(OR(tbl2023Sales[[#This Row],[Month-Year]]=45260, tbl2023Sales[[#This Row],[Month-Year]]=45291), "Holiday", "Non-Holiday")</f>
        <v>Non-Holiday</v>
      </c>
      <c r="J999" t="str">
        <f>_xlfn.XLOOKUP(WEEKDAY(tbl2023Sales[[#This Row],[Date]],1),tblDayWk[Day'#],tblDayWk[Day],"Error",0,1)</f>
        <v>Sunday</v>
      </c>
      <c r="K999" t="b">
        <f>WEEKDAY(tbl2023Sales[[#This Row],[Date]], 2) &gt;= 5</f>
        <v>1</v>
      </c>
      <c r="L999" s="15">
        <f>EOMONTH(tbl2023Sales[[#This Row],[Date]],0)</f>
        <v>45230</v>
      </c>
    </row>
    <row r="1000" spans="1:12" x14ac:dyDescent="0.4">
      <c r="A1000">
        <v>999</v>
      </c>
      <c r="B1000" s="2">
        <v>45265</v>
      </c>
      <c r="C1000" t="s">
        <v>5</v>
      </c>
      <c r="D1000" t="s">
        <v>4</v>
      </c>
      <c r="E1000">
        <v>36</v>
      </c>
      <c r="F1000" t="s">
        <v>1</v>
      </c>
      <c r="G1000" s="7">
        <v>2637.48</v>
      </c>
      <c r="H1000" t="str">
        <f>_xlfn.XLOOKUP(tbl2023Sales[[#This Row],[Age]],tblAgeGrp[Age],tblAgeGrp[AgeGroup],"Error, verify age",0,1)</f>
        <v>35-44</v>
      </c>
      <c r="I1000" t="str">
        <f>IF(OR(tbl2023Sales[[#This Row],[Month-Year]]=45260, tbl2023Sales[[#This Row],[Month-Year]]=45291), "Holiday", "Non-Holiday")</f>
        <v>Holiday</v>
      </c>
      <c r="J1000" t="str">
        <f>_xlfn.XLOOKUP(WEEKDAY(tbl2023Sales[[#This Row],[Date]],1),tblDayWk[Day'#],tblDayWk[Day],"Error",0,1)</f>
        <v>Tuesday</v>
      </c>
      <c r="K1000" t="b">
        <f>WEEKDAY(tbl2023Sales[[#This Row],[Date]], 2) &gt;= 5</f>
        <v>0</v>
      </c>
      <c r="L1000" s="15">
        <f>EOMONTH(tbl2023Sales[[#This Row],[Date]],0)</f>
        <v>45291</v>
      </c>
    </row>
    <row r="1001" spans="1:12" x14ac:dyDescent="0.4">
      <c r="A1001">
        <v>1000</v>
      </c>
      <c r="B1001" s="2">
        <v>45028</v>
      </c>
      <c r="C1001" t="s">
        <v>3</v>
      </c>
      <c r="D1001" t="s">
        <v>2</v>
      </c>
      <c r="E1001">
        <v>47</v>
      </c>
      <c r="F1001" t="s">
        <v>1</v>
      </c>
      <c r="G1001" s="7">
        <v>1167.1400000000001</v>
      </c>
      <c r="H1001" t="str">
        <f>_xlfn.XLOOKUP(tbl2023Sales[[#This Row],[Age]],tblAgeGrp[Age],tblAgeGrp[AgeGroup],"Error, verify age",0,1)</f>
        <v>45-54</v>
      </c>
      <c r="I1001" t="str">
        <f>IF(OR(tbl2023Sales[[#This Row],[Month-Year]]=45260, tbl2023Sales[[#This Row],[Month-Year]]=45291), "Holiday", "Non-Holiday")</f>
        <v>Non-Holiday</v>
      </c>
      <c r="J1001" t="str">
        <f>_xlfn.XLOOKUP(WEEKDAY(tbl2023Sales[[#This Row],[Date]],1),tblDayWk[Day'#],tblDayWk[Day],"Error",0,1)</f>
        <v>Wednesday</v>
      </c>
      <c r="K1001" t="b">
        <f>WEEKDAY(tbl2023Sales[[#This Row],[Date]], 2) &gt;= 5</f>
        <v>0</v>
      </c>
      <c r="L1001" s="15">
        <f>EOMONTH(tbl2023Sales[[#This Row],[Date]],0)</f>
        <v>45046</v>
      </c>
    </row>
    <row r="1002" spans="1:12" x14ac:dyDescent="0.4">
      <c r="A1002">
        <v>1001</v>
      </c>
      <c r="B1002" s="2">
        <v>45264</v>
      </c>
      <c r="C1002" t="s">
        <v>520</v>
      </c>
      <c r="D1002" t="s">
        <v>2</v>
      </c>
      <c r="E1002">
        <v>24</v>
      </c>
      <c r="F1002" t="s">
        <v>1</v>
      </c>
      <c r="G1002" s="7">
        <v>1201.5999999999999</v>
      </c>
      <c r="H1002" t="str">
        <f>_xlfn.XLOOKUP(tbl2023Sales[[#This Row],[Age]],tblAgeGrp[Age],tblAgeGrp[AgeGroup],"Error, verify age",0,1)</f>
        <v>15-24</v>
      </c>
      <c r="I1002" t="str">
        <f>IF(OR(tbl2023Sales[[#This Row],[Month-Year]]=45260, tbl2023Sales[[#This Row],[Month-Year]]=45291), "Holiday", "Non-Holiday")</f>
        <v>Holiday</v>
      </c>
      <c r="J1002" t="str">
        <f>_xlfn.XLOOKUP(WEEKDAY(tbl2023Sales[[#This Row],[Date]],1),tblDayWk[Day'#],tblDayWk[Day],"Error",0,1)</f>
        <v>Monday</v>
      </c>
      <c r="K1002" t="b">
        <f>WEEKDAY(tbl2023Sales[[#This Row],[Date]], 2) &gt;= 5</f>
        <v>0</v>
      </c>
      <c r="L1002" s="15">
        <f>EOMONTH(tbl2023Sales[[#This Row],[Date]],0)</f>
        <v>45291</v>
      </c>
    </row>
    <row r="1003" spans="1:12" x14ac:dyDescent="0.4">
      <c r="A1003">
        <v>1002</v>
      </c>
      <c r="B1003" s="2">
        <v>45157</v>
      </c>
      <c r="C1003" t="s">
        <v>50</v>
      </c>
      <c r="D1003" t="s">
        <v>2</v>
      </c>
      <c r="E1003">
        <v>30</v>
      </c>
      <c r="F1003" t="s">
        <v>1</v>
      </c>
      <c r="G1003" s="7">
        <v>1253</v>
      </c>
      <c r="H1003" t="str">
        <f>_xlfn.XLOOKUP(tbl2023Sales[[#This Row],[Age]],tblAgeGrp[Age],tblAgeGrp[AgeGroup],"Error, verify age",0,1)</f>
        <v>25-34</v>
      </c>
      <c r="I1003" t="str">
        <f>IF(OR(tbl2023Sales[[#This Row],[Month-Year]]=45260, tbl2023Sales[[#This Row],[Month-Year]]=45291), "Holiday", "Non-Holiday")</f>
        <v>Non-Holiday</v>
      </c>
      <c r="J1003" t="str">
        <f>_xlfn.XLOOKUP(WEEKDAY(tbl2023Sales[[#This Row],[Date]],1),tblDayWk[Day'#],tblDayWk[Day],"Error",0,1)</f>
        <v>Saturday</v>
      </c>
      <c r="K1003" t="b">
        <f>WEEKDAY(tbl2023Sales[[#This Row],[Date]], 2) &gt;= 5</f>
        <v>1</v>
      </c>
      <c r="L1003" s="15">
        <f>EOMONTH(tbl2023Sales[[#This Row],[Date]],0)</f>
        <v>45169</v>
      </c>
    </row>
    <row r="1004" spans="1:12" x14ac:dyDescent="0.4">
      <c r="A1004">
        <v>1003</v>
      </c>
      <c r="B1004" s="2">
        <v>45200</v>
      </c>
      <c r="C1004" t="s">
        <v>97</v>
      </c>
      <c r="D1004" t="s">
        <v>2</v>
      </c>
      <c r="E1004">
        <v>26</v>
      </c>
      <c r="F1004" t="s">
        <v>1</v>
      </c>
      <c r="G1004" s="7">
        <v>589</v>
      </c>
      <c r="H1004" t="str">
        <f>_xlfn.XLOOKUP(tbl2023Sales[[#This Row],[Age]],tblAgeGrp[Age],tblAgeGrp[AgeGroup],"Error, verify age",0,1)</f>
        <v>25-34</v>
      </c>
      <c r="I1004" t="str">
        <f>IF(OR(tbl2023Sales[[#This Row],[Month-Year]]=45260, tbl2023Sales[[#This Row],[Month-Year]]=45291), "Holiday", "Non-Holiday")</f>
        <v>Non-Holiday</v>
      </c>
      <c r="J1004" t="str">
        <f>_xlfn.XLOOKUP(WEEKDAY(tbl2023Sales[[#This Row],[Date]],1),tblDayWk[Day'#],tblDayWk[Day],"Error",0,1)</f>
        <v>Sunday</v>
      </c>
      <c r="K1004" t="b">
        <f>WEEKDAY(tbl2023Sales[[#This Row],[Date]], 2) &gt;= 5</f>
        <v>1</v>
      </c>
      <c r="L1004" s="15">
        <f>EOMONTH(tbl2023Sales[[#This Row],[Date]],0)</f>
        <v>45230</v>
      </c>
    </row>
    <row r="1005" spans="1:12" x14ac:dyDescent="0.4">
      <c r="A1005">
        <v>1004</v>
      </c>
      <c r="B1005" s="2">
        <v>44954</v>
      </c>
      <c r="C1005" t="s">
        <v>93</v>
      </c>
      <c r="D1005" t="s">
        <v>2</v>
      </c>
      <c r="E1005">
        <v>24</v>
      </c>
      <c r="F1005" t="s">
        <v>1</v>
      </c>
      <c r="G1005" s="7">
        <v>956</v>
      </c>
      <c r="H1005" t="str">
        <f>_xlfn.XLOOKUP(tbl2023Sales[[#This Row],[Age]],tblAgeGrp[Age],tblAgeGrp[AgeGroup],"Error, verify age",0,1)</f>
        <v>15-24</v>
      </c>
      <c r="I1005" t="str">
        <f>IF(OR(tbl2023Sales[[#This Row],[Month-Year]]=45260, tbl2023Sales[[#This Row],[Month-Year]]=45291), "Holiday", "Non-Holiday")</f>
        <v>Non-Holiday</v>
      </c>
      <c r="J1005" t="str">
        <f>_xlfn.XLOOKUP(WEEKDAY(tbl2023Sales[[#This Row],[Date]],1),tblDayWk[Day'#],tblDayWk[Day],"Error",0,1)</f>
        <v>Saturday</v>
      </c>
      <c r="K1005" t="b">
        <f>WEEKDAY(tbl2023Sales[[#This Row],[Date]], 2) &gt;= 5</f>
        <v>1</v>
      </c>
      <c r="L1005" s="15">
        <f>EOMONTH(tbl2023Sales[[#This Row],[Date]],0)</f>
        <v>44957</v>
      </c>
    </row>
    <row r="1006" spans="1:12" x14ac:dyDescent="0.4">
      <c r="A1006">
        <v>1005</v>
      </c>
      <c r="B1006" s="2">
        <v>45071</v>
      </c>
      <c r="C1006" t="s">
        <v>107</v>
      </c>
      <c r="D1006" t="s">
        <v>2</v>
      </c>
      <c r="E1006">
        <v>26</v>
      </c>
      <c r="F1006" t="s">
        <v>1</v>
      </c>
      <c r="G1006" s="7">
        <v>2300</v>
      </c>
      <c r="H1006" t="str">
        <f>_xlfn.XLOOKUP(tbl2023Sales[[#This Row],[Age]],tblAgeGrp[Age],tblAgeGrp[AgeGroup],"Error, verify age",0,1)</f>
        <v>25-34</v>
      </c>
      <c r="I1006" t="str">
        <f>IF(OR(tbl2023Sales[[#This Row],[Month-Year]]=45260, tbl2023Sales[[#This Row],[Month-Year]]=45291), "Holiday", "Non-Holiday")</f>
        <v>Non-Holiday</v>
      </c>
      <c r="J1006" t="str">
        <f>_xlfn.XLOOKUP(WEEKDAY(tbl2023Sales[[#This Row],[Date]],1),tblDayWk[Day'#],tblDayWk[Day],"Error",0,1)</f>
        <v>Thursday</v>
      </c>
      <c r="K1006" t="b">
        <f>WEEKDAY(tbl2023Sales[[#This Row],[Date]], 2) &gt;= 5</f>
        <v>0</v>
      </c>
      <c r="L1006" s="15">
        <f>EOMONTH(tbl2023Sales[[#This Row],[Date]],0)</f>
        <v>45077</v>
      </c>
    </row>
    <row r="1007" spans="1:12" x14ac:dyDescent="0.4">
      <c r="A1007">
        <v>1006</v>
      </c>
      <c r="B1007" s="2">
        <v>45026</v>
      </c>
      <c r="C1007" t="s">
        <v>105</v>
      </c>
      <c r="D1007" t="s">
        <v>2</v>
      </c>
      <c r="E1007">
        <v>31</v>
      </c>
      <c r="F1007" t="s">
        <v>1</v>
      </c>
      <c r="G1007" s="7">
        <v>2009</v>
      </c>
      <c r="H1007" t="str">
        <f>_xlfn.XLOOKUP(tbl2023Sales[[#This Row],[Age]],tblAgeGrp[Age],tblAgeGrp[AgeGroup],"Error, verify age",0,1)</f>
        <v>25-34</v>
      </c>
      <c r="I1007" t="str">
        <f>IF(OR(tbl2023Sales[[#This Row],[Month-Year]]=45260, tbl2023Sales[[#This Row],[Month-Year]]=45291), "Holiday", "Non-Holiday")</f>
        <v>Non-Holiday</v>
      </c>
      <c r="J1007" t="str">
        <f>_xlfn.XLOOKUP(WEEKDAY(tbl2023Sales[[#This Row],[Date]],1),tblDayWk[Day'#],tblDayWk[Day],"Error",0,1)</f>
        <v>Monday</v>
      </c>
      <c r="K1007" t="b">
        <f>WEEKDAY(tbl2023Sales[[#This Row],[Date]], 2) &gt;= 5</f>
        <v>0</v>
      </c>
      <c r="L1007" s="15">
        <f>EOMONTH(tbl2023Sales[[#This Row],[Date]],0)</f>
        <v>45046</v>
      </c>
    </row>
    <row r="1008" spans="1:12" x14ac:dyDescent="0.4">
      <c r="A1008">
        <v>1007</v>
      </c>
      <c r="B1008" s="2">
        <v>45228</v>
      </c>
      <c r="C1008" t="s">
        <v>7</v>
      </c>
      <c r="D1008" t="s">
        <v>4</v>
      </c>
      <c r="E1008">
        <v>35</v>
      </c>
      <c r="F1008" t="s">
        <v>6</v>
      </c>
      <c r="G1008" s="7">
        <v>502</v>
      </c>
      <c r="H1008" t="str">
        <f>_xlfn.XLOOKUP(tbl2023Sales[[#This Row],[Age]],tblAgeGrp[Age],tblAgeGrp[AgeGroup],"Error, verify age",0,1)</f>
        <v>35-44</v>
      </c>
      <c r="I1008" t="str">
        <f>IF(OR(tbl2023Sales[[#This Row],[Month-Year]]=45260, tbl2023Sales[[#This Row],[Month-Year]]=45291), "Holiday", "Non-Holiday")</f>
        <v>Non-Holiday</v>
      </c>
      <c r="J1008" t="str">
        <f>_xlfn.XLOOKUP(WEEKDAY(tbl2023Sales[[#This Row],[Date]],1),tblDayWk[Day'#],tblDayWk[Day],"Error",0,1)</f>
        <v>Sunday</v>
      </c>
      <c r="K1008" t="b">
        <f>WEEKDAY(tbl2023Sales[[#This Row],[Date]], 2) &gt;= 5</f>
        <v>1</v>
      </c>
      <c r="L1008" s="15">
        <f>EOMONTH(tbl2023Sales[[#This Row],[Date]],0)</f>
        <v>45230</v>
      </c>
    </row>
    <row r="1009" spans="1:12" x14ac:dyDescent="0.4">
      <c r="A1009">
        <v>1008</v>
      </c>
      <c r="B1009" s="2">
        <v>45265</v>
      </c>
      <c r="C1009" t="s">
        <v>5</v>
      </c>
      <c r="D1009" t="s">
        <v>4</v>
      </c>
      <c r="E1009">
        <v>36</v>
      </c>
      <c r="F1009" t="s">
        <v>6</v>
      </c>
      <c r="G1009" s="7">
        <v>366</v>
      </c>
      <c r="H1009" t="str">
        <f>_xlfn.XLOOKUP(tbl2023Sales[[#This Row],[Age]],tblAgeGrp[Age],tblAgeGrp[AgeGroup],"Error, verify age",0,1)</f>
        <v>35-44</v>
      </c>
      <c r="I1009" t="str">
        <f>IF(OR(tbl2023Sales[[#This Row],[Month-Year]]=45260, tbl2023Sales[[#This Row],[Month-Year]]=45291), "Holiday", "Non-Holiday")</f>
        <v>Holiday</v>
      </c>
      <c r="J1009" t="str">
        <f>_xlfn.XLOOKUP(WEEKDAY(tbl2023Sales[[#This Row],[Date]],1),tblDayWk[Day'#],tblDayWk[Day],"Error",0,1)</f>
        <v>Tuesday</v>
      </c>
      <c r="K1009" t="b">
        <f>WEEKDAY(tbl2023Sales[[#This Row],[Date]], 2) &gt;= 5</f>
        <v>0</v>
      </c>
      <c r="L1009" s="15">
        <f>EOMONTH(tbl2023Sales[[#This Row],[Date]],0)</f>
        <v>45291</v>
      </c>
    </row>
    <row r="1010" spans="1:12" x14ac:dyDescent="0.4">
      <c r="A1010">
        <v>1009</v>
      </c>
      <c r="B1010" s="2">
        <v>45209</v>
      </c>
      <c r="C1010" t="s">
        <v>30</v>
      </c>
      <c r="D1010" t="s">
        <v>4</v>
      </c>
      <c r="E1010">
        <v>48</v>
      </c>
      <c r="F1010" t="s">
        <v>9</v>
      </c>
      <c r="G1010" s="7">
        <v>542</v>
      </c>
      <c r="H1010" t="str">
        <f>_xlfn.XLOOKUP(tbl2023Sales[[#This Row],[Age]],tblAgeGrp[Age],tblAgeGrp[AgeGroup],"Error, verify age",0,1)</f>
        <v>45-54</v>
      </c>
      <c r="I1010" t="str">
        <f>IF(OR(tbl2023Sales[[#This Row],[Month-Year]]=45260, tbl2023Sales[[#This Row],[Month-Year]]=45291), "Holiday", "Non-Holiday")</f>
        <v>Non-Holiday</v>
      </c>
      <c r="J1010" t="str">
        <f>_xlfn.XLOOKUP(WEEKDAY(tbl2023Sales[[#This Row],[Date]],1),tblDayWk[Day'#],tblDayWk[Day],"Error",0,1)</f>
        <v>Tuesday</v>
      </c>
      <c r="K1010" t="b">
        <f>WEEKDAY(tbl2023Sales[[#This Row],[Date]], 2) &gt;= 5</f>
        <v>0</v>
      </c>
      <c r="L1010" s="15">
        <f>EOMONTH(tbl2023Sales[[#This Row],[Date]],0)</f>
        <v>45230</v>
      </c>
    </row>
    <row r="1011" spans="1:12" x14ac:dyDescent="0.4">
      <c r="A1011">
        <v>1010</v>
      </c>
      <c r="B1011" s="2">
        <v>44965</v>
      </c>
      <c r="C1011" t="s">
        <v>29</v>
      </c>
      <c r="D1011" t="s">
        <v>4</v>
      </c>
      <c r="E1011">
        <v>35</v>
      </c>
      <c r="F1011" t="s">
        <v>6</v>
      </c>
      <c r="G1011" s="7">
        <v>435</v>
      </c>
      <c r="H1011" t="str">
        <f>_xlfn.XLOOKUP(tbl2023Sales[[#This Row],[Age]],tblAgeGrp[Age],tblAgeGrp[AgeGroup],"Error, verify age",0,1)</f>
        <v>35-44</v>
      </c>
      <c r="I1011" t="str">
        <f>IF(OR(tbl2023Sales[[#This Row],[Month-Year]]=45260, tbl2023Sales[[#This Row],[Month-Year]]=45291), "Holiday", "Non-Holiday")</f>
        <v>Non-Holiday</v>
      </c>
      <c r="J1011" t="str">
        <f>_xlfn.XLOOKUP(WEEKDAY(tbl2023Sales[[#This Row],[Date]],1),tblDayWk[Day'#],tblDayWk[Day],"Error",0,1)</f>
        <v>Wednesday</v>
      </c>
      <c r="K1011" t="b">
        <f>WEEKDAY(tbl2023Sales[[#This Row],[Date]], 2) &gt;= 5</f>
        <v>0</v>
      </c>
      <c r="L1011" s="15">
        <f>EOMONTH(tbl2023Sales[[#This Row],[Date]],0)</f>
        <v>44985</v>
      </c>
    </row>
    <row r="1012" spans="1:12" x14ac:dyDescent="0.4">
      <c r="A1012">
        <v>1011</v>
      </c>
      <c r="B1012" s="2">
        <v>45007</v>
      </c>
      <c r="C1012" t="s">
        <v>28</v>
      </c>
      <c r="D1012" t="s">
        <v>4</v>
      </c>
      <c r="E1012">
        <v>53</v>
      </c>
      <c r="F1012" t="s">
        <v>6</v>
      </c>
      <c r="G1012" s="7">
        <v>354</v>
      </c>
      <c r="H1012" t="str">
        <f>_xlfn.XLOOKUP(tbl2023Sales[[#This Row],[Age]],tblAgeGrp[Age],tblAgeGrp[AgeGroup],"Error, verify age",0,1)</f>
        <v>45-54</v>
      </c>
      <c r="I1012" t="str">
        <f>IF(OR(tbl2023Sales[[#This Row],[Month-Year]]=45260, tbl2023Sales[[#This Row],[Month-Year]]=45291), "Holiday", "Non-Holiday")</f>
        <v>Non-Holiday</v>
      </c>
      <c r="J1012" t="str">
        <f>_xlfn.XLOOKUP(WEEKDAY(tbl2023Sales[[#This Row],[Date]],1),tblDayWk[Day'#],tblDayWk[Day],"Error",0,1)</f>
        <v>Wednesday</v>
      </c>
      <c r="K1012" t="b">
        <f>WEEKDAY(tbl2023Sales[[#This Row],[Date]], 2) &gt;= 5</f>
        <v>0</v>
      </c>
      <c r="L1012" s="15">
        <f>EOMONTH(tbl2023Sales[[#This Row],[Date]],0)</f>
        <v>45016</v>
      </c>
    </row>
    <row r="1013" spans="1:12" x14ac:dyDescent="0.4">
      <c r="A1013">
        <v>1012</v>
      </c>
      <c r="B1013" s="2">
        <v>44928</v>
      </c>
      <c r="C1013" t="s">
        <v>27</v>
      </c>
      <c r="D1013" t="s">
        <v>4</v>
      </c>
      <c r="E1013">
        <v>19</v>
      </c>
      <c r="F1013" t="s">
        <v>6</v>
      </c>
      <c r="G1013" s="7">
        <v>452</v>
      </c>
      <c r="H1013" t="str">
        <f>_xlfn.XLOOKUP(tbl2023Sales[[#This Row],[Age]],tblAgeGrp[Age],tblAgeGrp[AgeGroup],"Error, verify age",0,1)</f>
        <v>15-24</v>
      </c>
      <c r="I1013" t="str">
        <f>IF(OR(tbl2023Sales[[#This Row],[Month-Year]]=45260, tbl2023Sales[[#This Row],[Month-Year]]=45291), "Holiday", "Non-Holiday")</f>
        <v>Non-Holiday</v>
      </c>
      <c r="J1013" t="str">
        <f>_xlfn.XLOOKUP(WEEKDAY(tbl2023Sales[[#This Row],[Date]],1),tblDayWk[Day'#],tblDayWk[Day],"Error",0,1)</f>
        <v>Monday</v>
      </c>
      <c r="K1013" t="b">
        <f>WEEKDAY(tbl2023Sales[[#This Row],[Date]], 2) &gt;= 5</f>
        <v>0</v>
      </c>
      <c r="L1013" s="15">
        <f>EOMONTH(tbl2023Sales[[#This Row],[Date]],0)</f>
        <v>44957</v>
      </c>
    </row>
    <row r="1014" spans="1:12" x14ac:dyDescent="0.4">
      <c r="A1014">
        <v>1013</v>
      </c>
      <c r="B1014" s="2">
        <v>45136</v>
      </c>
      <c r="C1014" t="s">
        <v>26</v>
      </c>
      <c r="D1014" t="s">
        <v>4</v>
      </c>
      <c r="E1014">
        <v>31</v>
      </c>
      <c r="F1014" t="s">
        <v>6</v>
      </c>
      <c r="G1014" s="7">
        <v>523</v>
      </c>
      <c r="H1014" t="str">
        <f>_xlfn.XLOOKUP(tbl2023Sales[[#This Row],[Age]],tblAgeGrp[Age],tblAgeGrp[AgeGroup],"Error, verify age",0,1)</f>
        <v>25-34</v>
      </c>
      <c r="I1014" t="str">
        <f>IF(OR(tbl2023Sales[[#This Row],[Month-Year]]=45260, tbl2023Sales[[#This Row],[Month-Year]]=45291), "Holiday", "Non-Holiday")</f>
        <v>Non-Holiday</v>
      </c>
      <c r="J1014" t="str">
        <f>_xlfn.XLOOKUP(WEEKDAY(tbl2023Sales[[#This Row],[Date]],1),tblDayWk[Day'#],tblDayWk[Day],"Error",0,1)</f>
        <v>Saturday</v>
      </c>
      <c r="K1014" t="b">
        <f>WEEKDAY(tbl2023Sales[[#This Row],[Date]], 2) &gt;= 5</f>
        <v>1</v>
      </c>
      <c r="L1014" s="15">
        <f>EOMONTH(tbl2023Sales[[#This Row],[Date]],0)</f>
        <v>45138</v>
      </c>
    </row>
    <row r="1015" spans="1:12" x14ac:dyDescent="0.4">
      <c r="A1015">
        <v>1014</v>
      </c>
      <c r="B1015" s="2">
        <v>44936</v>
      </c>
      <c r="C1015" t="s">
        <v>272</v>
      </c>
      <c r="D1015" t="s">
        <v>4</v>
      </c>
      <c r="E1015">
        <v>27</v>
      </c>
      <c r="F1015" t="s">
        <v>9</v>
      </c>
      <c r="G1015" s="7">
        <v>652</v>
      </c>
      <c r="H1015" t="str">
        <f>_xlfn.XLOOKUP(tbl2023Sales[[#This Row],[Age]],tblAgeGrp[Age],tblAgeGrp[AgeGroup],"Error, verify age",0,1)</f>
        <v>25-34</v>
      </c>
      <c r="I1015" t="str">
        <f>IF(OR(tbl2023Sales[[#This Row],[Month-Year]]=45260, tbl2023Sales[[#This Row],[Month-Year]]=45291), "Holiday", "Non-Holiday")</f>
        <v>Non-Holiday</v>
      </c>
      <c r="J1015" t="str">
        <f>_xlfn.XLOOKUP(WEEKDAY(tbl2023Sales[[#This Row],[Date]],1),tblDayWk[Day'#],tblDayWk[Day],"Error",0,1)</f>
        <v>Tuesday</v>
      </c>
      <c r="K1015" t="b">
        <f>WEEKDAY(tbl2023Sales[[#This Row],[Date]], 2) &gt;= 5</f>
        <v>0</v>
      </c>
      <c r="L1015" s="15">
        <f>EOMONTH(tbl2023Sales[[#This Row],[Date]],0)</f>
        <v>44957</v>
      </c>
    </row>
    <row r="1016" spans="1:12" x14ac:dyDescent="0.4">
      <c r="A1016">
        <v>1015</v>
      </c>
      <c r="B1016" s="2">
        <v>45203</v>
      </c>
      <c r="C1016" t="s">
        <v>271</v>
      </c>
      <c r="D1016" t="s">
        <v>4</v>
      </c>
      <c r="E1016">
        <v>64</v>
      </c>
      <c r="F1016" t="s">
        <v>6</v>
      </c>
      <c r="G1016" s="7">
        <v>50</v>
      </c>
      <c r="H1016" t="str">
        <f>_xlfn.XLOOKUP(tbl2023Sales[[#This Row],[Age]],tblAgeGrp[Age],tblAgeGrp[AgeGroup],"Error, verify age",0,1)</f>
        <v>55-64</v>
      </c>
      <c r="I1016" t="str">
        <f>IF(OR(tbl2023Sales[[#This Row],[Month-Year]]=45260, tbl2023Sales[[#This Row],[Month-Year]]=45291), "Holiday", "Non-Holiday")</f>
        <v>Non-Holiday</v>
      </c>
      <c r="J1016" t="str">
        <f>_xlfn.XLOOKUP(WEEKDAY(tbl2023Sales[[#This Row],[Date]],1),tblDayWk[Day'#],tblDayWk[Day],"Error",0,1)</f>
        <v>Wednesday</v>
      </c>
      <c r="K1016" t="b">
        <f>WEEKDAY(tbl2023Sales[[#This Row],[Date]], 2) &gt;= 5</f>
        <v>0</v>
      </c>
      <c r="L1016" s="15">
        <f>EOMONTH(tbl2023Sales[[#This Row],[Date]],0)</f>
        <v>45230</v>
      </c>
    </row>
    <row r="1017" spans="1:12" x14ac:dyDescent="0.4">
      <c r="A1017">
        <v>1016</v>
      </c>
      <c r="B1017" s="2">
        <v>45106</v>
      </c>
      <c r="C1017" t="s">
        <v>269</v>
      </c>
      <c r="D1017" t="s">
        <v>4</v>
      </c>
      <c r="E1017">
        <v>33</v>
      </c>
      <c r="F1017" t="s">
        <v>6</v>
      </c>
      <c r="G1017" s="7">
        <v>510</v>
      </c>
      <c r="H1017" t="str">
        <f>_xlfn.XLOOKUP(tbl2023Sales[[#This Row],[Age]],tblAgeGrp[Age],tblAgeGrp[AgeGroup],"Error, verify age",0,1)</f>
        <v>25-34</v>
      </c>
      <c r="I1017" t="str">
        <f>IF(OR(tbl2023Sales[[#This Row],[Month-Year]]=45260, tbl2023Sales[[#This Row],[Month-Year]]=45291), "Holiday", "Non-Holiday")</f>
        <v>Non-Holiday</v>
      </c>
      <c r="J1017" t="str">
        <f>_xlfn.XLOOKUP(WEEKDAY(tbl2023Sales[[#This Row],[Date]],1),tblDayWk[Day'#],tblDayWk[Day],"Error",0,1)</f>
        <v>Thursday</v>
      </c>
      <c r="K1017" t="b">
        <f>WEEKDAY(tbl2023Sales[[#This Row],[Date]], 2) &gt;= 5</f>
        <v>0</v>
      </c>
      <c r="L1017" s="15">
        <f>EOMONTH(tbl2023Sales[[#This Row],[Date]],0)</f>
        <v>45107</v>
      </c>
    </row>
    <row r="1018" spans="1:12" x14ac:dyDescent="0.4">
      <c r="A1018">
        <v>1017</v>
      </c>
      <c r="B1018" s="2">
        <v>44962</v>
      </c>
      <c r="C1018" t="s">
        <v>266</v>
      </c>
      <c r="D1018" t="s">
        <v>4</v>
      </c>
      <c r="E1018">
        <v>25</v>
      </c>
      <c r="F1018" t="s">
        <v>6</v>
      </c>
      <c r="G1018" s="7">
        <v>403</v>
      </c>
      <c r="H1018" t="str">
        <f>_xlfn.XLOOKUP(tbl2023Sales[[#This Row],[Age]],tblAgeGrp[Age],tblAgeGrp[AgeGroup],"Error, verify age",0,1)</f>
        <v>25-34</v>
      </c>
      <c r="I1018" t="str">
        <f>IF(OR(tbl2023Sales[[#This Row],[Month-Year]]=45260, tbl2023Sales[[#This Row],[Month-Year]]=45291), "Holiday", "Non-Holiday")</f>
        <v>Non-Holiday</v>
      </c>
      <c r="J1018" t="str">
        <f>_xlfn.XLOOKUP(WEEKDAY(tbl2023Sales[[#This Row],[Date]],1),tblDayWk[Day'#],tblDayWk[Day],"Error",0,1)</f>
        <v>Sunday</v>
      </c>
      <c r="K1018" t="b">
        <f>WEEKDAY(tbl2023Sales[[#This Row],[Date]], 2) &gt;= 5</f>
        <v>1</v>
      </c>
      <c r="L1018" s="15">
        <f>EOMONTH(tbl2023Sales[[#This Row],[Date]],0)</f>
        <v>44985</v>
      </c>
    </row>
    <row r="1019" spans="1:12" x14ac:dyDescent="0.4">
      <c r="A1019">
        <v>1018</v>
      </c>
      <c r="B1019" s="2">
        <v>44947</v>
      </c>
      <c r="C1019" t="s">
        <v>264</v>
      </c>
      <c r="D1019" t="s">
        <v>4</v>
      </c>
      <c r="E1019">
        <v>38</v>
      </c>
      <c r="F1019" t="s">
        <v>9</v>
      </c>
      <c r="G1019" s="7">
        <v>504</v>
      </c>
      <c r="H1019" t="str">
        <f>_xlfn.XLOOKUP(tbl2023Sales[[#This Row],[Age]],tblAgeGrp[Age],tblAgeGrp[AgeGroup],"Error, verify age",0,1)</f>
        <v>35-44</v>
      </c>
      <c r="I1019" t="str">
        <f>IF(OR(tbl2023Sales[[#This Row],[Month-Year]]=45260, tbl2023Sales[[#This Row],[Month-Year]]=45291), "Holiday", "Non-Holiday")</f>
        <v>Non-Holiday</v>
      </c>
      <c r="J1019" t="str">
        <f>_xlfn.XLOOKUP(WEEKDAY(tbl2023Sales[[#This Row],[Date]],1),tblDayWk[Day'#],tblDayWk[Day],"Error",0,1)</f>
        <v>Saturday</v>
      </c>
      <c r="K1019" t="b">
        <f>WEEKDAY(tbl2023Sales[[#This Row],[Date]], 2) &gt;= 5</f>
        <v>1</v>
      </c>
      <c r="L1019" s="15">
        <f>EOMONTH(tbl2023Sales[[#This Row],[Date]],0)</f>
        <v>44957</v>
      </c>
    </row>
    <row r="1020" spans="1:12" x14ac:dyDescent="0.4">
      <c r="A1020">
        <v>1019</v>
      </c>
      <c r="B1020" s="2">
        <v>44942</v>
      </c>
      <c r="C1020" t="s">
        <v>263</v>
      </c>
      <c r="D1020" t="s">
        <v>4</v>
      </c>
      <c r="E1020">
        <v>34</v>
      </c>
      <c r="F1020" t="s">
        <v>6</v>
      </c>
      <c r="G1020" s="7">
        <v>333</v>
      </c>
      <c r="H1020" t="str">
        <f>_xlfn.XLOOKUP(tbl2023Sales[[#This Row],[Age]],tblAgeGrp[Age],tblAgeGrp[AgeGroup],"Error, verify age",0,1)</f>
        <v>25-34</v>
      </c>
      <c r="I1020" t="str">
        <f>IF(OR(tbl2023Sales[[#This Row],[Month-Year]]=45260, tbl2023Sales[[#This Row],[Month-Year]]=45291), "Holiday", "Non-Holiday")</f>
        <v>Non-Holiday</v>
      </c>
      <c r="J1020" t="str">
        <f>_xlfn.XLOOKUP(WEEKDAY(tbl2023Sales[[#This Row],[Date]],1),tblDayWk[Day'#],tblDayWk[Day],"Error",0,1)</f>
        <v>Monday</v>
      </c>
      <c r="K1020" t="b">
        <f>WEEKDAY(tbl2023Sales[[#This Row],[Date]], 2) &gt;= 5</f>
        <v>0</v>
      </c>
      <c r="L1020" s="15">
        <f>EOMONTH(tbl2023Sales[[#This Row],[Date]],0)</f>
        <v>44957</v>
      </c>
    </row>
    <row r="1021" spans="1:12" x14ac:dyDescent="0.4">
      <c r="A1021">
        <v>1020</v>
      </c>
      <c r="B1021" s="2">
        <v>45041</v>
      </c>
      <c r="C1021" t="s">
        <v>998</v>
      </c>
      <c r="D1021" t="s">
        <v>4</v>
      </c>
      <c r="E1021">
        <v>45</v>
      </c>
      <c r="F1021" t="s">
        <v>9</v>
      </c>
      <c r="G1021" s="7">
        <v>524</v>
      </c>
      <c r="H1021" t="str">
        <f>_xlfn.XLOOKUP(tbl2023Sales[[#This Row],[Age]],tblAgeGrp[Age],tblAgeGrp[AgeGroup],"Error, verify age",0,1)</f>
        <v>45-54</v>
      </c>
      <c r="I1021" t="str">
        <f>IF(OR(tbl2023Sales[[#This Row],[Month-Year]]=45260, tbl2023Sales[[#This Row],[Month-Year]]=45291), "Holiday", "Non-Holiday")</f>
        <v>Non-Holiday</v>
      </c>
      <c r="J1021" t="str">
        <f>_xlfn.XLOOKUP(WEEKDAY(tbl2023Sales[[#This Row],[Date]],1),tblDayWk[Day'#],tblDayWk[Day],"Error",0,1)</f>
        <v>Tuesday</v>
      </c>
      <c r="K1021" t="b">
        <f>WEEKDAY(tbl2023Sales[[#This Row],[Date]], 2) &gt;= 5</f>
        <v>0</v>
      </c>
      <c r="L1021" s="15">
        <f>EOMONTH(tbl2023Sales[[#This Row],[Date]],0)</f>
        <v>45046</v>
      </c>
    </row>
    <row r="1022" spans="1:12" x14ac:dyDescent="0.4">
      <c r="A1022">
        <v>1021</v>
      </c>
      <c r="B1022" s="2">
        <v>45206</v>
      </c>
      <c r="C1022" t="s">
        <v>994</v>
      </c>
      <c r="D1022" t="s">
        <v>4</v>
      </c>
      <c r="E1022">
        <v>52</v>
      </c>
      <c r="F1022" t="s">
        <v>9</v>
      </c>
      <c r="G1022" s="7">
        <v>856</v>
      </c>
      <c r="H1022" t="str">
        <f>_xlfn.XLOOKUP(tbl2023Sales[[#This Row],[Age]],tblAgeGrp[Age],tblAgeGrp[AgeGroup],"Error, verify age",0,1)</f>
        <v>45-54</v>
      </c>
      <c r="I1022" t="str">
        <f>IF(OR(tbl2023Sales[[#This Row],[Month-Year]]=45260, tbl2023Sales[[#This Row],[Month-Year]]=45291), "Holiday", "Non-Holiday")</f>
        <v>Non-Holiday</v>
      </c>
      <c r="J1022" t="str">
        <f>_xlfn.XLOOKUP(WEEKDAY(tbl2023Sales[[#This Row],[Date]],1),tblDayWk[Day'#],tblDayWk[Day],"Error",0,1)</f>
        <v>Saturday</v>
      </c>
      <c r="K1022" t="b">
        <f>WEEKDAY(tbl2023Sales[[#This Row],[Date]], 2) &gt;= 5</f>
        <v>1</v>
      </c>
      <c r="L1022" s="15">
        <f>EOMONTH(tbl2023Sales[[#This Row],[Date]],0)</f>
        <v>45230</v>
      </c>
    </row>
    <row r="1023" spans="1:12" x14ac:dyDescent="0.4">
      <c r="A1023">
        <v>1022</v>
      </c>
      <c r="B1023" s="2">
        <v>44942</v>
      </c>
      <c r="C1023" t="s">
        <v>989</v>
      </c>
      <c r="D1023" t="s">
        <v>4</v>
      </c>
      <c r="E1023">
        <v>42</v>
      </c>
      <c r="F1023" t="s">
        <v>9</v>
      </c>
      <c r="G1023" s="7">
        <v>756</v>
      </c>
      <c r="H1023" t="str">
        <f>_xlfn.XLOOKUP(tbl2023Sales[[#This Row],[Age]],tblAgeGrp[Age],tblAgeGrp[AgeGroup],"Error, verify age",0,1)</f>
        <v>35-44</v>
      </c>
      <c r="I1023" t="str">
        <f>IF(OR(tbl2023Sales[[#This Row],[Month-Year]]=45260, tbl2023Sales[[#This Row],[Month-Year]]=45291), "Holiday", "Non-Holiday")</f>
        <v>Non-Holiday</v>
      </c>
      <c r="J1023" t="str">
        <f>_xlfn.XLOOKUP(WEEKDAY(tbl2023Sales[[#This Row],[Date]],1),tblDayWk[Day'#],tblDayWk[Day],"Error",0,1)</f>
        <v>Monday</v>
      </c>
      <c r="K1023" t="b">
        <f>WEEKDAY(tbl2023Sales[[#This Row],[Date]], 2) &gt;= 5</f>
        <v>0</v>
      </c>
      <c r="L1023" s="15">
        <f>EOMONTH(tbl2023Sales[[#This Row],[Date]],0)</f>
        <v>44957</v>
      </c>
    </row>
    <row r="1024" spans="1:12" x14ac:dyDescent="0.4">
      <c r="A1024">
        <v>1023</v>
      </c>
      <c r="B1024" s="2">
        <v>45038</v>
      </c>
      <c r="C1024" t="s">
        <v>987</v>
      </c>
      <c r="D1024" t="s">
        <v>4</v>
      </c>
      <c r="E1024">
        <v>27</v>
      </c>
      <c r="F1024" t="s">
        <v>9</v>
      </c>
      <c r="G1024" s="7">
        <v>542</v>
      </c>
      <c r="H1024" t="str">
        <f>_xlfn.XLOOKUP(tbl2023Sales[[#This Row],[Age]],tblAgeGrp[Age],tblAgeGrp[AgeGroup],"Error, verify age",0,1)</f>
        <v>25-34</v>
      </c>
      <c r="I1024" t="str">
        <f>IF(OR(tbl2023Sales[[#This Row],[Month-Year]]=45260, tbl2023Sales[[#This Row],[Month-Year]]=45291), "Holiday", "Non-Holiday")</f>
        <v>Non-Holiday</v>
      </c>
      <c r="J1024" t="str">
        <f>_xlfn.XLOOKUP(WEEKDAY(tbl2023Sales[[#This Row],[Date]],1),tblDayWk[Day'#],tblDayWk[Day],"Error",0,1)</f>
        <v>Saturday</v>
      </c>
      <c r="K1024" t="b">
        <f>WEEKDAY(tbl2023Sales[[#This Row],[Date]], 2) &gt;= 5</f>
        <v>1</v>
      </c>
      <c r="L1024" s="15">
        <f>EOMONTH(tbl2023Sales[[#This Row],[Date]],0)</f>
        <v>45046</v>
      </c>
    </row>
    <row r="1025" spans="1:12" x14ac:dyDescent="0.4">
      <c r="A1025">
        <v>1024</v>
      </c>
      <c r="B1025" s="2">
        <v>45141</v>
      </c>
      <c r="C1025" t="s">
        <v>977</v>
      </c>
      <c r="D1025" t="s">
        <v>4</v>
      </c>
      <c r="E1025">
        <v>38</v>
      </c>
      <c r="F1025" t="s">
        <v>6</v>
      </c>
      <c r="G1025" s="7">
        <v>514</v>
      </c>
      <c r="H1025" t="str">
        <f>_xlfn.XLOOKUP(tbl2023Sales[[#This Row],[Age]],tblAgeGrp[Age],tblAgeGrp[AgeGroup],"Error, verify age",0,1)</f>
        <v>35-44</v>
      </c>
      <c r="I1025" t="str">
        <f>IF(OR(tbl2023Sales[[#This Row],[Month-Year]]=45260, tbl2023Sales[[#This Row],[Month-Year]]=45291), "Holiday", "Non-Holiday")</f>
        <v>Non-Holiday</v>
      </c>
      <c r="J1025" t="str">
        <f>_xlfn.XLOOKUP(WEEKDAY(tbl2023Sales[[#This Row],[Date]],1),tblDayWk[Day'#],tblDayWk[Day],"Error",0,1)</f>
        <v>Thursday</v>
      </c>
      <c r="K1025" t="b">
        <f>WEEKDAY(tbl2023Sales[[#This Row],[Date]], 2) &gt;= 5</f>
        <v>0</v>
      </c>
      <c r="L1025" s="15">
        <f>EOMONTH(tbl2023Sales[[#This Row],[Date]],0)</f>
        <v>45169</v>
      </c>
    </row>
    <row r="1026" spans="1:12" x14ac:dyDescent="0.4">
      <c r="A1026">
        <v>1024</v>
      </c>
      <c r="B1026" s="2">
        <v>45046</v>
      </c>
      <c r="C1026" t="s">
        <v>986</v>
      </c>
      <c r="D1026" t="s">
        <v>4</v>
      </c>
      <c r="E1026">
        <v>47</v>
      </c>
      <c r="F1026" t="s">
        <v>9</v>
      </c>
      <c r="G1026" s="7">
        <v>326</v>
      </c>
      <c r="H1026" t="str">
        <f>_xlfn.XLOOKUP(tbl2023Sales[[#This Row],[Age]],tblAgeGrp[Age],tblAgeGrp[AgeGroup],"Error, verify age",0,1)</f>
        <v>45-54</v>
      </c>
      <c r="I1026" t="str">
        <f>IF(OR(tbl2023Sales[[#This Row],[Month-Year]]=45260, tbl2023Sales[[#This Row],[Month-Year]]=45291), "Holiday", "Non-Holiday")</f>
        <v>Non-Holiday</v>
      </c>
      <c r="J1026" t="str">
        <f>_xlfn.XLOOKUP(WEEKDAY(tbl2023Sales[[#This Row],[Date]],1),tblDayWk[Day'#],tblDayWk[Day],"Error",0,1)</f>
        <v>Sunday</v>
      </c>
      <c r="K1026" t="b">
        <f>WEEKDAY(tbl2023Sales[[#This Row],[Date]], 2) &gt;= 5</f>
        <v>1</v>
      </c>
      <c r="L1026" s="15">
        <f>EOMONTH(tbl2023Sales[[#This Row],[Date]],0)</f>
        <v>45046</v>
      </c>
    </row>
    <row r="1027" spans="1:12" x14ac:dyDescent="0.4">
      <c r="A1027">
        <v>1025</v>
      </c>
      <c r="B1027" s="2">
        <v>45039</v>
      </c>
      <c r="C1027" t="s">
        <v>976</v>
      </c>
      <c r="D1027" t="s">
        <v>4</v>
      </c>
      <c r="E1027">
        <v>43</v>
      </c>
      <c r="F1027" t="s">
        <v>6</v>
      </c>
      <c r="G1027" s="7">
        <v>102</v>
      </c>
      <c r="H1027" t="str">
        <f>_xlfn.XLOOKUP(tbl2023Sales[[#This Row],[Age]],tblAgeGrp[Age],tblAgeGrp[AgeGroup],"Error, verify age",0,1)</f>
        <v>35-44</v>
      </c>
      <c r="I1027" t="str">
        <f>IF(OR(tbl2023Sales[[#This Row],[Month-Year]]=45260, tbl2023Sales[[#This Row],[Month-Year]]=45291), "Holiday", "Non-Holiday")</f>
        <v>Non-Holiday</v>
      </c>
      <c r="J1027" t="str">
        <f>_xlfn.XLOOKUP(WEEKDAY(tbl2023Sales[[#This Row],[Date]],1),tblDayWk[Day'#],tblDayWk[Day],"Error",0,1)</f>
        <v>Sunday</v>
      </c>
      <c r="K1027" t="b">
        <f>WEEKDAY(tbl2023Sales[[#This Row],[Date]], 2) &gt;= 5</f>
        <v>1</v>
      </c>
      <c r="L1027" s="15">
        <f>EOMONTH(tbl2023Sales[[#This Row],[Date]],0)</f>
        <v>45046</v>
      </c>
    </row>
    <row r="1028" spans="1:12" x14ac:dyDescent="0.4">
      <c r="A1028">
        <v>1026</v>
      </c>
      <c r="B1028" s="2">
        <v>45156</v>
      </c>
      <c r="C1028" t="s">
        <v>975</v>
      </c>
      <c r="D1028" t="s">
        <v>4</v>
      </c>
      <c r="E1028">
        <v>42</v>
      </c>
      <c r="F1028" t="s">
        <v>9</v>
      </c>
      <c r="G1028" s="7">
        <v>100</v>
      </c>
      <c r="H1028" t="str">
        <f>_xlfn.XLOOKUP(tbl2023Sales[[#This Row],[Age]],tblAgeGrp[Age],tblAgeGrp[AgeGroup],"Error, verify age",0,1)</f>
        <v>35-44</v>
      </c>
      <c r="I1028" t="str">
        <f>IF(OR(tbl2023Sales[[#This Row],[Month-Year]]=45260, tbl2023Sales[[#This Row],[Month-Year]]=45291), "Holiday", "Non-Holiday")</f>
        <v>Non-Holiday</v>
      </c>
      <c r="J1028" t="str">
        <f>_xlfn.XLOOKUP(WEEKDAY(tbl2023Sales[[#This Row],[Date]],1),tblDayWk[Day'#],tblDayWk[Day],"Error",0,1)</f>
        <v>Friday</v>
      </c>
      <c r="K1028" t="b">
        <f>WEEKDAY(tbl2023Sales[[#This Row],[Date]], 2) &gt;= 5</f>
        <v>1</v>
      </c>
      <c r="L1028" s="15">
        <f>EOMONTH(tbl2023Sales[[#This Row],[Date]],0)</f>
        <v>45169</v>
      </c>
    </row>
    <row r="1029" spans="1:12" x14ac:dyDescent="0.4">
      <c r="A1029">
        <v>1027</v>
      </c>
      <c r="B1029" s="2">
        <v>45228</v>
      </c>
      <c r="C1029" t="s">
        <v>974</v>
      </c>
      <c r="D1029" t="s">
        <v>4</v>
      </c>
      <c r="E1029">
        <v>39</v>
      </c>
      <c r="F1029" t="s">
        <v>6</v>
      </c>
      <c r="G1029" s="7">
        <v>542</v>
      </c>
      <c r="H1029" t="str">
        <f>_xlfn.XLOOKUP(tbl2023Sales[[#This Row],[Age]],tblAgeGrp[Age],tblAgeGrp[AgeGroup],"Error, verify age",0,1)</f>
        <v>35-44</v>
      </c>
      <c r="I1029" t="str">
        <f>IF(OR(tbl2023Sales[[#This Row],[Month-Year]]=45260, tbl2023Sales[[#This Row],[Month-Year]]=45291), "Holiday", "Non-Holiday")</f>
        <v>Non-Holiday</v>
      </c>
      <c r="J1029" t="str">
        <f>_xlfn.XLOOKUP(WEEKDAY(tbl2023Sales[[#This Row],[Date]],1),tblDayWk[Day'#],tblDayWk[Day],"Error",0,1)</f>
        <v>Sunday</v>
      </c>
      <c r="K1029" t="b">
        <f>WEEKDAY(tbl2023Sales[[#This Row],[Date]], 2) &gt;= 5</f>
        <v>1</v>
      </c>
      <c r="L1029" s="15">
        <f>EOMONTH(tbl2023Sales[[#This Row],[Date]],0)</f>
        <v>45230</v>
      </c>
    </row>
    <row r="1030" spans="1:12" x14ac:dyDescent="0.4">
      <c r="A1030">
        <v>1028</v>
      </c>
      <c r="B1030" s="2">
        <v>45236</v>
      </c>
      <c r="C1030" t="s">
        <v>957</v>
      </c>
      <c r="D1030" t="s">
        <v>4</v>
      </c>
      <c r="E1030">
        <v>40</v>
      </c>
      <c r="F1030" t="s">
        <v>6</v>
      </c>
      <c r="G1030" s="7">
        <v>432</v>
      </c>
      <c r="H1030" t="str">
        <f>_xlfn.XLOOKUP(tbl2023Sales[[#This Row],[Age]],tblAgeGrp[Age],tblAgeGrp[AgeGroup],"Error, verify age",0,1)</f>
        <v>35-44</v>
      </c>
      <c r="I1030" t="str">
        <f>IF(OR(tbl2023Sales[[#This Row],[Month-Year]]=45260, tbl2023Sales[[#This Row],[Month-Year]]=45291), "Holiday", "Non-Holiday")</f>
        <v>Holiday</v>
      </c>
      <c r="J1030" t="str">
        <f>_xlfn.XLOOKUP(WEEKDAY(tbl2023Sales[[#This Row],[Date]],1),tblDayWk[Day'#],tblDayWk[Day],"Error",0,1)</f>
        <v>Monday</v>
      </c>
      <c r="K1030" t="b">
        <f>WEEKDAY(tbl2023Sales[[#This Row],[Date]], 2) &gt;= 5</f>
        <v>0</v>
      </c>
      <c r="L1030" s="15">
        <f>EOMONTH(tbl2023Sales[[#This Row],[Date]],0)</f>
        <v>45260</v>
      </c>
    </row>
    <row r="1031" spans="1:12" x14ac:dyDescent="0.4">
      <c r="A1031">
        <v>1029</v>
      </c>
      <c r="B1031" s="2">
        <v>45162</v>
      </c>
      <c r="C1031" t="s">
        <v>954</v>
      </c>
      <c r="D1031" t="s">
        <v>4</v>
      </c>
      <c r="E1031">
        <v>27</v>
      </c>
      <c r="F1031" t="s">
        <v>6</v>
      </c>
      <c r="G1031" s="7">
        <v>235</v>
      </c>
      <c r="H1031" t="str">
        <f>_xlfn.XLOOKUP(tbl2023Sales[[#This Row],[Age]],tblAgeGrp[Age],tblAgeGrp[AgeGroup],"Error, verify age",0,1)</f>
        <v>25-34</v>
      </c>
      <c r="I1031" t="str">
        <f>IF(OR(tbl2023Sales[[#This Row],[Month-Year]]=45260, tbl2023Sales[[#This Row],[Month-Year]]=45291), "Holiday", "Non-Holiday")</f>
        <v>Non-Holiday</v>
      </c>
      <c r="J1031" t="str">
        <f>_xlfn.XLOOKUP(WEEKDAY(tbl2023Sales[[#This Row],[Date]],1),tblDayWk[Day'#],tblDayWk[Day],"Error",0,1)</f>
        <v>Thursday</v>
      </c>
      <c r="K1031" t="b">
        <f>WEEKDAY(tbl2023Sales[[#This Row],[Date]], 2) &gt;= 5</f>
        <v>0</v>
      </c>
      <c r="L1031" s="15">
        <f>EOMONTH(tbl2023Sales[[#This Row],[Date]],0)</f>
        <v>45169</v>
      </c>
    </row>
    <row r="1032" spans="1:12" x14ac:dyDescent="0.4">
      <c r="A1032">
        <v>1030</v>
      </c>
      <c r="B1032" s="2">
        <v>44990</v>
      </c>
      <c r="C1032" t="s">
        <v>952</v>
      </c>
      <c r="D1032" t="s">
        <v>4</v>
      </c>
      <c r="E1032">
        <v>36</v>
      </c>
      <c r="F1032" t="s">
        <v>6</v>
      </c>
      <c r="G1032" s="7">
        <v>321</v>
      </c>
      <c r="H1032" t="str">
        <f>_xlfn.XLOOKUP(tbl2023Sales[[#This Row],[Age]],tblAgeGrp[Age],tblAgeGrp[AgeGroup],"Error, verify age",0,1)</f>
        <v>35-44</v>
      </c>
      <c r="I1032" t="str">
        <f>IF(OR(tbl2023Sales[[#This Row],[Month-Year]]=45260, tbl2023Sales[[#This Row],[Month-Year]]=45291), "Holiday", "Non-Holiday")</f>
        <v>Non-Holiday</v>
      </c>
      <c r="J1032" t="str">
        <f>_xlfn.XLOOKUP(WEEKDAY(tbl2023Sales[[#This Row],[Date]],1),tblDayWk[Day'#],tblDayWk[Day],"Error",0,1)</f>
        <v>Sunday</v>
      </c>
      <c r="K1032" t="b">
        <f>WEEKDAY(tbl2023Sales[[#This Row],[Date]], 2) &gt;= 5</f>
        <v>1</v>
      </c>
      <c r="L1032" s="15">
        <f>EOMONTH(tbl2023Sales[[#This Row],[Date]],0)</f>
        <v>45016</v>
      </c>
    </row>
    <row r="1033" spans="1:12" x14ac:dyDescent="0.4">
      <c r="A1033">
        <v>1031</v>
      </c>
      <c r="B1033" s="2">
        <v>44967</v>
      </c>
      <c r="C1033" t="s">
        <v>950</v>
      </c>
      <c r="D1033" t="s">
        <v>4</v>
      </c>
      <c r="E1033">
        <v>38</v>
      </c>
      <c r="F1033" t="s">
        <v>9</v>
      </c>
      <c r="G1033" s="7">
        <v>301</v>
      </c>
      <c r="H1033" t="str">
        <f>_xlfn.XLOOKUP(tbl2023Sales[[#This Row],[Age]],tblAgeGrp[Age],tblAgeGrp[AgeGroup],"Error, verify age",0,1)</f>
        <v>35-44</v>
      </c>
      <c r="I1033" t="str">
        <f>IF(OR(tbl2023Sales[[#This Row],[Month-Year]]=45260, tbl2023Sales[[#This Row],[Month-Year]]=45291), "Holiday", "Non-Holiday")</f>
        <v>Non-Holiday</v>
      </c>
      <c r="J1033" t="str">
        <f>_xlfn.XLOOKUP(WEEKDAY(tbl2023Sales[[#This Row],[Date]],1),tblDayWk[Day'#],tblDayWk[Day],"Error",0,1)</f>
        <v>Friday</v>
      </c>
      <c r="K1033" t="b">
        <f>WEEKDAY(tbl2023Sales[[#This Row],[Date]], 2) &gt;= 5</f>
        <v>1</v>
      </c>
      <c r="L1033" s="15">
        <f>EOMONTH(tbl2023Sales[[#This Row],[Date]],0)</f>
        <v>44985</v>
      </c>
    </row>
    <row r="1034" spans="1:12" x14ac:dyDescent="0.4">
      <c r="A1034">
        <v>1032</v>
      </c>
      <c r="B1034" s="2">
        <v>44952</v>
      </c>
      <c r="C1034" t="s">
        <v>682</v>
      </c>
      <c r="D1034" t="s">
        <v>4</v>
      </c>
      <c r="E1034">
        <v>29</v>
      </c>
      <c r="F1034" t="s">
        <v>6</v>
      </c>
      <c r="G1034" s="8">
        <v>723.5</v>
      </c>
      <c r="H1034" t="str">
        <f>_xlfn.XLOOKUP(tbl2023Sales[[#This Row],[Age]],tblAgeGrp[Age],tblAgeGrp[AgeGroup],"Error, verify age",0,1)</f>
        <v>25-34</v>
      </c>
      <c r="I1034" t="str">
        <f>IF(OR(tbl2023Sales[[#This Row],[Month-Year]]=45260, tbl2023Sales[[#This Row],[Month-Year]]=45291), "Holiday", "Non-Holiday")</f>
        <v>Non-Holiday</v>
      </c>
      <c r="J1034" t="str">
        <f>_xlfn.XLOOKUP(WEEKDAY(tbl2023Sales[[#This Row],[Date]],1),tblDayWk[Day'#],tblDayWk[Day],"Error",0,1)</f>
        <v>Thursday</v>
      </c>
      <c r="K1034" t="b">
        <f>WEEKDAY(tbl2023Sales[[#This Row],[Date]], 2) &gt;= 5</f>
        <v>0</v>
      </c>
      <c r="L1034" s="15">
        <f>EOMONTH(tbl2023Sales[[#This Row],[Date]],0)</f>
        <v>44957</v>
      </c>
    </row>
    <row r="1035" spans="1:12" x14ac:dyDescent="0.4">
      <c r="A1035">
        <v>1033</v>
      </c>
      <c r="B1035" s="2">
        <v>45187</v>
      </c>
      <c r="C1035" t="s">
        <v>675</v>
      </c>
      <c r="D1035" t="s">
        <v>4</v>
      </c>
      <c r="E1035">
        <v>25</v>
      </c>
      <c r="F1035" t="s">
        <v>6</v>
      </c>
      <c r="G1035" s="8">
        <v>688.52</v>
      </c>
      <c r="H1035" t="str">
        <f>_xlfn.XLOOKUP(tbl2023Sales[[#This Row],[Age]],tblAgeGrp[Age],tblAgeGrp[AgeGroup],"Error, verify age",0,1)</f>
        <v>25-34</v>
      </c>
      <c r="I1035" t="str">
        <f>IF(OR(tbl2023Sales[[#This Row],[Month-Year]]=45260, tbl2023Sales[[#This Row],[Month-Year]]=45291), "Holiday", "Non-Holiday")</f>
        <v>Non-Holiday</v>
      </c>
      <c r="J1035" t="str">
        <f>_xlfn.XLOOKUP(WEEKDAY(tbl2023Sales[[#This Row],[Date]],1),tblDayWk[Day'#],tblDayWk[Day],"Error",0,1)</f>
        <v>Monday</v>
      </c>
      <c r="K1035" t="b">
        <f>WEEKDAY(tbl2023Sales[[#This Row],[Date]], 2) &gt;= 5</f>
        <v>0</v>
      </c>
      <c r="L1035" s="15">
        <f>EOMONTH(tbl2023Sales[[#This Row],[Date]],0)</f>
        <v>45199</v>
      </c>
    </row>
    <row r="1036" spans="1:12" x14ac:dyDescent="0.4">
      <c r="A1036">
        <v>1034</v>
      </c>
      <c r="B1036" s="2">
        <v>44947</v>
      </c>
      <c r="C1036" t="s">
        <v>661</v>
      </c>
      <c r="D1036" t="s">
        <v>4</v>
      </c>
      <c r="E1036">
        <v>42</v>
      </c>
      <c r="F1036" t="s">
        <v>6</v>
      </c>
      <c r="G1036" s="8">
        <v>984.80000000000007</v>
      </c>
      <c r="H1036" t="str">
        <f>_xlfn.XLOOKUP(tbl2023Sales[[#This Row],[Age]],tblAgeGrp[Age],tblAgeGrp[AgeGroup],"Error, verify age",0,1)</f>
        <v>35-44</v>
      </c>
      <c r="I1036" t="str">
        <f>IF(OR(tbl2023Sales[[#This Row],[Month-Year]]=45260, tbl2023Sales[[#This Row],[Month-Year]]=45291), "Holiday", "Non-Holiday")</f>
        <v>Non-Holiday</v>
      </c>
      <c r="J1036" t="str">
        <f>_xlfn.XLOOKUP(WEEKDAY(tbl2023Sales[[#This Row],[Date]],1),tblDayWk[Day'#],tblDayWk[Day],"Error",0,1)</f>
        <v>Saturday</v>
      </c>
      <c r="K1036" t="b">
        <f>WEEKDAY(tbl2023Sales[[#This Row],[Date]], 2) &gt;= 5</f>
        <v>1</v>
      </c>
      <c r="L1036" s="15">
        <f>EOMONTH(tbl2023Sales[[#This Row],[Date]],0)</f>
        <v>44957</v>
      </c>
    </row>
    <row r="1037" spans="1:12" x14ac:dyDescent="0.4">
      <c r="A1037">
        <v>1035</v>
      </c>
      <c r="B1037" s="2">
        <v>45062</v>
      </c>
      <c r="C1037" t="s">
        <v>647</v>
      </c>
      <c r="D1037" t="s">
        <v>4</v>
      </c>
      <c r="E1037">
        <v>32</v>
      </c>
      <c r="F1037" t="s">
        <v>6</v>
      </c>
      <c r="G1037" s="8">
        <v>959.40000000000009</v>
      </c>
      <c r="H1037" t="str">
        <f>_xlfn.XLOOKUP(tbl2023Sales[[#This Row],[Age]],tblAgeGrp[Age],tblAgeGrp[AgeGroup],"Error, verify age",0,1)</f>
        <v>25-34</v>
      </c>
      <c r="I1037" t="str">
        <f>IF(OR(tbl2023Sales[[#This Row],[Month-Year]]=45260, tbl2023Sales[[#This Row],[Month-Year]]=45291), "Holiday", "Non-Holiday")</f>
        <v>Non-Holiday</v>
      </c>
      <c r="J1037" t="str">
        <f>_xlfn.XLOOKUP(WEEKDAY(tbl2023Sales[[#This Row],[Date]],1),tblDayWk[Day'#],tblDayWk[Day],"Error",0,1)</f>
        <v>Tuesday</v>
      </c>
      <c r="K1037" t="b">
        <f>WEEKDAY(tbl2023Sales[[#This Row],[Date]], 2) &gt;= 5</f>
        <v>0</v>
      </c>
      <c r="L1037" s="15">
        <f>EOMONTH(tbl2023Sales[[#This Row],[Date]],0)</f>
        <v>45077</v>
      </c>
    </row>
    <row r="1038" spans="1:12" x14ac:dyDescent="0.4">
      <c r="A1038">
        <v>1036</v>
      </c>
      <c r="B1038" s="2">
        <v>45202</v>
      </c>
      <c r="C1038" t="s">
        <v>632</v>
      </c>
      <c r="D1038" t="s">
        <v>4</v>
      </c>
      <c r="E1038">
        <v>25</v>
      </c>
      <c r="F1038" t="s">
        <v>6</v>
      </c>
      <c r="G1038" s="8">
        <v>4729.8599999999997</v>
      </c>
      <c r="H1038" t="str">
        <f>_xlfn.XLOOKUP(tbl2023Sales[[#This Row],[Age]],tblAgeGrp[Age],tblAgeGrp[AgeGroup],"Error, verify age",0,1)</f>
        <v>25-34</v>
      </c>
      <c r="I1038" t="str">
        <f>IF(OR(tbl2023Sales[[#This Row],[Month-Year]]=45260, tbl2023Sales[[#This Row],[Month-Year]]=45291), "Holiday", "Non-Holiday")</f>
        <v>Non-Holiday</v>
      </c>
      <c r="J1038" t="str">
        <f>_xlfn.XLOOKUP(WEEKDAY(tbl2023Sales[[#This Row],[Date]],1),tblDayWk[Day'#],tblDayWk[Day],"Error",0,1)</f>
        <v>Tuesday</v>
      </c>
      <c r="K1038" t="b">
        <f>WEEKDAY(tbl2023Sales[[#This Row],[Date]], 2) &gt;= 5</f>
        <v>0</v>
      </c>
      <c r="L1038" s="15">
        <f>EOMONTH(tbl2023Sales[[#This Row],[Date]],0)</f>
        <v>45230</v>
      </c>
    </row>
    <row r="1039" spans="1:12" x14ac:dyDescent="0.4">
      <c r="A1039">
        <v>1037</v>
      </c>
      <c r="B1039" s="2">
        <v>44995</v>
      </c>
      <c r="C1039" t="s">
        <v>608</v>
      </c>
      <c r="D1039" t="s">
        <v>4</v>
      </c>
      <c r="E1039">
        <v>30</v>
      </c>
      <c r="F1039" t="s">
        <v>6</v>
      </c>
      <c r="G1039" s="8">
        <v>146.63999999999999</v>
      </c>
      <c r="H1039" t="str">
        <f>_xlfn.XLOOKUP(tbl2023Sales[[#This Row],[Age]],tblAgeGrp[Age],tblAgeGrp[AgeGroup],"Error, verify age",0,1)</f>
        <v>25-34</v>
      </c>
      <c r="I1039" t="str">
        <f>IF(OR(tbl2023Sales[[#This Row],[Month-Year]]=45260, tbl2023Sales[[#This Row],[Month-Year]]=45291), "Holiday", "Non-Holiday")</f>
        <v>Non-Holiday</v>
      </c>
      <c r="J1039" t="str">
        <f>_xlfn.XLOOKUP(WEEKDAY(tbl2023Sales[[#This Row],[Date]],1),tblDayWk[Day'#],tblDayWk[Day],"Error",0,1)</f>
        <v>Friday</v>
      </c>
      <c r="K1039" t="b">
        <f>WEEKDAY(tbl2023Sales[[#This Row],[Date]], 2) &gt;= 5</f>
        <v>1</v>
      </c>
      <c r="L1039" s="15">
        <f>EOMONTH(tbl2023Sales[[#This Row],[Date]],0)</f>
        <v>45016</v>
      </c>
    </row>
    <row r="1040" spans="1:12" x14ac:dyDescent="0.4">
      <c r="A1040">
        <v>1038</v>
      </c>
      <c r="B1040" s="2">
        <v>45177</v>
      </c>
      <c r="C1040" t="s">
        <v>592</v>
      </c>
      <c r="D1040" t="s">
        <v>4</v>
      </c>
      <c r="E1040">
        <v>44</v>
      </c>
      <c r="F1040" t="s">
        <v>6</v>
      </c>
      <c r="G1040" s="8">
        <v>688.18</v>
      </c>
      <c r="H1040" t="str">
        <f>_xlfn.XLOOKUP(tbl2023Sales[[#This Row],[Age]],tblAgeGrp[Age],tblAgeGrp[AgeGroup],"Error, verify age",0,1)</f>
        <v>35-44</v>
      </c>
      <c r="I1040" t="str">
        <f>IF(OR(tbl2023Sales[[#This Row],[Month-Year]]=45260, tbl2023Sales[[#This Row],[Month-Year]]=45291), "Holiday", "Non-Holiday")</f>
        <v>Non-Holiday</v>
      </c>
      <c r="J1040" t="str">
        <f>_xlfn.XLOOKUP(WEEKDAY(tbl2023Sales[[#This Row],[Date]],1),tblDayWk[Day'#],tblDayWk[Day],"Error",0,1)</f>
        <v>Friday</v>
      </c>
      <c r="K1040" t="b">
        <f>WEEKDAY(tbl2023Sales[[#This Row],[Date]], 2) &gt;= 5</f>
        <v>1</v>
      </c>
      <c r="L1040" s="15">
        <f>EOMONTH(tbl2023Sales[[#This Row],[Date]],0)</f>
        <v>45199</v>
      </c>
    </row>
    <row r="1041" spans="1:12" x14ac:dyDescent="0.4">
      <c r="A1041">
        <v>1039</v>
      </c>
      <c r="B1041" s="2">
        <v>45280</v>
      </c>
      <c r="C1041" t="s">
        <v>570</v>
      </c>
      <c r="D1041" t="s">
        <v>4</v>
      </c>
      <c r="E1041">
        <v>30</v>
      </c>
      <c r="F1041" t="s">
        <v>6</v>
      </c>
      <c r="G1041" s="8">
        <v>1160.8</v>
      </c>
      <c r="H1041" t="str">
        <f>_xlfn.XLOOKUP(tbl2023Sales[[#This Row],[Age]],tblAgeGrp[Age],tblAgeGrp[AgeGroup],"Error, verify age",0,1)</f>
        <v>25-34</v>
      </c>
      <c r="I1041" t="str">
        <f>IF(OR(tbl2023Sales[[#This Row],[Month-Year]]=45260, tbl2023Sales[[#This Row],[Month-Year]]=45291), "Holiday", "Non-Holiday")</f>
        <v>Holiday</v>
      </c>
      <c r="J1041" t="str">
        <f>_xlfn.XLOOKUP(WEEKDAY(tbl2023Sales[[#This Row],[Date]],1),tblDayWk[Day'#],tblDayWk[Day],"Error",0,1)</f>
        <v>Wednesday</v>
      </c>
      <c r="K1041" t="b">
        <f>WEEKDAY(tbl2023Sales[[#This Row],[Date]], 2) &gt;= 5</f>
        <v>0</v>
      </c>
      <c r="L1041" s="15">
        <f>EOMONTH(tbl2023Sales[[#This Row],[Date]],0)</f>
        <v>45291</v>
      </c>
    </row>
    <row r="1042" spans="1:12" x14ac:dyDescent="0.4">
      <c r="A1042">
        <v>1040</v>
      </c>
      <c r="B1042" s="2">
        <v>45286</v>
      </c>
      <c r="C1042" t="s">
        <v>533</v>
      </c>
      <c r="D1042" t="s">
        <v>4</v>
      </c>
      <c r="E1042">
        <v>38</v>
      </c>
      <c r="F1042" t="s">
        <v>6</v>
      </c>
      <c r="G1042" s="8">
        <v>3198</v>
      </c>
      <c r="H1042" t="str">
        <f>_xlfn.XLOOKUP(tbl2023Sales[[#This Row],[Age]],tblAgeGrp[Age],tblAgeGrp[AgeGroup],"Error, verify age",0,1)</f>
        <v>35-44</v>
      </c>
      <c r="I1042" t="str">
        <f>IF(OR(tbl2023Sales[[#This Row],[Month-Year]]=45260, tbl2023Sales[[#This Row],[Month-Year]]=45291), "Holiday", "Non-Holiday")</f>
        <v>Holiday</v>
      </c>
      <c r="J1042" t="str">
        <f>_xlfn.XLOOKUP(WEEKDAY(tbl2023Sales[[#This Row],[Date]],1),tblDayWk[Day'#],tblDayWk[Day],"Error",0,1)</f>
        <v>Tuesday</v>
      </c>
      <c r="K1042" t="b">
        <f>WEEKDAY(tbl2023Sales[[#This Row],[Date]], 2) &gt;= 5</f>
        <v>0</v>
      </c>
      <c r="L1042" s="15">
        <f>EOMONTH(tbl2023Sales[[#This Row],[Date]],0)</f>
        <v>45291</v>
      </c>
    </row>
    <row r="1043" spans="1:12" x14ac:dyDescent="0.4">
      <c r="A1043">
        <v>1041</v>
      </c>
      <c r="B1043" s="2">
        <v>45106</v>
      </c>
      <c r="C1043" t="s">
        <v>525</v>
      </c>
      <c r="D1043" t="s">
        <v>4</v>
      </c>
      <c r="E1043">
        <v>42</v>
      </c>
      <c r="F1043" t="s">
        <v>6</v>
      </c>
      <c r="G1043" s="8">
        <v>708.2</v>
      </c>
      <c r="H1043" t="str">
        <f>_xlfn.XLOOKUP(tbl2023Sales[[#This Row],[Age]],tblAgeGrp[Age],tblAgeGrp[AgeGroup],"Error, verify age",0,1)</f>
        <v>35-44</v>
      </c>
      <c r="I1043" t="str">
        <f>IF(OR(tbl2023Sales[[#This Row],[Month-Year]]=45260, tbl2023Sales[[#This Row],[Month-Year]]=45291), "Holiday", "Non-Holiday")</f>
        <v>Non-Holiday</v>
      </c>
      <c r="J1043" t="str">
        <f>_xlfn.XLOOKUP(WEEKDAY(tbl2023Sales[[#This Row],[Date]],1),tblDayWk[Day'#],tblDayWk[Day],"Error",0,1)</f>
        <v>Thursday</v>
      </c>
      <c r="K1043" t="b">
        <f>WEEKDAY(tbl2023Sales[[#This Row],[Date]], 2) &gt;= 5</f>
        <v>0</v>
      </c>
      <c r="L1043" s="15">
        <f>EOMONTH(tbl2023Sales[[#This Row],[Date]],0)</f>
        <v>45107</v>
      </c>
    </row>
    <row r="1044" spans="1:12" x14ac:dyDescent="0.4">
      <c r="A1044">
        <v>1042</v>
      </c>
      <c r="B1044" s="2">
        <v>45187</v>
      </c>
      <c r="C1044" t="s">
        <v>511</v>
      </c>
      <c r="D1044" t="s">
        <v>4</v>
      </c>
      <c r="E1044">
        <v>42</v>
      </c>
      <c r="F1044" t="s">
        <v>6</v>
      </c>
      <c r="G1044" s="8">
        <v>477</v>
      </c>
      <c r="H1044" t="str">
        <f>_xlfn.XLOOKUP(tbl2023Sales[[#This Row],[Age]],tblAgeGrp[Age],tblAgeGrp[AgeGroup],"Error, verify age",0,1)</f>
        <v>35-44</v>
      </c>
      <c r="I1044" t="str">
        <f>IF(OR(tbl2023Sales[[#This Row],[Month-Year]]=45260, tbl2023Sales[[#This Row],[Month-Year]]=45291), "Holiday", "Non-Holiday")</f>
        <v>Non-Holiday</v>
      </c>
      <c r="J1044" t="str">
        <f>_xlfn.XLOOKUP(WEEKDAY(tbl2023Sales[[#This Row],[Date]],1),tblDayWk[Day'#],tblDayWk[Day],"Error",0,1)</f>
        <v>Monday</v>
      </c>
      <c r="K1044" t="b">
        <f>WEEKDAY(tbl2023Sales[[#This Row],[Date]], 2) &gt;= 5</f>
        <v>0</v>
      </c>
      <c r="L1044" s="15">
        <f>EOMONTH(tbl2023Sales[[#This Row],[Date]],0)</f>
        <v>45199</v>
      </c>
    </row>
  </sheetData>
  <mergeCells count="2">
    <mergeCell ref="A2:H2"/>
    <mergeCell ref="A1:L1"/>
  </mergeCells>
  <phoneticPr fontId="20" type="noConversion"/>
  <printOptions horizontalCentered="1"/>
  <pageMargins left="0.7" right="0.7" top="0.75" bottom="0.75" header="0.3" footer="0.3"/>
  <pageSetup scale="59" fitToHeight="0" orientation="portrait" horizontalDpi="4294967293" verticalDpi="0" r:id="rId1"/>
  <headerFooter>
    <oddFooter>&amp;L&amp;D&amp;C&amp;F&amp;R&amp;P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E055-A7D8-4772-AD8E-02BB12460B8E}">
  <dimension ref="A1:I133"/>
  <sheetViews>
    <sheetView showGridLines="0" zoomScaleNormal="100" zoomScaleSheetLayoutView="90" workbookViewId="0">
      <pane ySplit="1" topLeftCell="A2" activePane="bottomLeft" state="frozen"/>
      <selection pane="bottomLeft" activeCell="A11" sqref="A11"/>
    </sheetView>
  </sheetViews>
  <sheetFormatPr defaultColWidth="9.23046875" defaultRowHeight="14.6" x14ac:dyDescent="0.4"/>
  <cols>
    <col min="1" max="1" width="4.69140625" customWidth="1"/>
    <col min="2" max="2" width="11.765625" bestFit="1" customWidth="1"/>
    <col min="3" max="3" width="19.61328125" bestFit="1" customWidth="1"/>
    <col min="4" max="4" width="21.61328125" bestFit="1" customWidth="1"/>
    <col min="5" max="5" width="14.3828125" bestFit="1" customWidth="1"/>
    <col min="6" max="6" width="17.921875" bestFit="1" customWidth="1"/>
    <col min="7" max="8" width="13.69140625" customWidth="1"/>
    <col min="9" max="9" width="4.69140625" customWidth="1"/>
    <col min="10" max="11" width="13.69140625" customWidth="1"/>
    <col min="12" max="12" width="10.4609375" customWidth="1"/>
    <col min="13" max="13" width="6.15234375" customWidth="1"/>
    <col min="14" max="14" width="21.61328125" customWidth="1"/>
    <col min="15" max="15" width="14.3828125" customWidth="1"/>
    <col min="16" max="16" width="20.921875" customWidth="1"/>
    <col min="17" max="17" width="25.53515625" customWidth="1"/>
    <col min="18" max="18" width="18.765625" customWidth="1"/>
    <col min="19" max="100" width="17.84375" customWidth="1"/>
    <col min="101" max="101" width="22.3828125" customWidth="1"/>
    <col min="102" max="102" width="18.765625" customWidth="1"/>
  </cols>
  <sheetData>
    <row r="1" spans="1:9" ht="30" x14ac:dyDescent="0.7">
      <c r="A1" s="29" t="s">
        <v>1031</v>
      </c>
      <c r="B1" s="29"/>
      <c r="C1" s="29"/>
      <c r="D1" s="29"/>
      <c r="E1" s="29"/>
      <c r="F1" s="29"/>
      <c r="G1" s="29"/>
      <c r="H1" s="29"/>
      <c r="I1" s="29"/>
    </row>
    <row r="3" spans="1:9" ht="20.149999999999999" x14ac:dyDescent="0.5">
      <c r="A3" s="27" t="s">
        <v>1070</v>
      </c>
      <c r="B3" s="27"/>
      <c r="C3" s="27"/>
      <c r="D3" s="27"/>
      <c r="E3" s="27"/>
      <c r="F3" s="27"/>
      <c r="G3" s="27"/>
      <c r="H3" s="27"/>
      <c r="I3" s="27"/>
    </row>
    <row r="5" spans="1:9" ht="18.899999999999999" x14ac:dyDescent="0.5">
      <c r="A5" s="30" t="s">
        <v>1029</v>
      </c>
      <c r="B5" s="30"/>
      <c r="C5" s="30"/>
      <c r="D5" s="30"/>
      <c r="E5" s="30"/>
      <c r="F5" s="30"/>
      <c r="G5" s="30"/>
      <c r="H5" s="30"/>
      <c r="I5" s="30"/>
    </row>
    <row r="6" spans="1:9" x14ac:dyDescent="0.4">
      <c r="A6" s="28" t="str">
        <f>"The average total amount spent by females is "&amp;DOLLAR(C17)&amp;", and by males is "&amp;DOLLAR(D17)&amp;"."</f>
        <v>The average total amount spent by females is $607.42, and by males is $881.35.</v>
      </c>
      <c r="B6" s="28"/>
      <c r="C6" s="28"/>
      <c r="D6" s="28"/>
      <c r="E6" s="28"/>
      <c r="F6" s="28"/>
      <c r="G6" s="28"/>
      <c r="H6" s="28"/>
      <c r="I6" s="28"/>
    </row>
    <row r="7" spans="1:9" x14ac:dyDescent="0.4">
      <c r="A7" s="28" t="str">
        <f>"Male customers aged "&amp;_xlfn.XLOOKUP(MAX(D12:D16),D12:D16,B12:B16,"Error",0,1)&amp;" years spend the most, with an average transaction value of "&amp;DOLLAR(MAX(D12:D16))&amp;" per purchase."</f>
        <v>Male customers aged 25-34 years spend the most, with an average transaction value of $951.69 per purchase.</v>
      </c>
      <c r="B7" s="28"/>
      <c r="C7" s="28"/>
      <c r="D7" s="28"/>
      <c r="E7" s="28"/>
      <c r="F7" s="28"/>
      <c r="G7" s="28"/>
      <c r="H7" s="28"/>
      <c r="I7" s="28"/>
    </row>
    <row r="8" spans="1:9" x14ac:dyDescent="0.4">
      <c r="A8" s="28" t="str">
        <f>"Female customers aged "&amp;_xlfn.XLOOKUP(MAX(C12:C16),C12:C16,B12:B16,"Error",0,1)&amp;" years spend the most, with an average transaction value of "&amp;DOLLAR(MAX(C12:C16))&amp;" per purchase."</f>
        <v>Female customers aged 35-44 years spend the most, with an average transaction value of $837.78 per purchase.</v>
      </c>
      <c r="B8" s="28"/>
      <c r="C8" s="28"/>
      <c r="D8" s="28"/>
      <c r="E8" s="28"/>
      <c r="F8" s="28"/>
      <c r="G8" s="28"/>
      <c r="H8" s="28"/>
      <c r="I8" s="28"/>
    </row>
    <row r="9" spans="1:9" x14ac:dyDescent="0.4">
      <c r="B9" s="11"/>
      <c r="C9" s="11"/>
      <c r="D9" s="11"/>
      <c r="E9" s="11"/>
      <c r="F9" s="11"/>
      <c r="G9" s="11"/>
      <c r="H9" s="11"/>
      <c r="I9" s="11"/>
    </row>
    <row r="10" spans="1:9" hidden="1" x14ac:dyDescent="0.4">
      <c r="B10" s="1" t="s">
        <v>1013</v>
      </c>
      <c r="C10" s="1" t="s">
        <v>1007</v>
      </c>
    </row>
    <row r="11" spans="1:9" x14ac:dyDescent="0.4">
      <c r="B11" s="1" t="s">
        <v>1019</v>
      </c>
      <c r="C11" s="5" t="s">
        <v>4</v>
      </c>
      <c r="D11" s="5" t="s">
        <v>2</v>
      </c>
    </row>
    <row r="12" spans="1:9" x14ac:dyDescent="0.4">
      <c r="B12" t="s">
        <v>1016</v>
      </c>
      <c r="C12" s="3">
        <v>376.59356164383553</v>
      </c>
      <c r="D12" s="3">
        <v>934.03329113924042</v>
      </c>
    </row>
    <row r="13" spans="1:9" x14ac:dyDescent="0.4">
      <c r="B13" t="s">
        <v>1015</v>
      </c>
      <c r="C13" s="3">
        <v>611.3463793103449</v>
      </c>
      <c r="D13" s="3">
        <v>951.68561904761884</v>
      </c>
    </row>
    <row r="14" spans="1:9" x14ac:dyDescent="0.4">
      <c r="B14" t="s">
        <v>1020</v>
      </c>
      <c r="C14" s="3">
        <v>837.77499999999998</v>
      </c>
      <c r="D14" s="3">
        <v>944.52074468085118</v>
      </c>
    </row>
    <row r="15" spans="1:9" x14ac:dyDescent="0.4">
      <c r="B15" t="s">
        <v>1021</v>
      </c>
      <c r="C15" s="3">
        <v>577.7501694915253</v>
      </c>
      <c r="D15" s="3">
        <v>790.07318181818198</v>
      </c>
    </row>
    <row r="16" spans="1:9" x14ac:dyDescent="0.4">
      <c r="B16" t="s">
        <v>1022</v>
      </c>
      <c r="C16" s="3">
        <v>510.09990740740722</v>
      </c>
      <c r="D16" s="3">
        <v>811.10396226415082</v>
      </c>
    </row>
    <row r="17" spans="1:9" x14ac:dyDescent="0.4">
      <c r="B17" t="s">
        <v>0</v>
      </c>
      <c r="C17" s="3">
        <v>607.42069469835531</v>
      </c>
      <c r="D17" s="3">
        <v>881.34744939271297</v>
      </c>
    </row>
    <row r="20" spans="1:9" ht="18.899999999999999" x14ac:dyDescent="0.5">
      <c r="A20" s="30" t="s">
        <v>1030</v>
      </c>
      <c r="B20" s="30"/>
      <c r="C20" s="30"/>
      <c r="D20" s="30"/>
      <c r="E20" s="30"/>
      <c r="F20" s="30"/>
      <c r="G20" s="30"/>
      <c r="H20" s="30"/>
      <c r="I20" s="30"/>
    </row>
    <row r="21" spans="1:9" s="28" customFormat="1" x14ac:dyDescent="0.4">
      <c r="A21" s="28" t="str">
        <f>"Among this group, males purchase more "&amp;LOWER(_xlfn.XLOOKUP(MAX(D29:D31),D29:D31,C29:C31,"Error",0,1))&amp;", while females prefer "&amp;LOWER(_xlfn.XLOOKUP(MAX(D25:D27),D25:D27,C25:C27,"Error",0,1))&amp;"."</f>
        <v>Among this group, males purchase more electronics, while females prefer clothing.</v>
      </c>
    </row>
    <row r="22" spans="1:9" x14ac:dyDescent="0.4">
      <c r="A22" s="28" t="str">
        <f>"On average, females across all age groups spend "&amp;TEXT(((D25+D26)-(D29+D30))/(D29+D30),"0%")&amp;" more than males in the beauty and clothing categories."</f>
        <v>On average, females across all age groups spend 29% more than males in the beauty and clothing categories.</v>
      </c>
      <c r="B22" s="28"/>
      <c r="C22" s="28"/>
      <c r="D22" s="28"/>
      <c r="E22" s="28"/>
      <c r="F22" s="28"/>
      <c r="G22" s="28"/>
      <c r="H22" s="28"/>
      <c r="I22" s="28"/>
    </row>
    <row r="23" spans="1:9" x14ac:dyDescent="0.4">
      <c r="B23" s="11"/>
      <c r="C23" s="11"/>
      <c r="D23" s="11"/>
      <c r="E23" s="11"/>
      <c r="F23" s="11"/>
      <c r="G23" s="11"/>
      <c r="H23" s="11"/>
      <c r="I23" s="11"/>
    </row>
    <row r="24" spans="1:9" x14ac:dyDescent="0.4">
      <c r="B24" s="1" t="s">
        <v>1007</v>
      </c>
      <c r="C24" s="10" t="s">
        <v>1005</v>
      </c>
      <c r="D24" s="5" t="s">
        <v>1013</v>
      </c>
    </row>
    <row r="25" spans="1:9" x14ac:dyDescent="0.4">
      <c r="B25" t="s">
        <v>4</v>
      </c>
      <c r="C25" t="s">
        <v>6</v>
      </c>
      <c r="D25" s="3">
        <v>342.59341968911917</v>
      </c>
    </row>
    <row r="26" spans="1:9" x14ac:dyDescent="0.4">
      <c r="B26" t="s">
        <v>4</v>
      </c>
      <c r="C26" t="s">
        <v>9</v>
      </c>
      <c r="D26" s="3">
        <v>763.41722826086914</v>
      </c>
    </row>
    <row r="27" spans="1:9" x14ac:dyDescent="0.4">
      <c r="B27" t="s">
        <v>4</v>
      </c>
      <c r="C27" t="s">
        <v>1</v>
      </c>
      <c r="D27" s="3">
        <v>739.23423529411764</v>
      </c>
    </row>
    <row r="28" spans="1:9" x14ac:dyDescent="0.4">
      <c r="B28" t="s">
        <v>1011</v>
      </c>
      <c r="D28" s="3">
        <v>607.42069469835462</v>
      </c>
    </row>
    <row r="29" spans="1:9" x14ac:dyDescent="0.4">
      <c r="B29" t="s">
        <v>2</v>
      </c>
      <c r="C29" t="s">
        <v>6</v>
      </c>
      <c r="D29" s="3">
        <v>140.64099999999991</v>
      </c>
      <c r="F29" s="3"/>
    </row>
    <row r="30" spans="1:9" x14ac:dyDescent="0.4">
      <c r="B30" t="s">
        <v>2</v>
      </c>
      <c r="C30" t="s">
        <v>9</v>
      </c>
      <c r="D30" s="3">
        <v>713.89344632768359</v>
      </c>
    </row>
    <row r="31" spans="1:9" x14ac:dyDescent="0.4">
      <c r="B31" t="s">
        <v>2</v>
      </c>
      <c r="C31" t="s">
        <v>1</v>
      </c>
      <c r="D31" s="3">
        <v>1634.6709604519772</v>
      </c>
      <c r="F31" s="3"/>
      <c r="H31" s="3"/>
    </row>
    <row r="32" spans="1:9" x14ac:dyDescent="0.4">
      <c r="B32" t="s">
        <v>1012</v>
      </c>
      <c r="D32" s="3">
        <v>881.34744939271241</v>
      </c>
    </row>
    <row r="33" spans="1:9" x14ac:dyDescent="0.4">
      <c r="B33" t="s">
        <v>0</v>
      </c>
      <c r="D33" s="3">
        <v>737.41091258405345</v>
      </c>
      <c r="F33" s="9"/>
    </row>
    <row r="36" spans="1:9" ht="20.149999999999999" x14ac:dyDescent="0.5">
      <c r="A36" s="27" t="s">
        <v>1071</v>
      </c>
      <c r="B36" s="27"/>
      <c r="C36" s="27"/>
      <c r="D36" s="27"/>
      <c r="E36" s="27"/>
      <c r="F36" s="27"/>
      <c r="G36" s="27"/>
      <c r="H36" s="27"/>
      <c r="I36" s="27"/>
    </row>
    <row r="38" spans="1:9" ht="20.149999999999999" x14ac:dyDescent="0.5">
      <c r="A38" s="27" t="s">
        <v>1061</v>
      </c>
      <c r="B38" s="27"/>
      <c r="C38" s="27"/>
      <c r="D38" s="27"/>
      <c r="E38" s="27"/>
      <c r="F38" s="27"/>
      <c r="G38" s="27"/>
      <c r="H38" s="27"/>
      <c r="I38" s="27"/>
    </row>
    <row r="39" spans="1:9" x14ac:dyDescent="0.4">
      <c r="A39" s="28" t="str">
        <f>"Sales peak during the holiday season (November-December), with total monthly sales increasing by "&amp;TEXT((AVERAGEIF(tbl2023Sales[Holiday], "Holiday", tbl2023Sales[Total Amount]) - AVERAGEIF(tbl2023Sales[Holiday], "Non-Holiday", tbl2023Sales[Total Amount])) / AVERAGEIF(tbl2023Sales[Holiday], "Non-Holiday", tbl2023Sales[Total Amount]),"0%")&amp;" compared to other months."</f>
        <v>Sales peak during the holiday season (November-December), with total monthly sales increasing by 13% compared to other months.</v>
      </c>
      <c r="B39" s="28"/>
      <c r="C39" s="28"/>
      <c r="D39" s="28"/>
      <c r="E39" s="28"/>
      <c r="F39" s="28"/>
      <c r="G39" s="28"/>
      <c r="H39" s="28"/>
      <c r="I39" s="28"/>
    </row>
    <row r="40" spans="1:9" x14ac:dyDescent="0.4">
      <c r="A40" s="28" t="s">
        <v>1048</v>
      </c>
      <c r="B40" s="28"/>
      <c r="C40" s="28"/>
      <c r="D40" s="28"/>
      <c r="E40" s="28"/>
      <c r="F40" s="28"/>
      <c r="G40" s="28"/>
      <c r="H40" s="28"/>
      <c r="I40" s="28"/>
    </row>
    <row r="41" spans="1:9" x14ac:dyDescent="0.4">
      <c r="B41" s="28"/>
      <c r="C41" s="28"/>
      <c r="D41" s="28"/>
      <c r="E41" s="28"/>
      <c r="F41" s="28"/>
      <c r="G41" s="28"/>
      <c r="H41" s="28"/>
      <c r="I41" s="28"/>
    </row>
    <row r="42" spans="1:9" x14ac:dyDescent="0.4">
      <c r="B42" s="1" t="s">
        <v>1045</v>
      </c>
      <c r="C42" s="5" t="s">
        <v>1047</v>
      </c>
    </row>
    <row r="43" spans="1:9" x14ac:dyDescent="0.4">
      <c r="B43" t="s">
        <v>1033</v>
      </c>
      <c r="C43" s="3">
        <v>46249.429999999978</v>
      </c>
    </row>
    <row r="44" spans="1:9" x14ac:dyDescent="0.4">
      <c r="B44" t="s">
        <v>1034</v>
      </c>
      <c r="C44" s="3">
        <v>44775.069999999985</v>
      </c>
    </row>
    <row r="45" spans="1:9" x14ac:dyDescent="0.4">
      <c r="B45" t="s">
        <v>1035</v>
      </c>
      <c r="C45" s="3">
        <v>63013.919999999976</v>
      </c>
    </row>
    <row r="46" spans="1:9" x14ac:dyDescent="0.4">
      <c r="B46" t="s">
        <v>1036</v>
      </c>
      <c r="C46" s="3">
        <v>59413.91</v>
      </c>
    </row>
    <row r="47" spans="1:9" x14ac:dyDescent="0.4">
      <c r="B47" t="s">
        <v>1037</v>
      </c>
      <c r="C47" s="3">
        <v>54311.29</v>
      </c>
    </row>
    <row r="48" spans="1:9" x14ac:dyDescent="0.4">
      <c r="B48" t="s">
        <v>1038</v>
      </c>
      <c r="C48" s="3">
        <v>54922.729999999996</v>
      </c>
    </row>
    <row r="49" spans="1:9" x14ac:dyDescent="0.4">
      <c r="B49" t="s">
        <v>1039</v>
      </c>
      <c r="C49" s="3">
        <v>65824.539999999994</v>
      </c>
    </row>
    <row r="50" spans="1:9" x14ac:dyDescent="0.4">
      <c r="B50" t="s">
        <v>1040</v>
      </c>
      <c r="C50" s="3">
        <v>74892.469999999972</v>
      </c>
    </row>
    <row r="51" spans="1:9" x14ac:dyDescent="0.4">
      <c r="B51" t="s">
        <v>1041</v>
      </c>
      <c r="C51" s="3">
        <v>52154.469999999994</v>
      </c>
    </row>
    <row r="52" spans="1:9" x14ac:dyDescent="0.4">
      <c r="B52" t="s">
        <v>1042</v>
      </c>
      <c r="C52" s="3">
        <v>76068.180000000022</v>
      </c>
    </row>
    <row r="53" spans="1:9" x14ac:dyDescent="0.4">
      <c r="B53" t="s">
        <v>1043</v>
      </c>
      <c r="C53" s="3">
        <v>84837.319999999978</v>
      </c>
    </row>
    <row r="54" spans="1:9" x14ac:dyDescent="0.4">
      <c r="B54" t="s">
        <v>1044</v>
      </c>
      <c r="C54" s="3">
        <v>91181.429999999978</v>
      </c>
    </row>
    <row r="55" spans="1:9" x14ac:dyDescent="0.4">
      <c r="B55" t="s">
        <v>0</v>
      </c>
      <c r="C55" s="3">
        <v>767644.75999999978</v>
      </c>
    </row>
    <row r="57" spans="1:9" ht="20.149999999999999" x14ac:dyDescent="0.5">
      <c r="A57" s="27" t="s">
        <v>1061</v>
      </c>
      <c r="B57" s="27"/>
      <c r="C57" s="27"/>
      <c r="D57" s="27"/>
      <c r="E57" s="27"/>
      <c r="F57" s="27"/>
      <c r="G57" s="27"/>
      <c r="H57" s="27"/>
      <c r="I57" s="27"/>
    </row>
    <row r="58" spans="1:9" x14ac:dyDescent="0.4">
      <c r="A58" s="28" t="s">
        <v>1059</v>
      </c>
      <c r="B58" s="28"/>
      <c r="C58" s="28"/>
      <c r="D58" s="28"/>
      <c r="E58" s="28"/>
      <c r="F58" s="28"/>
      <c r="G58" s="28"/>
      <c r="H58" s="28"/>
      <c r="I58" s="28"/>
    </row>
    <row r="59" spans="1:9" x14ac:dyDescent="0.4">
      <c r="B59" s="11"/>
      <c r="C59" s="11"/>
      <c r="D59" s="11"/>
    </row>
    <row r="60" spans="1:9" x14ac:dyDescent="0.4">
      <c r="B60" s="1" t="s">
        <v>1049</v>
      </c>
      <c r="C60" s="5" t="s">
        <v>1047</v>
      </c>
    </row>
    <row r="61" spans="1:9" x14ac:dyDescent="0.4">
      <c r="B61" t="s">
        <v>1058</v>
      </c>
      <c r="C61" s="3">
        <v>112065.64</v>
      </c>
    </row>
    <row r="62" spans="1:9" x14ac:dyDescent="0.4">
      <c r="B62" t="s">
        <v>1052</v>
      </c>
      <c r="C62" s="3">
        <v>87831.469999999972</v>
      </c>
    </row>
    <row r="63" spans="1:9" x14ac:dyDescent="0.4">
      <c r="B63" t="s">
        <v>1053</v>
      </c>
      <c r="C63" s="3">
        <v>110972.53999999998</v>
      </c>
    </row>
    <row r="64" spans="1:9" x14ac:dyDescent="0.4">
      <c r="B64" t="s">
        <v>1054</v>
      </c>
      <c r="C64" s="3">
        <v>110998.45999999998</v>
      </c>
    </row>
    <row r="65" spans="1:9" x14ac:dyDescent="0.4">
      <c r="B65" t="s">
        <v>1055</v>
      </c>
      <c r="C65" s="3">
        <v>104863.52999999998</v>
      </c>
    </row>
    <row r="66" spans="1:9" x14ac:dyDescent="0.4">
      <c r="B66" t="s">
        <v>1056</v>
      </c>
      <c r="C66" s="3">
        <v>119746.78999999998</v>
      </c>
    </row>
    <row r="67" spans="1:9" x14ac:dyDescent="0.4">
      <c r="B67" t="s">
        <v>1057</v>
      </c>
      <c r="C67" s="3">
        <v>121166.33000000003</v>
      </c>
    </row>
    <row r="68" spans="1:9" x14ac:dyDescent="0.4">
      <c r="B68" t="s">
        <v>0</v>
      </c>
      <c r="C68" s="3">
        <v>767644.76</v>
      </c>
    </row>
    <row r="70" spans="1:9" x14ac:dyDescent="0.4">
      <c r="A70" s="28" t="s">
        <v>1060</v>
      </c>
      <c r="B70" s="28"/>
      <c r="C70" s="28"/>
      <c r="D70" s="28"/>
      <c r="E70" s="28"/>
      <c r="F70" s="28"/>
      <c r="G70" s="28"/>
      <c r="H70" s="28"/>
      <c r="I70" s="28"/>
    </row>
    <row r="76" spans="1:9" x14ac:dyDescent="0.4">
      <c r="A76" s="26" t="str">
        <f>"Based on historical data, sales are forecasted to grow by "&amp;TEXT(Helper!I15,"0%")&amp;". The average daily sales next year are forecasted to grow by "&amp;DOLLAR(Helper!I18)&amp;", requiring an increase in inventory, especially for Electronics and Clothing. Additionally, staffing levels should be increased by "&amp;TEXT(Helper!I9,"0%")&amp;" during weekends including Fridays to handle the higher volume. During peak months (November-December), inventory and staffing can be reduced by "&amp;TEXT(Helper!I12,"0%")&amp;"."</f>
        <v>Based on historical data, sales are forecasted to grow by 41%. The average daily sales next year are forecasted to grow by $921.51, requiring an increase in inventory, especially for Electronics and Clothing. Additionally, staffing levels should be increased by 4% during weekends including Fridays to handle the higher volume. During peak months (November-December), inventory and staffing can be reduced by 13%.</v>
      </c>
      <c r="B76" s="26"/>
      <c r="C76" s="26"/>
      <c r="D76" s="26"/>
      <c r="E76" s="26"/>
      <c r="F76" s="26"/>
      <c r="G76" s="26"/>
      <c r="H76" s="26"/>
      <c r="I76" s="26"/>
    </row>
    <row r="77" spans="1:9" x14ac:dyDescent="0.4">
      <c r="A77" s="26"/>
      <c r="B77" s="26"/>
      <c r="C77" s="26"/>
      <c r="D77" s="26"/>
      <c r="E77" s="26"/>
      <c r="F77" s="26"/>
      <c r="G77" s="26"/>
      <c r="H77" s="26"/>
      <c r="I77" s="26"/>
    </row>
    <row r="78" spans="1:9" x14ac:dyDescent="0.4">
      <c r="A78" s="26"/>
      <c r="B78" s="26"/>
      <c r="C78" s="26"/>
      <c r="D78" s="26"/>
      <c r="E78" s="26"/>
      <c r="F78" s="26"/>
      <c r="G78" s="26"/>
      <c r="H78" s="26"/>
      <c r="I78" s="26"/>
    </row>
    <row r="109" spans="3:7" ht="58.3" x14ac:dyDescent="0.4">
      <c r="C109" s="20" t="s">
        <v>1032</v>
      </c>
      <c r="D109" s="20" t="s">
        <v>1004</v>
      </c>
      <c r="E109" s="20" t="s">
        <v>1062</v>
      </c>
      <c r="F109" s="20" t="s">
        <v>1063</v>
      </c>
      <c r="G109" s="20" t="s">
        <v>1064</v>
      </c>
    </row>
    <row r="110" spans="3:7" x14ac:dyDescent="0.4">
      <c r="C110" s="15">
        <v>44957</v>
      </c>
      <c r="D110" s="3">
        <v>642.3531944444444</v>
      </c>
    </row>
    <row r="111" spans="3:7" x14ac:dyDescent="0.4">
      <c r="C111" s="15">
        <v>44985</v>
      </c>
      <c r="D111" s="3">
        <v>589.14565789473681</v>
      </c>
    </row>
    <row r="112" spans="3:7" x14ac:dyDescent="0.4">
      <c r="C112" s="15">
        <v>45016</v>
      </c>
      <c r="D112" s="3">
        <v>623.90019801980179</v>
      </c>
    </row>
    <row r="113" spans="3:7" x14ac:dyDescent="0.4">
      <c r="C113" s="15">
        <v>45046</v>
      </c>
      <c r="D113" s="3">
        <v>652.90010989011</v>
      </c>
    </row>
    <row r="114" spans="3:7" x14ac:dyDescent="0.4">
      <c r="C114" s="15">
        <v>45077</v>
      </c>
      <c r="D114" s="3">
        <v>862.08396825396846</v>
      </c>
    </row>
    <row r="115" spans="3:7" x14ac:dyDescent="0.4">
      <c r="C115" s="15">
        <v>45107</v>
      </c>
      <c r="D115" s="3">
        <v>695.22443037974688</v>
      </c>
    </row>
    <row r="116" spans="3:7" x14ac:dyDescent="0.4">
      <c r="C116" s="15">
        <v>45138</v>
      </c>
      <c r="D116" s="3">
        <v>901.70602739726019</v>
      </c>
    </row>
    <row r="117" spans="3:7" x14ac:dyDescent="0.4">
      <c r="C117" s="15">
        <v>45169</v>
      </c>
      <c r="D117" s="3">
        <v>764.20887755102012</v>
      </c>
    </row>
    <row r="118" spans="3:7" x14ac:dyDescent="0.4">
      <c r="C118" s="15">
        <v>45199</v>
      </c>
      <c r="D118" s="3">
        <v>766.97750000000008</v>
      </c>
    </row>
    <row r="119" spans="3:7" x14ac:dyDescent="0.4">
      <c r="C119" s="15">
        <v>45230</v>
      </c>
      <c r="D119" s="3">
        <v>738.52601941747594</v>
      </c>
    </row>
    <row r="120" spans="3:7" x14ac:dyDescent="0.4">
      <c r="C120" s="15">
        <v>45260</v>
      </c>
      <c r="D120" s="3">
        <v>807.97447619047614</v>
      </c>
    </row>
    <row r="121" spans="3:7" x14ac:dyDescent="0.4">
      <c r="C121" s="15">
        <v>45291</v>
      </c>
      <c r="D121" s="3">
        <v>814.11991071428599</v>
      </c>
      <c r="E121" s="3">
        <v>814.11991071428599</v>
      </c>
      <c r="F121" s="3">
        <v>814.11991071428599</v>
      </c>
      <c r="G121" s="3">
        <v>814.11991071428599</v>
      </c>
    </row>
    <row r="122" spans="3:7" x14ac:dyDescent="0.4">
      <c r="C122" s="15">
        <v>45322</v>
      </c>
      <c r="E122" s="3">
        <f t="shared" ref="E122:E128" si="0">_xlfn.FORECAST.ETS(C122,$D$110:$D$121,$C$110:$C$121,1,1)</f>
        <v>909.48291688171423</v>
      </c>
      <c r="F122" s="3">
        <f t="shared" ref="F122:F128" si="1">E122-_xlfn.FORECAST.ETS.CONFINT(C122,$D$110:$D$121,$C$110:$C$121,0.95,1,1)</f>
        <v>778.18012675521823</v>
      </c>
      <c r="G122" s="3">
        <f t="shared" ref="G122:G128" si="2">E122+_xlfn.FORECAST.ETS.CONFINT(C122,$D$110:$D$121,$C$110:$C$121,0.95,1,1)</f>
        <v>1040.7857070082102</v>
      </c>
    </row>
    <row r="123" spans="3:7" x14ac:dyDescent="0.4">
      <c r="C123" s="15">
        <v>45353</v>
      </c>
      <c r="E123" s="3">
        <f t="shared" si="0"/>
        <v>832.58871501195608</v>
      </c>
      <c r="F123" s="3">
        <f t="shared" si="1"/>
        <v>700.23126915925639</v>
      </c>
      <c r="G123" s="3">
        <f t="shared" si="2"/>
        <v>964.94616086465578</v>
      </c>
    </row>
    <row r="124" spans="3:7" x14ac:dyDescent="0.4">
      <c r="C124" s="15">
        <v>45382</v>
      </c>
      <c r="E124" s="3">
        <f t="shared" si="0"/>
        <v>949.93331596441146</v>
      </c>
      <c r="F124" s="3">
        <f t="shared" si="1"/>
        <v>816.49647192679981</v>
      </c>
      <c r="G124" s="3">
        <f t="shared" si="2"/>
        <v>1083.3701600020231</v>
      </c>
    </row>
    <row r="125" spans="3:7" x14ac:dyDescent="0.4">
      <c r="C125" s="15">
        <v>45413</v>
      </c>
      <c r="E125" s="3">
        <f t="shared" si="0"/>
        <v>873.0391140946532</v>
      </c>
      <c r="F125" s="3">
        <f t="shared" si="1"/>
        <v>738.53153356186158</v>
      </c>
      <c r="G125" s="3">
        <f t="shared" si="2"/>
        <v>1007.5466946274448</v>
      </c>
    </row>
    <row r="126" spans="3:7" x14ac:dyDescent="0.4">
      <c r="C126" s="15">
        <v>45443</v>
      </c>
      <c r="E126" s="3">
        <f t="shared" si="0"/>
        <v>990.38371504710858</v>
      </c>
      <c r="F126" s="3">
        <f t="shared" si="1"/>
        <v>854.78079430181504</v>
      </c>
      <c r="G126" s="3">
        <f t="shared" si="2"/>
        <v>1125.986635792402</v>
      </c>
    </row>
    <row r="127" spans="3:7" x14ac:dyDescent="0.4">
      <c r="C127" s="15">
        <v>45473</v>
      </c>
      <c r="E127" s="3">
        <f t="shared" si="0"/>
        <v>915.96997130218131</v>
      </c>
      <c r="F127" s="3">
        <f t="shared" si="1"/>
        <v>779.31540297676838</v>
      </c>
      <c r="G127" s="3">
        <f t="shared" si="2"/>
        <v>1052.6245396275942</v>
      </c>
    </row>
    <row r="128" spans="3:7" x14ac:dyDescent="0.4">
      <c r="C128" s="15">
        <v>45504</v>
      </c>
      <c r="E128" s="3">
        <f t="shared" si="0"/>
        <v>1030.8341141298058</v>
      </c>
      <c r="F128" s="3">
        <f t="shared" si="1"/>
        <v>893.03360308004517</v>
      </c>
      <c r="G128" s="3">
        <f t="shared" si="2"/>
        <v>1168.6346251795665</v>
      </c>
    </row>
    <row r="129" spans="3:7" x14ac:dyDescent="0.4">
      <c r="C129" s="15">
        <v>45535</v>
      </c>
      <c r="E129" s="3">
        <f t="shared" ref="E129:E133" si="3">_xlfn.FORECAST.ETS(C129,$D$110:$D$121,$C$110:$C$121,1,1)</f>
        <v>953.93991226004766</v>
      </c>
      <c r="F129" s="3">
        <f t="shared" ref="F129:F133" si="4">E129-_xlfn.FORECAST.ETS.CONFINT(C129,$D$110:$D$121,$C$110:$C$121,0.95,1,1)</f>
        <v>815.03726044005145</v>
      </c>
      <c r="G129" s="3">
        <f t="shared" ref="G129:G133" si="5">E129+_xlfn.FORECAST.ETS.CONFINT(C129,$D$110:$D$121,$C$110:$C$121,0.95,1,1)</f>
        <v>1092.842564080044</v>
      </c>
    </row>
    <row r="130" spans="3:7" x14ac:dyDescent="0.4">
      <c r="C130" s="15">
        <v>45565</v>
      </c>
      <c r="E130" s="3">
        <f t="shared" si="3"/>
        <v>1067.4992035043595</v>
      </c>
      <c r="F130" s="3">
        <f t="shared" si="4"/>
        <v>927.50628337577984</v>
      </c>
      <c r="G130" s="3">
        <f t="shared" si="5"/>
        <v>1207.4921236329392</v>
      </c>
    </row>
    <row r="131" spans="3:7" x14ac:dyDescent="0.4">
      <c r="C131" s="15">
        <v>45596</v>
      </c>
      <c r="E131" s="3">
        <f t="shared" si="3"/>
        <v>994.39031134274489</v>
      </c>
      <c r="F131" s="3">
        <f t="shared" si="4"/>
        <v>853.24372055904951</v>
      </c>
      <c r="G131" s="3">
        <f t="shared" si="5"/>
        <v>1135.5369021264403</v>
      </c>
    </row>
    <row r="132" spans="3:7" x14ac:dyDescent="0.4">
      <c r="C132" s="15">
        <v>45626</v>
      </c>
      <c r="E132" s="3">
        <f t="shared" si="3"/>
        <v>1107.9496025870565</v>
      </c>
      <c r="F132" s="3">
        <f t="shared" si="4"/>
        <v>965.69803900445595</v>
      </c>
      <c r="G132" s="3">
        <f t="shared" si="5"/>
        <v>1250.201166169657</v>
      </c>
    </row>
    <row r="133" spans="3:7" x14ac:dyDescent="0.4">
      <c r="C133" s="15">
        <v>45657</v>
      </c>
      <c r="E133" s="3">
        <f t="shared" si="3"/>
        <v>1034.840710425442</v>
      </c>
      <c r="F133" s="3">
        <f t="shared" si="4"/>
        <v>891.41989228182319</v>
      </c>
      <c r="G133" s="3">
        <f t="shared" si="5"/>
        <v>1178.2615285690608</v>
      </c>
    </row>
  </sheetData>
  <mergeCells count="18">
    <mergeCell ref="A3:I3"/>
    <mergeCell ref="A1:I1"/>
    <mergeCell ref="A20:I20"/>
    <mergeCell ref="A21:XFD21"/>
    <mergeCell ref="A22:I22"/>
    <mergeCell ref="A8:I8"/>
    <mergeCell ref="A7:I7"/>
    <mergeCell ref="A6:I6"/>
    <mergeCell ref="A5:I5"/>
    <mergeCell ref="A76:I78"/>
    <mergeCell ref="A36:I36"/>
    <mergeCell ref="A57:I57"/>
    <mergeCell ref="A58:I58"/>
    <mergeCell ref="A70:I70"/>
    <mergeCell ref="B41:I41"/>
    <mergeCell ref="A38:I38"/>
    <mergeCell ref="A39:I39"/>
    <mergeCell ref="A40:I40"/>
  </mergeCells>
  <printOptions horizontalCentered="1"/>
  <pageMargins left="0.25" right="0.25" top="0.75" bottom="0.75" header="0.3" footer="0.3"/>
  <pageSetup scale="86" orientation="landscape" horizontalDpi="4294967293" verticalDpi="0" r:id="rId5"/>
  <headerFooter>
    <oddFooter>&amp;L&amp;D&amp;C&amp;F&amp;R&amp;P of &amp;N</oddFooter>
  </headerFooter>
  <rowBreaks count="1" manualBreakCount="1">
    <brk id="34" max="8" man="1"/>
  </rowBreaks>
  <drawing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12A-4D7A-423E-87B4-104A95CF41D6}">
  <dimension ref="B1:M117"/>
  <sheetViews>
    <sheetView showGridLines="0" workbookViewId="0">
      <pane ySplit="2" topLeftCell="A3" activePane="bottomLeft" state="frozen"/>
      <selection pane="bottomLeft" activeCell="E28" sqref="E28"/>
    </sheetView>
  </sheetViews>
  <sheetFormatPr defaultRowHeight="14.6" x14ac:dyDescent="0.4"/>
  <cols>
    <col min="1" max="1" width="2.53515625" customWidth="1"/>
    <col min="3" max="3" width="10.84375" customWidth="1"/>
    <col min="4" max="4" width="3.4609375" customWidth="1"/>
    <col min="5" max="6" width="14.921875" customWidth="1"/>
    <col min="7" max="7" width="3.69140625" customWidth="1"/>
    <col min="8" max="8" width="24.84375" bestFit="1" customWidth="1"/>
    <col min="9" max="9" width="12.07421875" bestFit="1" customWidth="1"/>
    <col min="12" max="12" width="12.15234375" bestFit="1" customWidth="1"/>
    <col min="13" max="13" width="11.07421875" bestFit="1" customWidth="1"/>
  </cols>
  <sheetData>
    <row r="1" spans="2:13" ht="25.3" x14ac:dyDescent="0.6">
      <c r="B1" s="25" t="s">
        <v>1019</v>
      </c>
      <c r="C1" s="25"/>
      <c r="D1" s="6"/>
      <c r="E1" s="25" t="s">
        <v>1049</v>
      </c>
      <c r="F1" s="25"/>
      <c r="G1" s="6"/>
      <c r="H1" s="6"/>
      <c r="I1" s="6"/>
    </row>
    <row r="2" spans="2:13" ht="15" thickBot="1" x14ac:dyDescent="0.45">
      <c r="B2" t="s">
        <v>1006</v>
      </c>
      <c r="C2" t="s">
        <v>1014</v>
      </c>
      <c r="E2" t="s">
        <v>1050</v>
      </c>
      <c r="F2" t="s">
        <v>1051</v>
      </c>
      <c r="H2" s="16" t="s">
        <v>1066</v>
      </c>
      <c r="I2" s="16" t="s">
        <v>1067</v>
      </c>
      <c r="K2" t="str">
        <f>"Based on historical data, sales are forecasted to grow by "&amp;TEXT(I15,"0%")&amp;"."</f>
        <v>Based on historical data, sales are forecasted to grow by 41%.</v>
      </c>
    </row>
    <row r="3" spans="2:13" x14ac:dyDescent="0.4">
      <c r="B3">
        <v>0</v>
      </c>
      <c r="C3" s="4" t="s">
        <v>1017</v>
      </c>
      <c r="E3">
        <v>1</v>
      </c>
      <c r="F3" t="s">
        <v>1058</v>
      </c>
      <c r="H3" s="13" t="s">
        <v>1074</v>
      </c>
      <c r="I3" s="18">
        <f>SUMIF(tbl2023Sales[Weekend], TRUE, tbl2023Sales[Total Amount])</f>
        <v>352978.76000000007</v>
      </c>
      <c r="K3" t="str">
        <f>"The average daily sales next year are forecasted to grow by "&amp;DOLLAR(I18)&amp;", requiring an increase in inventory, especially for Electronics and Clothing."</f>
        <v>The average daily sales next year are forecasted to grow by $921.51, requiring an increase in inventory, especially for Electronics and Clothing.</v>
      </c>
    </row>
    <row r="4" spans="2:13" x14ac:dyDescent="0.4">
      <c r="B4">
        <v>1</v>
      </c>
      <c r="C4" s="4" t="s">
        <v>1017</v>
      </c>
      <c r="E4">
        <v>2</v>
      </c>
      <c r="F4" t="s">
        <v>1052</v>
      </c>
      <c r="H4" s="14" t="s">
        <v>1075</v>
      </c>
      <c r="I4" s="19">
        <f>SUM(tbl2023Sales[Total Amount])-I3</f>
        <v>414666.00000000006</v>
      </c>
    </row>
    <row r="5" spans="2:13" x14ac:dyDescent="0.4">
      <c r="B5">
        <v>2</v>
      </c>
      <c r="C5" s="4" t="s">
        <v>1017</v>
      </c>
      <c r="E5">
        <v>3</v>
      </c>
      <c r="F5" t="s">
        <v>1053</v>
      </c>
      <c r="H5" s="13" t="s">
        <v>1076</v>
      </c>
      <c r="I5" s="13" cm="1">
        <f t="array" ref="I5">SUM(IF(tbl2023Sales[Weekend]=TRUE, 1/COUNTIFS(tbl2023Sales[Date], tbl2023Sales[Date])))</f>
        <v>152.99999999999983</v>
      </c>
      <c r="K5" t="str">
        <f>"Additionally, staffing levels should be increased by "&amp;TEXT(I9,"0%")&amp;" during weekends including Fridays to handle the higher volume."</f>
        <v>Additionally, staffing levels should be increased by 4% during weekends including Fridays to handle the higher volume.</v>
      </c>
    </row>
    <row r="6" spans="2:13" x14ac:dyDescent="0.4">
      <c r="B6">
        <v>3</v>
      </c>
      <c r="C6" s="4" t="s">
        <v>1017</v>
      </c>
      <c r="E6">
        <v>4</v>
      </c>
      <c r="F6" t="s">
        <v>1054</v>
      </c>
      <c r="H6" s="14" t="s">
        <v>1077</v>
      </c>
      <c r="I6" s="14" cm="1">
        <f t="array" ref="I6">SUM(IF(tbl2023Sales[Weekend]=FALSE, 1/COUNTIFS(tbl2023Sales[Date], tbl2023Sales[Date])))</f>
        <v>187.00000000000009</v>
      </c>
      <c r="K6" t="str">
        <f>"During peak months (November-December), inventory and staffing can be reduced by "&amp;TEXT(I12,"0%")&amp;"."</f>
        <v>During peak months (November-December), inventory and staffing can be reduced by 13%.</v>
      </c>
    </row>
    <row r="7" spans="2:13" x14ac:dyDescent="0.4">
      <c r="B7">
        <v>4</v>
      </c>
      <c r="C7" s="4" t="s">
        <v>1017</v>
      </c>
      <c r="E7">
        <v>5</v>
      </c>
      <c r="F7" t="s">
        <v>1055</v>
      </c>
      <c r="H7" s="13" t="s">
        <v>1078</v>
      </c>
      <c r="I7" s="18">
        <f>I3 / I5</f>
        <v>2307.0507189542514</v>
      </c>
    </row>
    <row r="8" spans="2:13" x14ac:dyDescent="0.4">
      <c r="B8">
        <v>5</v>
      </c>
      <c r="C8" s="4" t="s">
        <v>1018</v>
      </c>
      <c r="E8">
        <v>6</v>
      </c>
      <c r="F8" t="s">
        <v>1056</v>
      </c>
      <c r="H8" s="14" t="s">
        <v>1079</v>
      </c>
      <c r="I8" s="19">
        <f>I4 / I6</f>
        <v>2217.4652406417104</v>
      </c>
    </row>
    <row r="9" spans="2:13" x14ac:dyDescent="0.4">
      <c r="B9">
        <v>6</v>
      </c>
      <c r="C9" s="4" t="s">
        <v>1018</v>
      </c>
      <c r="E9">
        <v>7</v>
      </c>
      <c r="F9" t="s">
        <v>1057</v>
      </c>
      <c r="H9" s="13" t="s">
        <v>1080</v>
      </c>
      <c r="I9" s="17">
        <f>(I7 - I8) / I8</f>
        <v>4.0399947052435388E-2</v>
      </c>
    </row>
    <row r="10" spans="2:13" x14ac:dyDescent="0.4">
      <c r="B10">
        <v>7</v>
      </c>
      <c r="C10" s="4" t="s">
        <v>1018</v>
      </c>
      <c r="H10" s="14" t="s">
        <v>1072</v>
      </c>
      <c r="I10" s="19">
        <f>AVERAGEIFS(tbl2023Sales[Total Amount], tbl2023Sales[Holiday], "Holiday")</f>
        <v>811.14631336405546</v>
      </c>
    </row>
    <row r="11" spans="2:13" x14ac:dyDescent="0.4">
      <c r="B11">
        <v>8</v>
      </c>
      <c r="C11" s="4" t="s">
        <v>1018</v>
      </c>
      <c r="H11" s="13" t="s">
        <v>1073</v>
      </c>
      <c r="I11" s="18">
        <f>AVERAGEIFS(tbl2023Sales[Total Amount], tbl2023Sales[Holiday], "Non-Holiday")</f>
        <v>717.99273058252447</v>
      </c>
    </row>
    <row r="12" spans="2:13" x14ac:dyDescent="0.4">
      <c r="B12">
        <v>9</v>
      </c>
      <c r="C12" s="4" t="s">
        <v>1018</v>
      </c>
      <c r="H12" s="14" t="s">
        <v>1081</v>
      </c>
      <c r="I12" s="21">
        <f>(I10 - I11) / I11</f>
        <v>0.12974167956540908</v>
      </c>
    </row>
    <row r="13" spans="2:13" x14ac:dyDescent="0.4">
      <c r="B13">
        <v>10</v>
      </c>
      <c r="C13" s="4" t="s">
        <v>1018</v>
      </c>
      <c r="H13" s="13" t="s">
        <v>1082</v>
      </c>
      <c r="I13" s="22">
        <f>SUM(L21:L32)</f>
        <v>8859.120370153325</v>
      </c>
    </row>
    <row r="14" spans="2:13" x14ac:dyDescent="0.4">
      <c r="B14">
        <v>11</v>
      </c>
      <c r="C14" s="4" t="s">
        <v>1018</v>
      </c>
      <c r="H14" s="14" t="s">
        <v>1083</v>
      </c>
      <c r="I14" s="19">
        <f>SUM(Table8[Forecast(Total Amount)])</f>
        <v>12474.971513265766</v>
      </c>
    </row>
    <row r="15" spans="2:13" x14ac:dyDescent="0.4">
      <c r="B15">
        <v>12</v>
      </c>
      <c r="C15" s="4" t="s">
        <v>1018</v>
      </c>
      <c r="H15" s="13" t="s">
        <v>1085</v>
      </c>
      <c r="I15" s="17">
        <f>(I14 - I13) / I13</f>
        <v>0.40815013139389833</v>
      </c>
    </row>
    <row r="16" spans="2:13" x14ac:dyDescent="0.4">
      <c r="B16">
        <v>13</v>
      </c>
      <c r="C16" s="4" t="s">
        <v>1018</v>
      </c>
      <c r="H16" s="14" t="s">
        <v>1086</v>
      </c>
      <c r="I16" s="23" cm="1">
        <f t="array" ref="I16">SUMPRODUCT(1/COUNTIF(tbl2023Sales[Date], tbl2023Sales[Date]))</f>
        <v>339.99999999999915</v>
      </c>
      <c r="L16" s="3"/>
      <c r="M16" s="3"/>
    </row>
    <row r="17" spans="2:13" x14ac:dyDescent="0.4">
      <c r="B17">
        <v>14</v>
      </c>
      <c r="C17" s="4" t="s">
        <v>1018</v>
      </c>
      <c r="H17" s="13" t="s">
        <v>1087</v>
      </c>
      <c r="I17" s="22">
        <f>SUM(tbl2023Sales[Total Amount]) / Helper!I16</f>
        <v>2257.7787058823592</v>
      </c>
      <c r="K17" s="3"/>
      <c r="L17" s="3"/>
      <c r="M17" s="3"/>
    </row>
    <row r="18" spans="2:13" x14ac:dyDescent="0.4">
      <c r="B18">
        <v>15</v>
      </c>
      <c r="C18" s="4" t="s">
        <v>1016</v>
      </c>
      <c r="H18" s="14" t="s">
        <v>1088</v>
      </c>
      <c r="I18" s="19">
        <f>I17*I15</f>
        <v>921.5126754642306</v>
      </c>
    </row>
    <row r="19" spans="2:13" x14ac:dyDescent="0.4">
      <c r="B19">
        <v>16</v>
      </c>
      <c r="C19" s="4" t="s">
        <v>1016</v>
      </c>
      <c r="H19" s="13" t="s">
        <v>1089</v>
      </c>
      <c r="I19" s="18">
        <f>SUMIFS(tbl2023Sales[Total Amount],tbl2023Sales[Product Category],"Beauty")</f>
        <v>85810.26999999999</v>
      </c>
    </row>
    <row r="20" spans="2:13" x14ac:dyDescent="0.4">
      <c r="B20">
        <v>17</v>
      </c>
      <c r="C20" s="4" t="s">
        <v>1016</v>
      </c>
      <c r="H20" s="14" t="s">
        <v>1090</v>
      </c>
      <c r="I20" s="19">
        <f>SUMIFS(tbl2023Sales[Total Amount],tbl2023Sales[Product Category],"Clothing")</f>
        <v>266827.91000000015</v>
      </c>
      <c r="K20" s="1" t="s">
        <v>1045</v>
      </c>
      <c r="L20" s="5" t="s">
        <v>1084</v>
      </c>
    </row>
    <row r="21" spans="2:13" x14ac:dyDescent="0.4">
      <c r="B21">
        <v>18</v>
      </c>
      <c r="C21" s="4" t="s">
        <v>1016</v>
      </c>
      <c r="H21" s="13" t="s">
        <v>1091</v>
      </c>
      <c r="I21" s="22">
        <f>SUMIFS(tbl2023Sales[Total Amount],tbl2023Sales[Product Category],"Electronics")</f>
        <v>415006.5799999999</v>
      </c>
      <c r="K21" t="s">
        <v>1033</v>
      </c>
      <c r="L21" s="3">
        <v>642.35319444444417</v>
      </c>
    </row>
    <row r="22" spans="2:13" x14ac:dyDescent="0.4">
      <c r="B22">
        <v>19</v>
      </c>
      <c r="C22" s="4" t="s">
        <v>1016</v>
      </c>
      <c r="H22" s="31" t="s">
        <v>1069</v>
      </c>
      <c r="I22" s="31"/>
      <c r="K22" t="s">
        <v>1034</v>
      </c>
      <c r="L22" s="3">
        <v>589.1456578947367</v>
      </c>
    </row>
    <row r="23" spans="2:13" x14ac:dyDescent="0.4">
      <c r="B23">
        <v>20</v>
      </c>
      <c r="C23" s="4" t="s">
        <v>1016</v>
      </c>
      <c r="H23" s="32" t="s">
        <v>1068</v>
      </c>
      <c r="I23" s="32"/>
      <c r="K23" t="s">
        <v>1035</v>
      </c>
      <c r="L23" s="3">
        <v>623.90019801980179</v>
      </c>
    </row>
    <row r="24" spans="2:13" x14ac:dyDescent="0.4">
      <c r="B24">
        <v>21</v>
      </c>
      <c r="C24" s="4" t="s">
        <v>1016</v>
      </c>
      <c r="K24" t="s">
        <v>1036</v>
      </c>
      <c r="L24" s="3">
        <v>652.90010989010989</v>
      </c>
    </row>
    <row r="25" spans="2:13" x14ac:dyDescent="0.4">
      <c r="B25">
        <v>22</v>
      </c>
      <c r="C25" s="4" t="s">
        <v>1016</v>
      </c>
      <c r="K25" t="s">
        <v>1037</v>
      </c>
      <c r="L25" s="3">
        <v>862.08396825396824</v>
      </c>
    </row>
    <row r="26" spans="2:13" x14ac:dyDescent="0.4">
      <c r="B26">
        <v>23</v>
      </c>
      <c r="C26" s="4" t="s">
        <v>1016</v>
      </c>
      <c r="K26" t="s">
        <v>1038</v>
      </c>
      <c r="L26" s="3">
        <v>695.22443037974676</v>
      </c>
    </row>
    <row r="27" spans="2:13" x14ac:dyDescent="0.4">
      <c r="B27">
        <v>24</v>
      </c>
      <c r="C27" s="4" t="s">
        <v>1016</v>
      </c>
      <c r="K27" t="s">
        <v>1039</v>
      </c>
      <c r="L27" s="3">
        <v>901.70602739726019</v>
      </c>
    </row>
    <row r="28" spans="2:13" x14ac:dyDescent="0.4">
      <c r="B28">
        <v>25</v>
      </c>
      <c r="C28" s="4" t="s">
        <v>1015</v>
      </c>
      <c r="K28" t="s">
        <v>1040</v>
      </c>
      <c r="L28" s="3">
        <v>764.20887755102012</v>
      </c>
    </row>
    <row r="29" spans="2:13" x14ac:dyDescent="0.4">
      <c r="B29">
        <v>26</v>
      </c>
      <c r="C29" s="4" t="s">
        <v>1015</v>
      </c>
      <c r="K29" t="s">
        <v>1041</v>
      </c>
      <c r="L29" s="3">
        <v>766.97749999999996</v>
      </c>
    </row>
    <row r="30" spans="2:13" x14ac:dyDescent="0.4">
      <c r="B30">
        <v>27</v>
      </c>
      <c r="C30" s="4" t="s">
        <v>1015</v>
      </c>
      <c r="K30" t="s">
        <v>1042</v>
      </c>
      <c r="L30" s="3">
        <v>738.52601941747594</v>
      </c>
    </row>
    <row r="31" spans="2:13" x14ac:dyDescent="0.4">
      <c r="B31">
        <v>28</v>
      </c>
      <c r="C31" s="4" t="s">
        <v>1015</v>
      </c>
      <c r="K31" t="s">
        <v>1043</v>
      </c>
      <c r="L31" s="3">
        <v>807.97447619047603</v>
      </c>
    </row>
    <row r="32" spans="2:13" x14ac:dyDescent="0.4">
      <c r="B32">
        <v>29</v>
      </c>
      <c r="C32" s="4" t="s">
        <v>1015</v>
      </c>
      <c r="K32" t="s">
        <v>1044</v>
      </c>
      <c r="L32" s="3">
        <v>814.11991071428554</v>
      </c>
    </row>
    <row r="33" spans="2:12" x14ac:dyDescent="0.4">
      <c r="B33">
        <v>30</v>
      </c>
      <c r="C33" s="4" t="s">
        <v>1015</v>
      </c>
      <c r="K33" t="s">
        <v>0</v>
      </c>
      <c r="L33" s="3">
        <v>737.41091258405447</v>
      </c>
    </row>
    <row r="34" spans="2:12" x14ac:dyDescent="0.4">
      <c r="B34">
        <v>31</v>
      </c>
      <c r="C34" s="4" t="s">
        <v>1015</v>
      </c>
    </row>
    <row r="35" spans="2:12" x14ac:dyDescent="0.4">
      <c r="B35">
        <v>32</v>
      </c>
      <c r="C35" s="4" t="s">
        <v>1015</v>
      </c>
    </row>
    <row r="36" spans="2:12" x14ac:dyDescent="0.4">
      <c r="B36">
        <v>33</v>
      </c>
      <c r="C36" s="4" t="s">
        <v>1015</v>
      </c>
    </row>
    <row r="37" spans="2:12" x14ac:dyDescent="0.4">
      <c r="B37">
        <v>34</v>
      </c>
      <c r="C37" s="4" t="s">
        <v>1015</v>
      </c>
    </row>
    <row r="38" spans="2:12" x14ac:dyDescent="0.4">
      <c r="B38">
        <v>35</v>
      </c>
      <c r="C38" s="4" t="s">
        <v>1020</v>
      </c>
    </row>
    <row r="39" spans="2:12" x14ac:dyDescent="0.4">
      <c r="B39">
        <v>36</v>
      </c>
      <c r="C39" s="4" t="s">
        <v>1020</v>
      </c>
    </row>
    <row r="40" spans="2:12" x14ac:dyDescent="0.4">
      <c r="B40">
        <v>37</v>
      </c>
      <c r="C40" s="4" t="s">
        <v>1020</v>
      </c>
    </row>
    <row r="41" spans="2:12" x14ac:dyDescent="0.4">
      <c r="B41">
        <v>38</v>
      </c>
      <c r="C41" s="4" t="s">
        <v>1020</v>
      </c>
    </row>
    <row r="42" spans="2:12" x14ac:dyDescent="0.4">
      <c r="B42">
        <v>39</v>
      </c>
      <c r="C42" s="4" t="s">
        <v>1020</v>
      </c>
    </row>
    <row r="43" spans="2:12" x14ac:dyDescent="0.4">
      <c r="B43">
        <v>40</v>
      </c>
      <c r="C43" s="4" t="s">
        <v>1020</v>
      </c>
    </row>
    <row r="44" spans="2:12" x14ac:dyDescent="0.4">
      <c r="B44">
        <v>41</v>
      </c>
      <c r="C44" s="4" t="s">
        <v>1020</v>
      </c>
    </row>
    <row r="45" spans="2:12" x14ac:dyDescent="0.4">
      <c r="B45">
        <v>42</v>
      </c>
      <c r="C45" s="4" t="s">
        <v>1020</v>
      </c>
    </row>
    <row r="46" spans="2:12" x14ac:dyDescent="0.4">
      <c r="B46">
        <v>43</v>
      </c>
      <c r="C46" s="4" t="s">
        <v>1020</v>
      </c>
    </row>
    <row r="47" spans="2:12" x14ac:dyDescent="0.4">
      <c r="B47">
        <v>44</v>
      </c>
      <c r="C47" s="4" t="s">
        <v>1020</v>
      </c>
    </row>
    <row r="48" spans="2:12" x14ac:dyDescent="0.4">
      <c r="B48">
        <v>45</v>
      </c>
      <c r="C48" s="4" t="s">
        <v>1021</v>
      </c>
    </row>
    <row r="49" spans="2:3" x14ac:dyDescent="0.4">
      <c r="B49">
        <v>46</v>
      </c>
      <c r="C49" s="4" t="s">
        <v>1021</v>
      </c>
    </row>
    <row r="50" spans="2:3" x14ac:dyDescent="0.4">
      <c r="B50">
        <v>47</v>
      </c>
      <c r="C50" s="4" t="s">
        <v>1021</v>
      </c>
    </row>
    <row r="51" spans="2:3" x14ac:dyDescent="0.4">
      <c r="B51">
        <v>48</v>
      </c>
      <c r="C51" s="4" t="s">
        <v>1021</v>
      </c>
    </row>
    <row r="52" spans="2:3" x14ac:dyDescent="0.4">
      <c r="B52">
        <v>49</v>
      </c>
      <c r="C52" s="4" t="s">
        <v>1021</v>
      </c>
    </row>
    <row r="53" spans="2:3" x14ac:dyDescent="0.4">
      <c r="B53">
        <v>50</v>
      </c>
      <c r="C53" s="4" t="s">
        <v>1021</v>
      </c>
    </row>
    <row r="54" spans="2:3" x14ac:dyDescent="0.4">
      <c r="B54">
        <v>51</v>
      </c>
      <c r="C54" s="4" t="s">
        <v>1021</v>
      </c>
    </row>
    <row r="55" spans="2:3" x14ac:dyDescent="0.4">
      <c r="B55">
        <v>52</v>
      </c>
      <c r="C55" s="4" t="s">
        <v>1021</v>
      </c>
    </row>
    <row r="56" spans="2:3" x14ac:dyDescent="0.4">
      <c r="B56">
        <v>53</v>
      </c>
      <c r="C56" s="4" t="s">
        <v>1021</v>
      </c>
    </row>
    <row r="57" spans="2:3" x14ac:dyDescent="0.4">
      <c r="B57">
        <v>54</v>
      </c>
      <c r="C57" s="4" t="s">
        <v>1021</v>
      </c>
    </row>
    <row r="58" spans="2:3" x14ac:dyDescent="0.4">
      <c r="B58">
        <v>55</v>
      </c>
      <c r="C58" s="4" t="s">
        <v>1022</v>
      </c>
    </row>
    <row r="59" spans="2:3" x14ac:dyDescent="0.4">
      <c r="B59">
        <v>56</v>
      </c>
      <c r="C59" s="4" t="s">
        <v>1022</v>
      </c>
    </row>
    <row r="60" spans="2:3" x14ac:dyDescent="0.4">
      <c r="B60">
        <v>57</v>
      </c>
      <c r="C60" s="4" t="s">
        <v>1022</v>
      </c>
    </row>
    <row r="61" spans="2:3" x14ac:dyDescent="0.4">
      <c r="B61">
        <v>58</v>
      </c>
      <c r="C61" s="4" t="s">
        <v>1022</v>
      </c>
    </row>
    <row r="62" spans="2:3" x14ac:dyDescent="0.4">
      <c r="B62">
        <v>59</v>
      </c>
      <c r="C62" s="4" t="s">
        <v>1022</v>
      </c>
    </row>
    <row r="63" spans="2:3" x14ac:dyDescent="0.4">
      <c r="B63">
        <v>60</v>
      </c>
      <c r="C63" s="4" t="s">
        <v>1022</v>
      </c>
    </row>
    <row r="64" spans="2:3" x14ac:dyDescent="0.4">
      <c r="B64">
        <v>61</v>
      </c>
      <c r="C64" s="4" t="s">
        <v>1022</v>
      </c>
    </row>
    <row r="65" spans="2:3" x14ac:dyDescent="0.4">
      <c r="B65">
        <v>62</v>
      </c>
      <c r="C65" s="4" t="s">
        <v>1022</v>
      </c>
    </row>
    <row r="66" spans="2:3" x14ac:dyDescent="0.4">
      <c r="B66">
        <v>63</v>
      </c>
      <c r="C66" s="4" t="s">
        <v>1022</v>
      </c>
    </row>
    <row r="67" spans="2:3" x14ac:dyDescent="0.4">
      <c r="B67">
        <v>64</v>
      </c>
      <c r="C67" s="4" t="s">
        <v>1022</v>
      </c>
    </row>
    <row r="68" spans="2:3" x14ac:dyDescent="0.4">
      <c r="B68">
        <v>65</v>
      </c>
      <c r="C68" s="4" t="s">
        <v>1023</v>
      </c>
    </row>
    <row r="69" spans="2:3" x14ac:dyDescent="0.4">
      <c r="B69">
        <v>66</v>
      </c>
      <c r="C69" s="4" t="s">
        <v>1023</v>
      </c>
    </row>
    <row r="70" spans="2:3" x14ac:dyDescent="0.4">
      <c r="B70">
        <v>67</v>
      </c>
      <c r="C70" s="4" t="s">
        <v>1023</v>
      </c>
    </row>
    <row r="71" spans="2:3" x14ac:dyDescent="0.4">
      <c r="B71">
        <v>68</v>
      </c>
      <c r="C71" s="4" t="s">
        <v>1023</v>
      </c>
    </row>
    <row r="72" spans="2:3" x14ac:dyDescent="0.4">
      <c r="B72">
        <v>69</v>
      </c>
      <c r="C72" s="4" t="s">
        <v>1023</v>
      </c>
    </row>
    <row r="73" spans="2:3" x14ac:dyDescent="0.4">
      <c r="B73">
        <v>70</v>
      </c>
      <c r="C73" s="4" t="s">
        <v>1023</v>
      </c>
    </row>
    <row r="74" spans="2:3" x14ac:dyDescent="0.4">
      <c r="B74">
        <v>71</v>
      </c>
      <c r="C74" s="4" t="s">
        <v>1023</v>
      </c>
    </row>
    <row r="75" spans="2:3" x14ac:dyDescent="0.4">
      <c r="B75">
        <v>72</v>
      </c>
      <c r="C75" s="4" t="s">
        <v>1023</v>
      </c>
    </row>
    <row r="76" spans="2:3" x14ac:dyDescent="0.4">
      <c r="B76">
        <v>73</v>
      </c>
      <c r="C76" s="4" t="s">
        <v>1023</v>
      </c>
    </row>
    <row r="77" spans="2:3" x14ac:dyDescent="0.4">
      <c r="B77">
        <v>74</v>
      </c>
      <c r="C77" s="4" t="s">
        <v>1023</v>
      </c>
    </row>
    <row r="78" spans="2:3" x14ac:dyDescent="0.4">
      <c r="B78">
        <v>75</v>
      </c>
      <c r="C78" s="4" t="s">
        <v>1024</v>
      </c>
    </row>
    <row r="79" spans="2:3" x14ac:dyDescent="0.4">
      <c r="B79">
        <v>76</v>
      </c>
      <c r="C79" s="4" t="s">
        <v>1024</v>
      </c>
    </row>
    <row r="80" spans="2:3" x14ac:dyDescent="0.4">
      <c r="B80">
        <v>77</v>
      </c>
      <c r="C80" s="4" t="s">
        <v>1024</v>
      </c>
    </row>
    <row r="81" spans="2:3" x14ac:dyDescent="0.4">
      <c r="B81">
        <v>78</v>
      </c>
      <c r="C81" s="4" t="s">
        <v>1024</v>
      </c>
    </row>
    <row r="82" spans="2:3" x14ac:dyDescent="0.4">
      <c r="B82">
        <v>79</v>
      </c>
      <c r="C82" s="4" t="s">
        <v>1024</v>
      </c>
    </row>
    <row r="83" spans="2:3" x14ac:dyDescent="0.4">
      <c r="B83">
        <v>80</v>
      </c>
      <c r="C83" s="4" t="s">
        <v>1024</v>
      </c>
    </row>
    <row r="84" spans="2:3" x14ac:dyDescent="0.4">
      <c r="B84">
        <v>81</v>
      </c>
      <c r="C84" s="4" t="s">
        <v>1024</v>
      </c>
    </row>
    <row r="85" spans="2:3" x14ac:dyDescent="0.4">
      <c r="B85">
        <v>82</v>
      </c>
      <c r="C85" s="4" t="s">
        <v>1024</v>
      </c>
    </row>
    <row r="86" spans="2:3" x14ac:dyDescent="0.4">
      <c r="B86">
        <v>83</v>
      </c>
      <c r="C86" s="4" t="s">
        <v>1024</v>
      </c>
    </row>
    <row r="87" spans="2:3" x14ac:dyDescent="0.4">
      <c r="B87">
        <v>84</v>
      </c>
      <c r="C87" s="4" t="s">
        <v>1024</v>
      </c>
    </row>
    <row r="88" spans="2:3" x14ac:dyDescent="0.4">
      <c r="B88">
        <v>85</v>
      </c>
      <c r="C88" s="4" t="s">
        <v>1025</v>
      </c>
    </row>
    <row r="89" spans="2:3" x14ac:dyDescent="0.4">
      <c r="B89">
        <v>86</v>
      </c>
      <c r="C89" s="4" t="s">
        <v>1025</v>
      </c>
    </row>
    <row r="90" spans="2:3" x14ac:dyDescent="0.4">
      <c r="B90">
        <v>87</v>
      </c>
      <c r="C90" s="4" t="s">
        <v>1025</v>
      </c>
    </row>
    <row r="91" spans="2:3" x14ac:dyDescent="0.4">
      <c r="B91">
        <v>88</v>
      </c>
      <c r="C91" s="4" t="s">
        <v>1025</v>
      </c>
    </row>
    <row r="92" spans="2:3" x14ac:dyDescent="0.4">
      <c r="B92">
        <v>89</v>
      </c>
      <c r="C92" s="4" t="s">
        <v>1025</v>
      </c>
    </row>
    <row r="93" spans="2:3" x14ac:dyDescent="0.4">
      <c r="B93">
        <v>90</v>
      </c>
      <c r="C93" s="4" t="s">
        <v>1025</v>
      </c>
    </row>
    <row r="94" spans="2:3" x14ac:dyDescent="0.4">
      <c r="B94">
        <v>91</v>
      </c>
      <c r="C94" s="4" t="s">
        <v>1025</v>
      </c>
    </row>
    <row r="95" spans="2:3" x14ac:dyDescent="0.4">
      <c r="B95">
        <v>92</v>
      </c>
      <c r="C95" s="4" t="s">
        <v>1025</v>
      </c>
    </row>
    <row r="96" spans="2:3" x14ac:dyDescent="0.4">
      <c r="B96">
        <v>93</v>
      </c>
      <c r="C96" s="4" t="s">
        <v>1025</v>
      </c>
    </row>
    <row r="97" spans="2:3" x14ac:dyDescent="0.4">
      <c r="B97">
        <v>94</v>
      </c>
      <c r="C97" s="4" t="s">
        <v>1025</v>
      </c>
    </row>
    <row r="98" spans="2:3" x14ac:dyDescent="0.4">
      <c r="B98">
        <v>95</v>
      </c>
      <c r="C98" s="4" t="s">
        <v>1026</v>
      </c>
    </row>
    <row r="99" spans="2:3" x14ac:dyDescent="0.4">
      <c r="B99">
        <v>96</v>
      </c>
      <c r="C99" s="4" t="s">
        <v>1026</v>
      </c>
    </row>
    <row r="100" spans="2:3" x14ac:dyDescent="0.4">
      <c r="B100">
        <v>97</v>
      </c>
      <c r="C100" s="4" t="s">
        <v>1026</v>
      </c>
    </row>
    <row r="101" spans="2:3" x14ac:dyDescent="0.4">
      <c r="B101">
        <v>98</v>
      </c>
      <c r="C101" s="4" t="s">
        <v>1026</v>
      </c>
    </row>
    <row r="102" spans="2:3" x14ac:dyDescent="0.4">
      <c r="B102">
        <v>99</v>
      </c>
      <c r="C102" s="4" t="s">
        <v>1026</v>
      </c>
    </row>
    <row r="103" spans="2:3" x14ac:dyDescent="0.4">
      <c r="B103">
        <v>100</v>
      </c>
      <c r="C103" s="4" t="s">
        <v>1026</v>
      </c>
    </row>
    <row r="104" spans="2:3" x14ac:dyDescent="0.4">
      <c r="B104">
        <v>101</v>
      </c>
      <c r="C104" s="4" t="s">
        <v>1026</v>
      </c>
    </row>
    <row r="105" spans="2:3" x14ac:dyDescent="0.4">
      <c r="B105">
        <v>102</v>
      </c>
      <c r="C105" s="4" t="s">
        <v>1026</v>
      </c>
    </row>
    <row r="106" spans="2:3" x14ac:dyDescent="0.4">
      <c r="B106">
        <v>103</v>
      </c>
      <c r="C106" s="4" t="s">
        <v>1026</v>
      </c>
    </row>
    <row r="107" spans="2:3" x14ac:dyDescent="0.4">
      <c r="B107">
        <v>104</v>
      </c>
      <c r="C107" s="4" t="s">
        <v>1026</v>
      </c>
    </row>
    <row r="108" spans="2:3" x14ac:dyDescent="0.4">
      <c r="B108">
        <v>105</v>
      </c>
      <c r="C108" s="4" t="s">
        <v>1027</v>
      </c>
    </row>
    <row r="109" spans="2:3" x14ac:dyDescent="0.4">
      <c r="B109">
        <v>106</v>
      </c>
      <c r="C109" s="4" t="s">
        <v>1027</v>
      </c>
    </row>
    <row r="110" spans="2:3" x14ac:dyDescent="0.4">
      <c r="B110">
        <v>107</v>
      </c>
      <c r="C110" s="4" t="s">
        <v>1027</v>
      </c>
    </row>
    <row r="111" spans="2:3" x14ac:dyDescent="0.4">
      <c r="B111">
        <v>108</v>
      </c>
      <c r="C111" s="4" t="s">
        <v>1027</v>
      </c>
    </row>
    <row r="112" spans="2:3" x14ac:dyDescent="0.4">
      <c r="B112">
        <v>109</v>
      </c>
      <c r="C112" s="4" t="s">
        <v>1027</v>
      </c>
    </row>
    <row r="113" spans="2:3" x14ac:dyDescent="0.4">
      <c r="B113">
        <v>110</v>
      </c>
      <c r="C113" s="4" t="s">
        <v>1027</v>
      </c>
    </row>
    <row r="114" spans="2:3" x14ac:dyDescent="0.4">
      <c r="B114">
        <v>111</v>
      </c>
      <c r="C114" s="4" t="s">
        <v>1027</v>
      </c>
    </row>
    <row r="115" spans="2:3" x14ac:dyDescent="0.4">
      <c r="B115">
        <v>112</v>
      </c>
      <c r="C115" s="4" t="s">
        <v>1027</v>
      </c>
    </row>
    <row r="116" spans="2:3" x14ac:dyDescent="0.4">
      <c r="B116">
        <v>113</v>
      </c>
      <c r="C116" s="4" t="s">
        <v>1027</v>
      </c>
    </row>
    <row r="117" spans="2:3" x14ac:dyDescent="0.4">
      <c r="B117">
        <v>114</v>
      </c>
      <c r="C117" s="4" t="s">
        <v>1027</v>
      </c>
    </row>
  </sheetData>
  <mergeCells count="4">
    <mergeCell ref="B1:C1"/>
    <mergeCell ref="E1:F1"/>
    <mergeCell ref="H22:I22"/>
    <mergeCell ref="H23:I23"/>
  </mergeCells>
  <phoneticPr fontId="20" type="noConversion"/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Sales Dataset</vt:lpstr>
      <vt:lpstr>Summary</vt:lpstr>
      <vt:lpstr>Helper</vt:lpstr>
      <vt:lpstr>'Sales Dataset'!Print_Area</vt:lpstr>
      <vt:lpstr>Summary!Print_Area</vt:lpstr>
      <vt:lpstr>'Sales Dataset'!Print_Titles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Yglez Ny</dc:creator>
  <cp:lastModifiedBy>Yglez Ny</cp:lastModifiedBy>
  <cp:lastPrinted>2025-01-27T02:54:24Z</cp:lastPrinted>
  <dcterms:created xsi:type="dcterms:W3CDTF">2025-01-25T22:13:59Z</dcterms:created>
  <dcterms:modified xsi:type="dcterms:W3CDTF">2025-01-27T02:54:26Z</dcterms:modified>
</cp:coreProperties>
</file>