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agrc1\Documents\EUA\Bandeja\"/>
    </mc:Choice>
  </mc:AlternateContent>
  <xr:revisionPtr revIDLastSave="0" documentId="13_ncr:1_{7F0E5F2E-8290-4977-8BCB-EF66FB46F65D}" xr6:coauthVersionLast="47" xr6:coauthVersionMax="47" xr10:uidLastSave="{00000000-0000-0000-0000-000000000000}"/>
  <bookViews>
    <workbookView xWindow="-98" yWindow="-98" windowWidth="21795" windowHeight="13695" xr2:uid="{00000000-000D-0000-FFFF-FFFF00000000}"/>
  </bookViews>
  <sheets>
    <sheet name="Intermedia" sheetId="5" r:id="rId1"/>
    <sheet name="Materiales" sheetId="7" r:id="rId2"/>
    <sheet name="Constantes" sheetId="6" r:id="rId3"/>
  </sheets>
  <definedNames>
    <definedName name="TabMateriales">Table1[]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5" i="5" l="1"/>
  <c r="U5" i="5"/>
  <c r="T5" i="5"/>
  <c r="Y5" i="5" s="1"/>
  <c r="S5" i="5"/>
  <c r="AA5" i="5" s="1"/>
  <c r="R5" i="5"/>
  <c r="N5" i="5"/>
  <c r="M5" i="5"/>
  <c r="L5" i="5"/>
  <c r="K5" i="5"/>
  <c r="J5" i="5"/>
  <c r="I5" i="5"/>
  <c r="H5" i="5"/>
  <c r="D5" i="5"/>
  <c r="E5" i="5" s="1"/>
  <c r="C5" i="5"/>
  <c r="E4" i="5"/>
  <c r="D4" i="5"/>
  <c r="C4" i="5"/>
  <c r="N4" i="5"/>
  <c r="J4" i="5"/>
  <c r="I4" i="5"/>
  <c r="H4" i="5"/>
  <c r="M4" i="5"/>
  <c r="L4" i="5"/>
  <c r="K4" i="5"/>
  <c r="U4" i="5"/>
  <c r="T4" i="5"/>
  <c r="AB4" i="5" s="1"/>
  <c r="S4" i="5"/>
  <c r="AA4" i="5" s="1"/>
  <c r="R4" i="5"/>
  <c r="J4" i="6"/>
  <c r="I4" i="6"/>
  <c r="X5" i="5" l="1"/>
  <c r="Y4" i="5"/>
  <c r="X4" i="5"/>
</calcChain>
</file>

<file path=xl/sharedStrings.xml><?xml version="1.0" encoding="utf-8"?>
<sst xmlns="http://schemas.openxmlformats.org/spreadsheetml/2006/main" count="47" uniqueCount="36">
  <si>
    <t>Resultados</t>
  </si>
  <si>
    <t>Material</t>
  </si>
  <si>
    <t>K_P</t>
  </si>
  <si>
    <t>K_M</t>
  </si>
  <si>
    <t>K_LD</t>
  </si>
  <si>
    <t>FOSY</t>
  </si>
  <si>
    <t>FOSU</t>
  </si>
  <si>
    <t>Steel</t>
  </si>
  <si>
    <t>Iter</t>
  </si>
  <si>
    <t>Rigidizador borde</t>
  </si>
  <si>
    <t>t2 [mm]</t>
  </si>
  <si>
    <t>t [mm]</t>
  </si>
  <si>
    <t>t1 [mm]</t>
  </si>
  <si>
    <t>Ix</t>
  </si>
  <si>
    <t>Iy</t>
  </si>
  <si>
    <t>Rigidizador centro</t>
  </si>
  <si>
    <t>Nombre</t>
  </si>
  <si>
    <t>Modulo E [Pa]</t>
  </si>
  <si>
    <t>Limite E [Pa]</t>
  </si>
  <si>
    <r>
      <t>Limite E (</t>
    </r>
    <r>
      <rPr>
        <sz val="10"/>
        <color theme="1"/>
        <rFont val="Calibri"/>
        <family val="2"/>
      </rPr>
      <t>σ</t>
    </r>
    <r>
      <rPr>
        <sz val="10"/>
        <color theme="1"/>
        <rFont val="Calibri"/>
        <family val="2"/>
        <scheme val="minor"/>
      </rPr>
      <t>) [Pa]</t>
    </r>
  </si>
  <si>
    <t>Limite R (σu) [Pa]</t>
  </si>
  <si>
    <t>Densidad</t>
  </si>
  <si>
    <t>1ª frecuencia [Hz]</t>
  </si>
  <si>
    <t>σmz [Pa]</t>
  </si>
  <si>
    <t>MoSy</t>
  </si>
  <si>
    <t>MoSu</t>
  </si>
  <si>
    <t>σmx [Pa]</t>
  </si>
  <si>
    <t>KY</t>
  </si>
  <si>
    <t>KU</t>
  </si>
  <si>
    <t>Aluminio</t>
  </si>
  <si>
    <t>Limite R [Pa]</t>
  </si>
  <si>
    <t>H [mm]</t>
  </si>
  <si>
    <t>W1 [mm]</t>
  </si>
  <si>
    <t>W2 [mm]</t>
  </si>
  <si>
    <t>W [mm]</t>
  </si>
  <si>
    <t>Area [mm2]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</si>
</sst>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/>
    <xf numFmtId="11" fontId="0" fillId="0" borderId="0" xfId="0" applyNumberFormat="1" applyAlignment="1">
      <alignment horizontal="center" wrapText="1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" xfId="0" applyFill="1" applyBorder="1" applyAlignment="1">
      <alignment wrapText="1"/>
    </xf>
    <xf numFmtId="11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</cellXfs>
  <cellStyles count="1">
    <cellStyle name="Normal" xfId="0" builtinId="0"/>
  </cellStyles>
  <dxfs count="20">
    <dxf>
      <font>
        <b/>
        <i val="0"/>
      </font>
      <fill>
        <patternFill>
          <bgColor theme="7" tint="0.59996337778862885"/>
        </patternFill>
      </fill>
    </dxf>
    <dxf>
      <font>
        <b val="0"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 val="0"/>
        <i val="0"/>
      </font>
      <fill>
        <patternFill>
          <bgColor theme="9" tint="0.59996337778862885"/>
        </patternFill>
      </fill>
    </dxf>
    <dxf>
      <font>
        <b val="0"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rgb="FFEA3A3A"/>
        </patternFill>
      </fill>
    </dxf>
    <dxf>
      <font>
        <b/>
        <i val="0"/>
        <color theme="9"/>
      </font>
      <fill>
        <patternFill patternType="none">
          <bgColor auto="1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 val="0"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 val="0"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rgb="FFEA3A3A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5" formatCode="0.00E+00"/>
      <alignment horizontal="center" vertical="center" textRotation="0" wrapText="1" indent="0" justifyLastLine="0" shrinkToFit="0" readingOrder="0"/>
    </dxf>
    <dxf>
      <numFmt numFmtId="15" formatCode="0.00E+00"/>
      <alignment horizontal="center" vertical="center" textRotation="0" wrapText="1" indent="0" justifyLastLine="0" shrinkToFit="0" readingOrder="0"/>
    </dxf>
    <dxf>
      <numFmt numFmtId="15" formatCode="0.00E+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EA3A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A561B9-861D-4454-89C2-E7587E474D32}" name="Table1" displayName="Table1" ref="B4:F6" totalsRowShown="0" headerRowDxfId="14">
  <autoFilter ref="B4:F6" xr:uid="{CBA561B9-861D-4454-89C2-E7587E474D32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1D378608-0836-483B-94E3-494DB6E0CCFE}" name="Nombre" dataDxfId="19"/>
    <tableColumn id="2" xr3:uid="{ADE02297-A9E4-4A64-8E71-AE57D57C3EC7}" name="Modulo E [Pa]" dataDxfId="18"/>
    <tableColumn id="3" xr3:uid="{49256CD3-5ED5-41F6-8302-564BEFD7E2F3}" name="Limite E [Pa]" dataDxfId="17"/>
    <tableColumn id="4" xr3:uid="{66DC62FB-93CC-41A6-87F9-DB7F45BFF5FE}" name="Limite R [Pa]" dataDxfId="16"/>
    <tableColumn id="5" xr3:uid="{F38F8762-E8C3-4012-8F9E-80A9D23C0E5B}" name="Densidad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A0396-5956-4AA7-BB29-DEDA102C4864}">
  <dimension ref="B1:AB5"/>
  <sheetViews>
    <sheetView tabSelected="1" workbookViewId="0">
      <pane ySplit="3" topLeftCell="A4" activePane="bottomLeft" state="frozen"/>
      <selection pane="bottomLeft" activeCell="AA17" sqref="AA17"/>
    </sheetView>
  </sheetViews>
  <sheetFormatPr defaultRowHeight="14.25" outlineLevelCol="1" x14ac:dyDescent="0.45"/>
  <cols>
    <col min="1" max="1" width="4" customWidth="1"/>
    <col min="3" max="16" width="9.06640625" hidden="1" customWidth="1" outlineLevel="1"/>
    <col min="17" max="17" width="8.6640625" hidden="1" customWidth="1" outlineLevel="1" collapsed="1"/>
    <col min="18" max="18" width="10.9296875" hidden="1" customWidth="1" outlineLevel="1"/>
    <col min="19" max="19" width="12.1328125" hidden="1" customWidth="1" outlineLevel="1"/>
    <col min="20" max="20" width="13.265625" hidden="1" customWidth="1" outlineLevel="1"/>
    <col min="21" max="21" width="9.06640625" hidden="1" customWidth="1" outlineLevel="1"/>
    <col min="22" max="22" width="13.6640625" bestFit="1" customWidth="1" collapsed="1"/>
    <col min="23" max="28" width="10" customWidth="1"/>
  </cols>
  <sheetData>
    <row r="1" spans="2:28" ht="22.5" customHeight="1" x14ac:dyDescent="0.45"/>
    <row r="2" spans="2:28" ht="22.5" customHeight="1" x14ac:dyDescent="0.45">
      <c r="B2" s="8" t="s">
        <v>8</v>
      </c>
      <c r="C2" s="13" t="s">
        <v>9</v>
      </c>
      <c r="D2" s="13"/>
      <c r="E2" s="13"/>
      <c r="F2" s="13"/>
      <c r="G2" s="13"/>
      <c r="H2" s="14" t="s">
        <v>15</v>
      </c>
      <c r="I2" s="14"/>
      <c r="J2" s="14"/>
      <c r="K2" s="14"/>
      <c r="L2" s="14"/>
      <c r="M2" s="14"/>
      <c r="N2" s="14"/>
      <c r="O2" s="14"/>
      <c r="P2" s="14"/>
      <c r="Q2" s="12" t="s">
        <v>1</v>
      </c>
      <c r="R2" s="12"/>
      <c r="S2" s="12"/>
      <c r="T2" s="12"/>
      <c r="U2" s="12"/>
      <c r="V2" s="11" t="s">
        <v>0</v>
      </c>
      <c r="W2" s="11"/>
      <c r="X2" s="11"/>
      <c r="Y2" s="11"/>
      <c r="Z2" s="11"/>
      <c r="AA2" s="11"/>
      <c r="AB2" s="11"/>
    </row>
    <row r="3" spans="2:28" x14ac:dyDescent="0.45">
      <c r="C3" s="7" t="s">
        <v>31</v>
      </c>
      <c r="D3" s="7" t="s">
        <v>34</v>
      </c>
      <c r="E3" s="7" t="s">
        <v>35</v>
      </c>
      <c r="F3" s="7" t="s">
        <v>13</v>
      </c>
      <c r="G3" s="7" t="s">
        <v>14</v>
      </c>
      <c r="H3" s="7" t="s">
        <v>31</v>
      </c>
      <c r="I3" s="7" t="s">
        <v>32</v>
      </c>
      <c r="J3" s="7" t="s">
        <v>33</v>
      </c>
      <c r="K3" s="7" t="s">
        <v>11</v>
      </c>
      <c r="L3" s="7" t="s">
        <v>12</v>
      </c>
      <c r="M3" s="7" t="s">
        <v>10</v>
      </c>
      <c r="N3" s="7" t="s">
        <v>35</v>
      </c>
      <c r="O3" s="7" t="s">
        <v>13</v>
      </c>
      <c r="P3" s="7" t="s">
        <v>14</v>
      </c>
      <c r="Q3" s="7" t="s">
        <v>16</v>
      </c>
      <c r="R3" s="7" t="s">
        <v>17</v>
      </c>
      <c r="S3" s="7" t="s">
        <v>19</v>
      </c>
      <c r="T3" s="7" t="s">
        <v>20</v>
      </c>
      <c r="U3" s="7" t="s">
        <v>21</v>
      </c>
      <c r="V3" s="7" t="s">
        <v>22</v>
      </c>
      <c r="W3" t="s">
        <v>26</v>
      </c>
      <c r="X3" s="7" t="s">
        <v>24</v>
      </c>
      <c r="Y3" s="7" t="s">
        <v>25</v>
      </c>
      <c r="Z3" t="s">
        <v>23</v>
      </c>
      <c r="AA3" s="7" t="s">
        <v>24</v>
      </c>
      <c r="AB3" s="7" t="s">
        <v>25</v>
      </c>
    </row>
    <row r="4" spans="2:28" s="5" customFormat="1" ht="15.75" x14ac:dyDescent="0.45">
      <c r="B4" s="8">
        <v>1</v>
      </c>
      <c r="C4" s="5">
        <f>0.02*1000</f>
        <v>20</v>
      </c>
      <c r="D4" s="5">
        <f>0.01*1000</f>
        <v>10</v>
      </c>
      <c r="E4" s="5">
        <f>$C4*$D4</f>
        <v>200</v>
      </c>
      <c r="H4" s="5">
        <f>0.02*1000</f>
        <v>20</v>
      </c>
      <c r="I4" s="5">
        <f>0.01*1000</f>
        <v>10</v>
      </c>
      <c r="J4" s="5">
        <f>0.01*1000</f>
        <v>10</v>
      </c>
      <c r="K4" s="5">
        <f>0.003*1000</f>
        <v>3</v>
      </c>
      <c r="L4" s="5">
        <f>0.003*1000</f>
        <v>3</v>
      </c>
      <c r="M4" s="5">
        <f>0.003*1000</f>
        <v>3</v>
      </c>
      <c r="N4" s="5">
        <f>($L4*$I4)+($M4*$J4)+($K4*($H4-$L4-$M4))</f>
        <v>102</v>
      </c>
      <c r="Q4" s="5" t="s">
        <v>29</v>
      </c>
      <c r="R4" s="10">
        <f>_xlfn.XLOOKUP($Q4, Table1[Nombre], Table1[Modulo E '[Pa']])</f>
        <v>70000000000</v>
      </c>
      <c r="S4" s="6">
        <f>_xlfn.XLOOKUP($Q4, Table1[Nombre], Table1[Limite E '[Pa']])</f>
        <v>448000000</v>
      </c>
      <c r="T4" s="6">
        <f>_xlfn.XLOOKUP($Q4, Table1[Nombre], Table1[Limite R '[Pa']])</f>
        <v>523000000</v>
      </c>
      <c r="U4" s="5">
        <f>_xlfn.XLOOKUP($Q4, Table1[Nombre], Table1[Densidad])</f>
        <v>2700</v>
      </c>
      <c r="V4" s="5">
        <v>215</v>
      </c>
      <c r="W4" s="10">
        <v>20500000</v>
      </c>
      <c r="X4" s="10">
        <f>($S4/($W4*Constantes!$I$4))-1</f>
        <v>12.682480926988079</v>
      </c>
      <c r="Y4" s="10">
        <f>($T4/($W4*Constantes!$J$4))-1</f>
        <v>13.056305852314722</v>
      </c>
      <c r="Z4" s="10">
        <v>62200000</v>
      </c>
      <c r="AA4" s="10">
        <f>($S4/($Z4*Constantes!$I$4))-1</f>
        <v>3.5094993408883539</v>
      </c>
      <c r="AB4" s="10">
        <f>($T4/($Z4*Constantes!$J$4))-1</f>
        <v>3.6327053050233404</v>
      </c>
    </row>
    <row r="5" spans="2:28" s="5" customFormat="1" ht="15.75" x14ac:dyDescent="0.45">
      <c r="B5" s="8">
        <v>2</v>
      </c>
      <c r="C5" s="5">
        <f>0.02*1000</f>
        <v>20</v>
      </c>
      <c r="D5" s="5">
        <f>0.01*1000</f>
        <v>10</v>
      </c>
      <c r="E5" s="5">
        <f>$C5*$D5</f>
        <v>200</v>
      </c>
      <c r="H5" s="5">
        <f>0.02*1000</f>
        <v>20</v>
      </c>
      <c r="I5" s="5">
        <f>0.01*1000</f>
        <v>10</v>
      </c>
      <c r="J5" s="5">
        <f>0.01*1000</f>
        <v>10</v>
      </c>
      <c r="K5" s="5">
        <f>0.003*1000</f>
        <v>3</v>
      </c>
      <c r="L5" s="5">
        <f>0.003*1000</f>
        <v>3</v>
      </c>
      <c r="M5" s="5">
        <f>0.003*1000</f>
        <v>3</v>
      </c>
      <c r="N5" s="5">
        <f>($L5*$I5)+($M5*$J5)+($K5*($H5-$L5-$M5))</f>
        <v>102</v>
      </c>
      <c r="Q5" s="5" t="s">
        <v>29</v>
      </c>
      <c r="R5" s="10">
        <f>_xlfn.XLOOKUP($Q5, Table1[Nombre], Table1[Modulo E '[Pa']])</f>
        <v>70000000000</v>
      </c>
      <c r="S5" s="6">
        <f>_xlfn.XLOOKUP($Q5, Table1[Nombre], Table1[Limite E '[Pa']])</f>
        <v>448000000</v>
      </c>
      <c r="T5" s="6">
        <f>_xlfn.XLOOKUP($Q5, Table1[Nombre], Table1[Limite R '[Pa']])</f>
        <v>523000000</v>
      </c>
      <c r="U5" s="5">
        <f>_xlfn.XLOOKUP($Q5, Table1[Nombre], Table1[Densidad])</f>
        <v>2700</v>
      </c>
      <c r="V5" s="5">
        <v>78</v>
      </c>
      <c r="W5" s="10">
        <v>200000000</v>
      </c>
      <c r="X5" s="10">
        <f>($S5/($W5*Constantes!$I$4))-1</f>
        <v>0.40245429501627816</v>
      </c>
      <c r="Y5" s="10">
        <f>($T5/($W5*Constantes!$J$4))-1</f>
        <v>0.44077134986225874</v>
      </c>
      <c r="Z5" s="10">
        <v>62200000</v>
      </c>
      <c r="AA5" s="10">
        <f>($S5/($Z5*Constantes!$I$4))-1</f>
        <v>3.5094993408883539</v>
      </c>
      <c r="AB5" s="10">
        <f>($T5/($Z5*Constantes!$J$4))-1</f>
        <v>3.6327053050233404</v>
      </c>
    </row>
  </sheetData>
  <mergeCells count="4">
    <mergeCell ref="V2:AB2"/>
    <mergeCell ref="C2:G2"/>
    <mergeCell ref="H2:P2"/>
    <mergeCell ref="Q2:U2"/>
  </mergeCells>
  <conditionalFormatting sqref="V4:V5">
    <cfRule type="expression" dxfId="13" priority="11" stopIfTrue="1">
      <formula>$V4&lt;150</formula>
    </cfRule>
    <cfRule type="expression" dxfId="12" priority="10" stopIfTrue="1">
      <formula>$V4&gt;175</formula>
    </cfRule>
    <cfRule type="expression" dxfId="7" priority="9" stopIfTrue="1">
      <formula>AND($V4&gt;=150, $V4&lt;=175)</formula>
    </cfRule>
  </conditionalFormatting>
  <conditionalFormatting sqref="X4:Y5">
    <cfRule type="expression" dxfId="11" priority="4" stopIfTrue="1">
      <formula>X4&lt;=0.5</formula>
    </cfRule>
    <cfRule type="expression" dxfId="10" priority="3" stopIfTrue="1">
      <formula>X4&gt;0.5</formula>
    </cfRule>
  </conditionalFormatting>
  <conditionalFormatting sqref="AA4:AB5">
    <cfRule type="expression" dxfId="9" priority="2">
      <formula>AA4&lt;=0.5</formula>
    </cfRule>
    <cfRule type="expression" dxfId="8" priority="1">
      <formula>AA4&gt;0.5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590CBA3-D0AB-4159-B8C2-465CB8620A84}">
          <x14:formula1>
            <xm:f>Materiales!$B$5:$B$6</xm:f>
          </x14:formula1>
          <xm:sqref>Q4:Q5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122CB-36AB-4DB0-BF5A-9E050331AE9F}">
  <dimension ref="B4:F6"/>
  <sheetViews>
    <sheetView workbookViewId="0">
      <selection activeCell="E5" sqref="E5"/>
    </sheetView>
  </sheetViews>
  <sheetFormatPr defaultRowHeight="14.25" x14ac:dyDescent="0.45"/>
  <cols>
    <col min="2" max="2" width="8.796875" customWidth="1"/>
    <col min="3" max="3" width="13.19921875" customWidth="1"/>
    <col min="4" max="4" width="14.19921875" customWidth="1"/>
    <col min="5" max="5" width="15.46484375" customWidth="1"/>
    <col min="6" max="6" width="9.53125" customWidth="1"/>
  </cols>
  <sheetData>
    <row r="4" spans="2:6" x14ac:dyDescent="0.45">
      <c r="B4" s="7" t="s">
        <v>16</v>
      </c>
      <c r="C4" s="7" t="s">
        <v>17</v>
      </c>
      <c r="D4" s="7" t="s">
        <v>18</v>
      </c>
      <c r="E4" s="7" t="s">
        <v>30</v>
      </c>
      <c r="F4" s="7" t="s">
        <v>21</v>
      </c>
    </row>
    <row r="5" spans="2:6" x14ac:dyDescent="0.45">
      <c r="B5" s="5" t="s">
        <v>29</v>
      </c>
      <c r="C5" s="10">
        <v>70000000000</v>
      </c>
      <c r="D5" s="6">
        <v>448000000</v>
      </c>
      <c r="E5" s="6">
        <v>523000000</v>
      </c>
      <c r="F5" s="5">
        <v>2700</v>
      </c>
    </row>
    <row r="6" spans="2:6" x14ac:dyDescent="0.45">
      <c r="B6" s="1" t="s">
        <v>7</v>
      </c>
      <c r="C6" s="4">
        <v>200000000000</v>
      </c>
      <c r="D6" s="4">
        <v>1400000000</v>
      </c>
      <c r="E6" s="4">
        <v>2100000000</v>
      </c>
      <c r="F6" s="5">
        <v>7800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84F5C-11D2-4B3D-903A-1BF82F703879}">
  <dimension ref="C3:J4"/>
  <sheetViews>
    <sheetView workbookViewId="0">
      <selection activeCell="K8" sqref="K8"/>
    </sheetView>
  </sheetViews>
  <sheetFormatPr defaultRowHeight="14.25" x14ac:dyDescent="0.45"/>
  <sheetData>
    <row r="3" spans="3:10" x14ac:dyDescent="0.45"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I3" s="9" t="s">
        <v>27</v>
      </c>
      <c r="J3" s="9" t="s">
        <v>28</v>
      </c>
    </row>
    <row r="4" spans="3:10" x14ac:dyDescent="0.45">
      <c r="C4" s="3">
        <v>1.1000000000000001</v>
      </c>
      <c r="D4" s="3">
        <v>1.2</v>
      </c>
      <c r="E4" s="3">
        <v>1.1000000000000001</v>
      </c>
      <c r="F4" s="3">
        <v>1.1000000000000001</v>
      </c>
      <c r="G4" s="3">
        <v>1.25</v>
      </c>
      <c r="I4">
        <f>$C$4*$D$4*$E$4*$F$4</f>
        <v>1.5972000000000004</v>
      </c>
      <c r="J4">
        <f>$C$4*$D$4*$E$4*$G$4</f>
        <v>1.8150000000000002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Intermedia</vt:lpstr>
      <vt:lpstr>Materiales</vt:lpstr>
      <vt:lpstr>Constantes</vt:lpstr>
      <vt:lpstr>TabMateriales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Alberto</dc:creator>
  <cp:keywords/>
  <dc:description/>
  <cp:lastModifiedBy>Andy G</cp:lastModifiedBy>
  <cp:revision/>
  <dcterms:created xsi:type="dcterms:W3CDTF">2023-05-02T10:50:53Z</dcterms:created>
  <dcterms:modified xsi:type="dcterms:W3CDTF">2023-05-14T18:53:43Z</dcterms:modified>
  <cp:category/>
  <cp:contentStatus/>
</cp:coreProperties>
</file>