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Apuntes\MUSE1\2_Cuatrimestre\Estructuras_de_uso_espacial\Trabajo nastran 3\"/>
    </mc:Choice>
  </mc:AlternateContent>
  <xr:revisionPtr revIDLastSave="0" documentId="8_{8DF83D2E-B442-4CC4-BAB3-7DA26A89FB8D}" xr6:coauthVersionLast="47" xr6:coauthVersionMax="47" xr10:uidLastSave="{00000000-0000-0000-0000-000000000000}"/>
  <bookViews>
    <workbookView xWindow="-28920" yWindow="-3225" windowWidth="29040" windowHeight="15720" activeTab="1" xr2:uid="{938ED2B5-D628-426C-83F6-346CB9D668E6}"/>
  </bookViews>
  <sheets>
    <sheet name="LAT_SIN" sheetId="1" r:id="rId1"/>
    <sheet name="LONG_S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  <c r="P13" i="2"/>
  <c r="O13" i="2"/>
  <c r="N13" i="2"/>
  <c r="M13" i="2"/>
  <c r="J13" i="2"/>
  <c r="I13" i="2"/>
  <c r="L13" i="2" s="1"/>
  <c r="J12" i="2"/>
  <c r="Q12" i="2" s="1"/>
  <c r="I12" i="2"/>
  <c r="L12" i="2" s="1"/>
  <c r="J11" i="2"/>
  <c r="Q11" i="2" s="1"/>
  <c r="I11" i="2"/>
  <c r="O11" i="2" s="1"/>
  <c r="Q10" i="2"/>
  <c r="P10" i="2"/>
  <c r="O10" i="2"/>
  <c r="N10" i="2"/>
  <c r="M10" i="2"/>
  <c r="J10" i="2"/>
  <c r="I10" i="2"/>
  <c r="L10" i="2" s="1"/>
  <c r="J9" i="2"/>
  <c r="Q9" i="2" s="1"/>
  <c r="I9" i="2"/>
  <c r="L9" i="2" s="1"/>
  <c r="J8" i="2"/>
  <c r="Q8" i="2" s="1"/>
  <c r="I8" i="2"/>
  <c r="O8" i="2" s="1"/>
  <c r="Q7" i="2"/>
  <c r="P7" i="2"/>
  <c r="O7" i="2"/>
  <c r="N7" i="2"/>
  <c r="M7" i="2"/>
  <c r="J7" i="2"/>
  <c r="I7" i="2"/>
  <c r="L7" i="2" s="1"/>
  <c r="J6" i="2"/>
  <c r="P6" i="2" s="1"/>
  <c r="I6" i="2"/>
  <c r="O6" i="2" s="1"/>
  <c r="J5" i="2"/>
  <c r="Q5" i="2" s="1"/>
  <c r="I5" i="2"/>
  <c r="O5" i="2" s="1"/>
  <c r="Q4" i="2"/>
  <c r="P4" i="2"/>
  <c r="O4" i="2"/>
  <c r="N4" i="2"/>
  <c r="M4" i="2"/>
  <c r="L4" i="2"/>
  <c r="J4" i="2"/>
  <c r="I4" i="2"/>
  <c r="J3" i="2"/>
  <c r="Q3" i="2" s="1"/>
  <c r="I3" i="2"/>
  <c r="N3" i="2" s="1"/>
  <c r="J2" i="2"/>
  <c r="Q2" i="2" s="1"/>
  <c r="I2" i="2"/>
  <c r="O2" i="2" s="1"/>
  <c r="N7" i="1"/>
  <c r="M7" i="1"/>
  <c r="J13" i="1"/>
  <c r="I13" i="1"/>
  <c r="L13" i="1" s="1"/>
  <c r="J3" i="1"/>
  <c r="Q3" i="1" s="1"/>
  <c r="J4" i="1"/>
  <c r="J5" i="1"/>
  <c r="J6" i="1"/>
  <c r="Q6" i="1" s="1"/>
  <c r="J7" i="1"/>
  <c r="P7" i="1" s="1"/>
  <c r="J8" i="1"/>
  <c r="J9" i="1"/>
  <c r="J10" i="1"/>
  <c r="J11" i="1"/>
  <c r="Q11" i="1" s="1"/>
  <c r="J12" i="1"/>
  <c r="J2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2" i="1"/>
  <c r="L2" i="1" s="1"/>
  <c r="P3" i="2" l="1"/>
  <c r="L8" i="2"/>
  <c r="P9" i="2"/>
  <c r="L11" i="2"/>
  <c r="P12" i="2"/>
  <c r="M3" i="2"/>
  <c r="M6" i="2"/>
  <c r="M12" i="2"/>
  <c r="O9" i="2"/>
  <c r="L2" i="2"/>
  <c r="L5" i="2"/>
  <c r="Q6" i="2"/>
  <c r="M8" i="2"/>
  <c r="M11" i="2"/>
  <c r="N2" i="2"/>
  <c r="N5" i="2"/>
  <c r="N8" i="2"/>
  <c r="N11" i="2"/>
  <c r="L3" i="2"/>
  <c r="N6" i="2"/>
  <c r="N12" i="2"/>
  <c r="O3" i="2"/>
  <c r="M2" i="2"/>
  <c r="M5" i="2"/>
  <c r="M9" i="2"/>
  <c r="N9" i="2"/>
  <c r="O12" i="2"/>
  <c r="P2" i="2"/>
  <c r="P5" i="2"/>
  <c r="P8" i="2"/>
  <c r="P11" i="2"/>
  <c r="L6" i="2"/>
  <c r="P5" i="1"/>
  <c r="Q2" i="1"/>
  <c r="Q9" i="1"/>
  <c r="P10" i="1"/>
  <c r="Q7" i="1"/>
  <c r="N5" i="1"/>
  <c r="Q8" i="1"/>
  <c r="O7" i="1"/>
  <c r="Q5" i="1"/>
  <c r="M5" i="1"/>
  <c r="O5" i="1"/>
  <c r="N4" i="1"/>
  <c r="O4" i="1"/>
  <c r="P4" i="1"/>
  <c r="Q4" i="1"/>
  <c r="M3" i="1"/>
  <c r="N3" i="1"/>
  <c r="O3" i="1"/>
  <c r="P3" i="1"/>
  <c r="M2" i="1"/>
  <c r="N2" i="1"/>
  <c r="O2" i="1"/>
  <c r="P2" i="1"/>
  <c r="P13" i="1"/>
  <c r="M12" i="1"/>
  <c r="N12" i="1"/>
  <c r="O12" i="1"/>
  <c r="Q12" i="1"/>
  <c r="N11" i="1"/>
  <c r="O11" i="1"/>
  <c r="P11" i="1"/>
  <c r="N10" i="1"/>
  <c r="Q10" i="1"/>
  <c r="M9" i="1"/>
  <c r="N9" i="1"/>
  <c r="O9" i="1"/>
  <c r="P9" i="1"/>
  <c r="M13" i="1"/>
  <c r="O13" i="1"/>
  <c r="Q13" i="1"/>
  <c r="P12" i="1"/>
  <c r="M11" i="1"/>
  <c r="M10" i="1"/>
  <c r="O10" i="1"/>
  <c r="M8" i="1"/>
  <c r="N8" i="1"/>
  <c r="O8" i="1"/>
  <c r="P8" i="1"/>
  <c r="N13" i="1"/>
  <c r="M6" i="1"/>
  <c r="N6" i="1"/>
  <c r="O6" i="1"/>
  <c r="P6" i="1"/>
  <c r="M4" i="1"/>
</calcChain>
</file>

<file path=xl/sharedStrings.xml><?xml version="1.0" encoding="utf-8"?>
<sst xmlns="http://schemas.openxmlformats.org/spreadsheetml/2006/main" count="80" uniqueCount="36">
  <si>
    <t>ELEMENT-ID</t>
  </si>
  <si>
    <t>FORCE-X</t>
  </si>
  <si>
    <t>FORCE-Y</t>
  </si>
  <si>
    <t>FORCE-Z</t>
  </si>
  <si>
    <t>MOMENT-X</t>
  </si>
  <si>
    <t>MOMENT-Y</t>
  </si>
  <si>
    <t>MOMENT-Z</t>
  </si>
  <si>
    <t>Axial force</t>
  </si>
  <si>
    <t xml:space="preserve">KM = </t>
  </si>
  <si>
    <t>shear force</t>
  </si>
  <si>
    <t>Acero A286</t>
  </si>
  <si>
    <t>Métrica</t>
  </si>
  <si>
    <t>M8</t>
  </si>
  <si>
    <t>Nm</t>
  </si>
  <si>
    <t>N</t>
  </si>
  <si>
    <t>sigma_y</t>
  </si>
  <si>
    <t>sigma_u</t>
  </si>
  <si>
    <t>MOSY_tensile</t>
  </si>
  <si>
    <t>MOSU_tensile</t>
  </si>
  <si>
    <t>MOSy_comb</t>
  </si>
  <si>
    <t>MOSu_comb</t>
  </si>
  <si>
    <t>MOS_slip</t>
  </si>
  <si>
    <t>MOS_gap</t>
  </si>
  <si>
    <t>tau_y</t>
  </si>
  <si>
    <t>tau_u</t>
  </si>
  <si>
    <t>M_app</t>
  </si>
  <si>
    <t>Pa</t>
  </si>
  <si>
    <t>As</t>
  </si>
  <si>
    <t>\phi_n</t>
  </si>
  <si>
    <t>sfy</t>
  </si>
  <si>
    <t>sfu = sfg</t>
  </si>
  <si>
    <t>\mu s</t>
  </si>
  <si>
    <t>F_v_max</t>
  </si>
  <si>
    <t>F_v_min</t>
  </si>
  <si>
    <t>m^2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</si>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</sst>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1" fontId="0" fillId="0" borderId="0" xfId="1" applyNumberFormat="1" applyFont="1"/>
    <xf numFmtId="0" fontId="2" fillId="2" borderId="0" xfId="2"/>
    <xf numFmtId="0" fontId="1" fillId="3" borderId="0" xfId="3"/>
    <xf numFmtId="11" fontId="1" fillId="3" borderId="0" xfId="3" applyNumberFormat="1"/>
    <xf numFmtId="0" fontId="1" fillId="4" borderId="0" xfId="4"/>
    <xf numFmtId="0" fontId="2" fillId="5" borderId="0" xfId="5"/>
  </cellXfs>
  <cellStyles count="6">
    <cellStyle name="20% - Énfasis1" xfId="3" builtinId="30"/>
    <cellStyle name="20% - Énfasis3" xfId="4" builtinId="38"/>
    <cellStyle name="Énfasis1" xfId="2" builtinId="29"/>
    <cellStyle name="Énfasis4" xfId="5" builtinId="41"/>
    <cellStyle name="Millares" xfId="1" builtinId="3"/>
    <cellStyle name="Normal" xfId="0" builtinId="0"/>
  </cellStyles>
  <dxfs count="25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BF537-3B5B-4A79-9874-3F9CA40D37D7}" name="Tabla1" displayName="Tabla1" ref="A1:G13" totalsRowShown="0">
  <autoFilter ref="A1:G13" xr:uid="{62ABF537-3B5B-4A79-9874-3F9CA40D37D7}"/>
  <tableColumns count="7">
    <tableColumn id="1" xr3:uid="{3CEED0FB-47E3-4F1D-998E-BE2448ECD7D9}" name="ELEMENT-ID"/>
    <tableColumn id="2" xr3:uid="{13C991CA-8D5B-4214-A7AE-302C443D0ADB}" name="FORCE-X" dataDxfId="18"/>
    <tableColumn id="3" xr3:uid="{56F92216-E2D5-44DD-89B5-ABC2239E4590}" name="FORCE-Y" dataDxfId="17"/>
    <tableColumn id="4" xr3:uid="{2C874E9E-2C05-4848-8CBF-D00EDE5B5F99}" name="FORCE-Z" dataDxfId="16"/>
    <tableColumn id="5" xr3:uid="{D4AD0176-7702-4251-89DF-99FCD0894519}" name="MOMENT-X" dataDxfId="15"/>
    <tableColumn id="6" xr3:uid="{4572529A-D74D-4732-A172-22E979553495}" name="MOMENT-Y" dataDxfId="14"/>
    <tableColumn id="7" xr3:uid="{9223873A-7625-4CC7-8E59-412B575D54C9}" name="MOMENT-Z" dataDxfId="1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BB0053-8341-49D2-84EF-84023CE90402}" name="Tabla3" displayName="Tabla3" ref="I1:J13" totalsRowShown="0">
  <autoFilter ref="I1:J13" xr:uid="{51BB0053-8341-49D2-84EF-84023CE90402}"/>
  <tableColumns count="2">
    <tableColumn id="1" xr3:uid="{45553892-CE35-4C71-94B7-D7F8A2876907}" name="Axial force" dataDxfId="12">
      <calculatedColumnFormula>$B$23 * B2</calculatedColumnFormula>
    </tableColumn>
    <tableColumn id="2" xr3:uid="{FC01EE1B-8747-4ADF-BE9F-73D427D0215C}" name="shear force" dataDxfId="11">
      <calculatedColumnFormula>$B$23*SQRT(C2^2+D2^2)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5A9EFF-9543-422F-8D81-A31637097867}" name="Tabla15" displayName="Tabla15" ref="A1:G13" totalsRowShown="0">
  <autoFilter ref="A1:G13" xr:uid="{545A9EFF-9543-422F-8D81-A31637097867}"/>
  <tableColumns count="7">
    <tableColumn id="1" xr3:uid="{461CA415-DE61-467C-B058-E12E75C6FE4D}" name="ELEMENT-ID"/>
    <tableColumn id="2" xr3:uid="{D95522C5-05D8-485B-8493-419F0ABF9254}" name="FORCE-X" dataDxfId="7"/>
    <tableColumn id="3" xr3:uid="{21D197AD-4034-4538-A345-D524D96AE2B6}" name="FORCE-Y" dataDxfId="6"/>
    <tableColumn id="4" xr3:uid="{F2830276-B735-4903-A638-DA138B51C0F4}" name="FORCE-Z" dataDxfId="5"/>
    <tableColumn id="5" xr3:uid="{B68B7F8E-49FD-449E-A333-CCE1FBBC8628}" name="MOMENT-X" dataDxfId="4"/>
    <tableColumn id="6" xr3:uid="{305DF477-A6C5-4D0A-9364-E44F02AD2E45}" name="MOMENT-Y" dataDxfId="3"/>
    <tableColumn id="7" xr3:uid="{9599320E-50AB-40F9-A1E3-68FF1E59A330}" name="MOMENT-Z" dataDxfId="2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4B4AFE-1FB5-44A5-9305-311D56781799}" name="Tabla36" displayName="Tabla36" ref="I1:J13" totalsRowShown="0">
  <autoFilter ref="I1:J13" xr:uid="{0D4B4AFE-1FB5-44A5-9305-311D56781799}"/>
  <tableColumns count="2">
    <tableColumn id="1" xr3:uid="{0E591F6E-9A2B-4514-9DDD-6936CC83E866}" name="Axial force" dataDxfId="1">
      <calculatedColumnFormula>$B$23 * B2</calculatedColumnFormula>
    </tableColumn>
    <tableColumn id="2" xr3:uid="{7ABEF632-FC4C-43EC-B091-9CD566AD383A}" name="shear force" dataDxfId="0">
      <calculatedColumnFormula>$B$23*SQRT(C2^2+D2^2)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AF6F-29A2-425E-A85F-FAFC5B4F54C6}">
  <dimension ref="A1:Q39"/>
  <sheetViews>
    <sheetView zoomScale="130" zoomScaleNormal="130" workbookViewId="0">
      <selection sqref="A1:Q23"/>
    </sheetView>
  </sheetViews>
  <sheetFormatPr baseColWidth="10" defaultRowHeight="14.4" x14ac:dyDescent="0.3"/>
  <cols>
    <col min="1" max="1" width="12.5546875" customWidth="1"/>
    <col min="2" max="2" width="16.6640625" bestFit="1" customWidth="1"/>
    <col min="5" max="5" width="12" customWidth="1"/>
    <col min="6" max="7" width="11.77734375" customWidth="1"/>
    <col min="8" max="8" width="3.33203125" customWidth="1"/>
    <col min="11" max="11" width="3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9</v>
      </c>
      <c r="L1" s="7" t="s">
        <v>17</v>
      </c>
      <c r="M1" s="7" t="s">
        <v>18</v>
      </c>
      <c r="N1" s="7" t="s">
        <v>22</v>
      </c>
      <c r="O1" s="7" t="s">
        <v>21</v>
      </c>
      <c r="P1" s="7" t="s">
        <v>19</v>
      </c>
      <c r="Q1" s="7" t="s">
        <v>20</v>
      </c>
    </row>
    <row r="2" spans="1:17" x14ac:dyDescent="0.3">
      <c r="A2">
        <v>11067</v>
      </c>
      <c r="B2" s="2">
        <v>1593.2550000000001</v>
      </c>
      <c r="C2" s="1">
        <v>4685.7179999999998</v>
      </c>
      <c r="D2" s="1">
        <v>1218.348</v>
      </c>
      <c r="E2" s="1">
        <v>1.033363E-2</v>
      </c>
      <c r="F2" s="1">
        <v>66.588160000000002</v>
      </c>
      <c r="G2" s="1">
        <v>75.646010000000004</v>
      </c>
      <c r="I2" s="1">
        <f>$B$23 * B2</f>
        <v>1752.5805000000003</v>
      </c>
      <c r="J2" s="1">
        <f>$B$23*SQRT(C2^2+D2^2)</f>
        <v>5325.673035382466</v>
      </c>
      <c r="L2" s="1">
        <f xml:space="preserve"> $E$15 * $B$17/($E$20+$E$16*I2*$E$17) -1</f>
        <v>0.57811046309956637</v>
      </c>
      <c r="M2" s="1">
        <f xml:space="preserve"> $E$15 * $B$18/($E$20+$E$16*I2*$E$18) -1</f>
        <v>0.82507973860686867</v>
      </c>
      <c r="N2" s="1">
        <f>$E$21/((1-$E$16)*I2*$E$18)-1</f>
        <v>4.6098703207923011</v>
      </c>
      <c r="O2" s="1">
        <f>($E$21-(1-$E$16)*I2)*$E$19/(J2*$E$18)-1</f>
        <v>-0.69003468180778982</v>
      </c>
      <c r="P2" s="1">
        <f>1/SQRT((J2*$E$17/($B$19*$E$15))^2+  (($E$20+$E$16*I2*$E$17)/($B$17* $E$15))^2) -1</f>
        <v>0.45554997102191441</v>
      </c>
      <c r="Q2" s="1">
        <f>1/SQRT((J2*$E$18/($B$20*$E$15))^2+  (($E$20+$E$16*I2*$E$18)/($B$18* $E$15))^2) -1</f>
        <v>0.58731222673430517</v>
      </c>
    </row>
    <row r="3" spans="1:17" x14ac:dyDescent="0.3">
      <c r="A3">
        <v>11068</v>
      </c>
      <c r="B3" s="1">
        <v>1593.0830000000001</v>
      </c>
      <c r="C3" s="1">
        <v>4685.7179999999998</v>
      </c>
      <c r="D3" s="1">
        <v>1218.356</v>
      </c>
      <c r="E3" s="1">
        <v>1.033501E-2</v>
      </c>
      <c r="F3" s="1">
        <v>66.579679999999996</v>
      </c>
      <c r="G3" s="1">
        <v>75.642650000000003</v>
      </c>
      <c r="I3" s="1">
        <f>$B$23 * B3</f>
        <v>1752.3913000000002</v>
      </c>
      <c r="J3" s="1">
        <f>$B$23*SQRT(C3^2+D3^2)</f>
        <v>5325.6752498715696</v>
      </c>
      <c r="L3" s="1">
        <f xml:space="preserve"> $E$15 * $B$17/($E$20+$E$16*I3*$E$17) -1</f>
        <v>0.57811097792066213</v>
      </c>
      <c r="M3" s="1">
        <f xml:space="preserve"> $E$15 * $B$18/($E$20+$E$16*I3*$E$18) -1</f>
        <v>0.8250805711451954</v>
      </c>
      <c r="N3" s="1">
        <f>$E$21/((1-$E$16)*I3*$E$18)-1</f>
        <v>4.6104760002799212</v>
      </c>
      <c r="O3" s="1">
        <f>($E$21-(1-$E$16)*I3)*$E$19/(J3*$E$18)-1</f>
        <v>-0.6900299284066328</v>
      </c>
      <c r="P3" s="1">
        <f>1/SQRT((J3*$E$17/($B$19*$E$15))^2+  (($E$20+$E$16*I3*$E$17)/($B$17* $E$15))^2) -1</f>
        <v>0.45555028461136882</v>
      </c>
      <c r="Q3" s="1">
        <f>1/SQRT((J3*$E$18/($B$20*$E$15))^2+  (($E$20+$E$16*I3*$E$18)/($B$18* $E$15))^2) -1</f>
        <v>0.58731261366635246</v>
      </c>
    </row>
    <row r="4" spans="1:17" x14ac:dyDescent="0.3">
      <c r="A4">
        <v>11069</v>
      </c>
      <c r="B4" s="1">
        <v>2287.8649999999998</v>
      </c>
      <c r="C4" s="1">
        <v>2143.4070000000002</v>
      </c>
      <c r="D4" s="1">
        <v>359.83120000000002</v>
      </c>
      <c r="E4" s="1">
        <v>2.4922339999999999E-3</v>
      </c>
      <c r="F4" s="1">
        <v>90.846339999999998</v>
      </c>
      <c r="G4" s="1">
        <v>117.7829</v>
      </c>
      <c r="I4" s="1">
        <f>$B$23 * B4</f>
        <v>2516.6514999999999</v>
      </c>
      <c r="J4" s="1">
        <f>$B$23*SQRT(C4^2+D4^2)</f>
        <v>2390.7411388045243</v>
      </c>
      <c r="L4" s="1">
        <f xml:space="preserve"> $E$15 * $B$17/($E$20+$E$16*I4*$E$17) -1</f>
        <v>0.57603413014722893</v>
      </c>
      <c r="M4" s="1">
        <f xml:space="preserve"> $E$15 * $B$18/($E$20+$E$16*I4*$E$18) -1</f>
        <v>0.8217237745199728</v>
      </c>
      <c r="N4" s="1">
        <f>$E$21/((1-$E$16)*I4*$E$18)-1</f>
        <v>2.9066789071706318</v>
      </c>
      <c r="O4" s="1">
        <f>($E$21-(1-$E$16)*I4)*$E$19/(J4*$E$18)-1</f>
        <v>-0.35343533186827902</v>
      </c>
      <c r="P4" s="1">
        <f>1/SQRT((J4*$E$17/($B$19*$E$15))^2+  (($E$20+$E$16*I4*$E$17)/($B$17* $E$15))^2) -1</f>
        <v>0.54895316805575267</v>
      </c>
      <c r="Q4" s="1">
        <f>1/SQRT((J4*$E$18/($B$20*$E$15))^2+  (($E$20+$E$16*I4*$E$18)/($B$18* $E$15))^2) -1</f>
        <v>0.76554184253209345</v>
      </c>
    </row>
    <row r="5" spans="1:17" x14ac:dyDescent="0.3">
      <c r="A5">
        <v>11070</v>
      </c>
      <c r="B5" s="1">
        <v>5868.7160000000003</v>
      </c>
      <c r="C5" s="1">
        <v>2613.5709999999999</v>
      </c>
      <c r="D5" s="1">
        <v>65.255369999999999</v>
      </c>
      <c r="E5" s="1">
        <v>1.459188E-2</v>
      </c>
      <c r="F5" s="1">
        <v>17.880420000000001</v>
      </c>
      <c r="G5" s="1">
        <v>258.31970000000001</v>
      </c>
      <c r="I5" s="1">
        <f>$B$23 * B5</f>
        <v>6455.5876000000007</v>
      </c>
      <c r="J5" s="1">
        <f>$B$23*SQRT(C5^2+D5^2)</f>
        <v>2875.8240695110944</v>
      </c>
      <c r="L5" s="1">
        <f xml:space="preserve"> $E$15 * $B$17/($E$20+$E$16*I5*$E$17) -1</f>
        <v>0.56541632685621157</v>
      </c>
      <c r="M5" s="1">
        <f xml:space="preserve"> $E$15 * $B$18/($E$20+$E$16*I5*$E$18) -1</f>
        <v>0.80461709392079972</v>
      </c>
      <c r="N5" s="1">
        <f>$E$21/((1-$E$16)*I5*$E$18)-1</f>
        <v>0.52298287018045153</v>
      </c>
      <c r="O5" s="1">
        <f>($E$21-(1-$E$16)*I5)*$E$19/(J5*$E$18)-1</f>
        <v>-0.65072745566131496</v>
      </c>
      <c r="P5" s="1">
        <f>1/SQRT((J5*$E$17/($B$19*$E$15))^2+  (($E$20+$E$16*I5*$E$17)/($B$17* $E$15))^2) -1</f>
        <v>0.52743330799393551</v>
      </c>
      <c r="Q5" s="1">
        <f>1/SQRT((J5*$E$18/($B$20*$E$15))^2+  (($E$20+$E$16*I5*$E$18)/($B$18* $E$15))^2) -1</f>
        <v>0.72707987994474732</v>
      </c>
    </row>
    <row r="6" spans="1:17" x14ac:dyDescent="0.3">
      <c r="A6">
        <v>11071</v>
      </c>
      <c r="B6" s="1">
        <v>5868.7470000000003</v>
      </c>
      <c r="C6" s="1">
        <v>2613.598</v>
      </c>
      <c r="D6" s="1">
        <v>65.10924</v>
      </c>
      <c r="E6" s="1">
        <v>1.4595810000000001E-2</v>
      </c>
      <c r="F6" s="1">
        <v>17.86871</v>
      </c>
      <c r="G6" s="1">
        <v>258.32049999999998</v>
      </c>
      <c r="I6" s="1">
        <f>$B$23 * B6</f>
        <v>6455.6217000000006</v>
      </c>
      <c r="J6" s="1">
        <f>$B$23*SQRT(C6^2+D6^2)</f>
        <v>2875.8497526248184</v>
      </c>
      <c r="L6" s="1">
        <f xml:space="preserve"> $E$15 * $B$17/($E$20+$E$16*I6*$E$17) -1</f>
        <v>0.56541623555546372</v>
      </c>
      <c r="M6" s="1">
        <f xml:space="preserve"> $E$15 * $B$18/($E$20+$E$16*I6*$E$18) -1</f>
        <v>0.80461694721621191</v>
      </c>
      <c r="N6" s="1">
        <f>$E$21/((1-$E$16)*I6*$E$18)-1</f>
        <v>0.52297482545319096</v>
      </c>
      <c r="O6" s="1">
        <f>($E$21-(1-$E$16)*I6)*$E$19/(J6*$E$18)-1</f>
        <v>-0.65073220442148583</v>
      </c>
      <c r="P6" s="1">
        <f>1/SQRT((J6*$E$17/($B$19*$E$15))^2+  (($E$20+$E$16*I6*$E$17)/($B$17* $E$15))^2) -1</f>
        <v>0.52743256923935333</v>
      </c>
      <c r="Q6" s="1">
        <f>1/SQRT((J6*$E$18/($B$20*$E$15))^2+  (($E$20+$E$16*I6*$E$18)/($B$18* $E$15))^2) -1</f>
        <v>0.72707845440104868</v>
      </c>
    </row>
    <row r="7" spans="1:17" x14ac:dyDescent="0.3">
      <c r="A7">
        <v>11072</v>
      </c>
      <c r="B7" s="1">
        <v>2287.8180000000002</v>
      </c>
      <c r="C7" s="1">
        <v>2143.3850000000002</v>
      </c>
      <c r="D7" s="1">
        <v>359.72449999999998</v>
      </c>
      <c r="E7" s="1">
        <v>2.4879820000000001E-3</v>
      </c>
      <c r="F7" s="1">
        <v>90.848129999999998</v>
      </c>
      <c r="G7" s="1">
        <v>117.78400000000001</v>
      </c>
      <c r="I7" s="1">
        <f>$B$23 * B7</f>
        <v>2516.5998000000004</v>
      </c>
      <c r="J7" s="1">
        <f>$B$23*SQRT(C7^2+D7^2)</f>
        <v>2390.6978434531525</v>
      </c>
      <c r="L7" s="1">
        <f xml:space="preserve"> $E$15 * $B$17/($E$20+$E$16*I7*$E$17) -1</f>
        <v>0.57603427045511468</v>
      </c>
      <c r="M7" s="1">
        <f xml:space="preserve"> $E$15 * $B$18/($E$20+$E$16*I7*$E$18) -1</f>
        <v>0.82172400117996425</v>
      </c>
      <c r="N7" s="1">
        <f>$E$21/((1-$E$16)*I7*$E$18)-1</f>
        <v>2.9067591643889235</v>
      </c>
      <c r="O7" s="1">
        <f>($E$21-(1-$E$16)*I7)*$E$19/(J7*$E$18)-1</f>
        <v>-0.35342065067310813</v>
      </c>
      <c r="P7" s="1">
        <f>1/SQRT((J7*$E$17/($B$19*$E$15))^2+  (($E$20+$E$16*I7*$E$17)/($B$17* $E$15))^2) -1</f>
        <v>0.54895425696131772</v>
      </c>
      <c r="Q7" s="1">
        <f>1/SQRT((J7*$E$18/($B$20*$E$15))^2+  (($E$20+$E$16*I7*$E$18)/($B$18* $E$15))^2) -1</f>
        <v>0.76554399054677935</v>
      </c>
    </row>
    <row r="8" spans="1:17" x14ac:dyDescent="0.3">
      <c r="A8">
        <v>11073</v>
      </c>
      <c r="B8" s="1">
        <v>1593.2339999999999</v>
      </c>
      <c r="C8" s="1">
        <v>4685.7269999999999</v>
      </c>
      <c r="D8" s="1">
        <v>1218.3309999999999</v>
      </c>
      <c r="E8" s="1">
        <v>1.033387E-2</v>
      </c>
      <c r="F8" s="1">
        <v>66.587260000000001</v>
      </c>
      <c r="G8" s="1">
        <v>75.646000000000001</v>
      </c>
      <c r="I8" s="1">
        <f>$B$23 * B8</f>
        <v>1752.5574000000001</v>
      </c>
      <c r="J8" s="1">
        <f>$B$23*SQRT(C8^2+D8^2)</f>
        <v>5325.6779110596708</v>
      </c>
      <c r="L8" s="1">
        <f xml:space="preserve"> $E$15 * $B$17/($E$20+$E$16*I8*$E$17) -1</f>
        <v>0.5781105259556123</v>
      </c>
      <c r="M8" s="1">
        <f xml:space="preserve"> $E$15 * $B$18/($E$20+$E$16*I8*$E$18) -1</f>
        <v>0.8250798402539492</v>
      </c>
      <c r="N8" s="1">
        <f>$E$21/((1-$E$16)*I8*$E$18)-1</f>
        <v>4.609944263023471</v>
      </c>
      <c r="O8" s="1">
        <f>($E$21-(1-$E$16)*I8)*$E$19/(J8*$E$18)-1</f>
        <v>-0.69003436948902186</v>
      </c>
      <c r="P8" s="1">
        <f>1/SQRT((J8*$E$17/($B$19*$E$15))^2+  (($E$20+$E$16*I8*$E$17)/($B$17* $E$15))^2) -1</f>
        <v>0.45554982139734745</v>
      </c>
      <c r="Q8" s="1">
        <f>1/SQRT((J8*$E$18/($B$20*$E$15))^2+  (($E$20+$E$16*I8*$E$18)/($B$18* $E$15))^2) -1</f>
        <v>0.58731193963167505</v>
      </c>
    </row>
    <row r="9" spans="1:17" x14ac:dyDescent="0.3">
      <c r="A9">
        <v>11074</v>
      </c>
      <c r="B9" s="1">
        <v>1593.1110000000001</v>
      </c>
      <c r="C9" s="1">
        <v>4685.643</v>
      </c>
      <c r="D9" s="1">
        <v>1218.3699999999999</v>
      </c>
      <c r="E9" s="1">
        <v>1.0334049999999999E-2</v>
      </c>
      <c r="F9" s="1">
        <v>66.580860000000001</v>
      </c>
      <c r="G9" s="1">
        <v>75.642380000000003</v>
      </c>
      <c r="I9" s="1">
        <f>$B$23 * B9</f>
        <v>1752.4221000000002</v>
      </c>
      <c r="J9" s="1">
        <f>$B$23*SQRT(C9^2+D9^2)</f>
        <v>5325.5992802897117</v>
      </c>
      <c r="L9" s="1">
        <f xml:space="preserve"> $E$15 * $B$17/($E$20+$E$16*I9*$E$17) -1</f>
        <v>0.57811089411255367</v>
      </c>
      <c r="M9" s="1">
        <f xml:space="preserve"> $E$15 * $B$18/($E$20+$E$16*I9*$E$18) -1</f>
        <v>0.8250804356156487</v>
      </c>
      <c r="N9" s="1">
        <f>$E$21/((1-$E$16)*I9*$E$18)-1</f>
        <v>4.6103773923812819</v>
      </c>
      <c r="O9" s="1">
        <f>($E$21-(1-$E$16)*I9)*$E$19/(J9*$E$18)-1</f>
        <v>-0.69002630149147992</v>
      </c>
      <c r="P9" s="1">
        <f>1/SQRT((J9*$E$17/($B$19*$E$15))^2+  (($E$20+$E$16*I9*$E$17)/($B$17* $E$15))^2) -1</f>
        <v>0.4555533186526699</v>
      </c>
      <c r="Q9" s="1">
        <f>1/SQRT((J9*$E$18/($B$20*$E$15))^2+  (($E$20+$E$16*I9*$E$18)/($B$18* $E$15))^2) -1</f>
        <v>0.58731803987874298</v>
      </c>
    </row>
    <row r="10" spans="1:17" x14ac:dyDescent="0.3">
      <c r="A10">
        <v>11075</v>
      </c>
      <c r="B10" s="1">
        <v>2287.788</v>
      </c>
      <c r="C10" s="1">
        <v>2143.4430000000002</v>
      </c>
      <c r="D10" s="1">
        <v>359.80700000000002</v>
      </c>
      <c r="E10" s="1">
        <v>2.4905589999999998E-3</v>
      </c>
      <c r="F10" s="1">
        <v>90.846180000000004</v>
      </c>
      <c r="G10" s="1">
        <v>117.7834</v>
      </c>
      <c r="I10" s="1">
        <f>$B$23 * B10</f>
        <v>2516.5668000000001</v>
      </c>
      <c r="J10" s="1">
        <f>$B$23*SQRT(C10^2+D10^2)</f>
        <v>2390.775785286563</v>
      </c>
      <c r="L10" s="1">
        <f xml:space="preserve"> $E$15 * $B$17/($E$20+$E$16*I10*$E$17) -1</f>
        <v>0.57603436001335262</v>
      </c>
      <c r="M10" s="1">
        <f xml:space="preserve"> $E$15 * $B$18/($E$20+$E$16*I10*$E$18) -1</f>
        <v>0.82172414585658382</v>
      </c>
      <c r="N10" s="1">
        <f>$E$21/((1-$E$16)*I10*$E$18)-1</f>
        <v>2.9068103941247783</v>
      </c>
      <c r="O10" s="1">
        <f>($E$21-(1-$E$16)*I10)*$E$19/(J10*$E$18)-1</f>
        <v>-0.35343983291401793</v>
      </c>
      <c r="P10" s="1">
        <f>1/SQRT((J10*$E$17/($B$19*$E$15))^2+  (($E$20+$E$16*I10*$E$17)/($B$17* $E$15))^2) -1</f>
        <v>0.54895262147299806</v>
      </c>
      <c r="Q10" s="1">
        <f>1/SQRT((J10*$E$18/($B$20*$E$15))^2+  (($E$20+$E$16*I10*$E$18)/($B$18* $E$15))^2) -1</f>
        <v>0.76554062673460455</v>
      </c>
    </row>
    <row r="11" spans="1:17" x14ac:dyDescent="0.3">
      <c r="A11">
        <v>11076</v>
      </c>
      <c r="B11" s="1">
        <v>5868.7359999999999</v>
      </c>
      <c r="C11" s="1">
        <v>2613.5569999999998</v>
      </c>
      <c r="D11" s="1">
        <v>65.235879999999995</v>
      </c>
      <c r="E11" s="1">
        <v>1.459277E-2</v>
      </c>
      <c r="F11" s="1">
        <v>17.88054</v>
      </c>
      <c r="G11" s="1">
        <v>258.32069999999999</v>
      </c>
      <c r="I11" s="1">
        <f>$B$23 * B11</f>
        <v>6455.6096000000007</v>
      </c>
      <c r="J11" s="1">
        <f>$B$23*SQRT(C11^2+D11^2)</f>
        <v>2875.8081392660624</v>
      </c>
      <c r="L11" s="1">
        <f xml:space="preserve"> $E$15 * $B$17/($E$20+$E$16*I11*$E$17) -1</f>
        <v>0.56541626795250188</v>
      </c>
      <c r="M11" s="1">
        <f xml:space="preserve"> $E$15 * $B$18/($E$20+$E$16*I11*$E$18) -1</f>
        <v>0.80461699927267571</v>
      </c>
      <c r="N11" s="1">
        <f>$E$21/((1-$E$16)*I11*$E$18)-1</f>
        <v>0.5229776800241035</v>
      </c>
      <c r="O11" s="1">
        <f>($E$21-(1-$E$16)*I11)*$E$19/(J11*$E$18)-1</f>
        <v>-0.65072657223358965</v>
      </c>
      <c r="P11" s="1">
        <f>1/SQRT((J11*$E$17/($B$19*$E$15))^2+  (($E$20+$E$16*I11*$E$17)/($B$17* $E$15))^2) -1</f>
        <v>0.52743365888587657</v>
      </c>
      <c r="Q11" s="1">
        <f>1/SQRT((J11*$E$18/($B$20*$E$15))^2+  (($E$20+$E$16*I11*$E$18)/($B$18* $E$15))^2) -1</f>
        <v>0.72708060142257103</v>
      </c>
    </row>
    <row r="12" spans="1:17" x14ac:dyDescent="0.3">
      <c r="A12">
        <v>11077</v>
      </c>
      <c r="B12" s="1">
        <v>5868.7650000000003</v>
      </c>
      <c r="C12" s="1">
        <v>2613.616</v>
      </c>
      <c r="D12" s="1">
        <v>65.129040000000003</v>
      </c>
      <c r="E12" s="1">
        <v>1.459563E-2</v>
      </c>
      <c r="F12" s="1">
        <v>17.86881</v>
      </c>
      <c r="G12" s="1">
        <v>258.32130000000001</v>
      </c>
      <c r="I12" s="1">
        <f>$B$23 * B12</f>
        <v>6455.6415000000006</v>
      </c>
      <c r="J12" s="1">
        <f>$B$23*SQRT(C12^2+D12^2)</f>
        <v>2875.8700889716597</v>
      </c>
      <c r="L12" s="1">
        <f xml:space="preserve"> $E$15 * $B$17/($E$20+$E$16*I12*$E$17) -1</f>
        <v>0.56541618254213133</v>
      </c>
      <c r="M12" s="1">
        <f xml:space="preserve"> $E$15 * $B$18/($E$20+$E$16*I12*$E$18) -1</f>
        <v>0.80461686203291372</v>
      </c>
      <c r="N12" s="1">
        <f>$E$21/((1-$E$16)*I12*$E$18)-1</f>
        <v>0.52297015436023386</v>
      </c>
      <c r="O12" s="1">
        <f>($E$21-(1-$E$16)*I12)*$E$19/(J12*$E$18)-1</f>
        <v>-0.65073562040219479</v>
      </c>
      <c r="P12" s="1">
        <f>1/SQRT((J12*$E$17/($B$19*$E$15))^2+  (($E$20+$E$16*I12*$E$17)/($B$17* $E$15))^2) -1</f>
        <v>0.52743200218745057</v>
      </c>
      <c r="Q12" s="1">
        <f>1/SQRT((J12*$E$18/($B$20*$E$15))^2+  (($E$20+$E$16*I12*$E$18)/($B$18* $E$15))^2) -1</f>
        <v>0.72707735278017793</v>
      </c>
    </row>
    <row r="13" spans="1:17" x14ac:dyDescent="0.3">
      <c r="A13">
        <v>11078</v>
      </c>
      <c r="B13" s="1">
        <v>2287.828</v>
      </c>
      <c r="C13" s="1">
        <v>2143.3789999999999</v>
      </c>
      <c r="D13" s="1">
        <v>359.71960000000001</v>
      </c>
      <c r="E13" s="1">
        <v>2.4876939999999999E-3</v>
      </c>
      <c r="F13" s="1">
        <v>90.848560000000006</v>
      </c>
      <c r="G13" s="1">
        <v>117.78440000000001</v>
      </c>
      <c r="I13" s="1">
        <f>$B$23 * B13</f>
        <v>2516.6108000000004</v>
      </c>
      <c r="J13" s="1">
        <f>$B$23*SQRT(C13^2+D13^2)</f>
        <v>2390.6904423619644</v>
      </c>
      <c r="L13" s="1">
        <f xml:space="preserve"> $E$15 * $B$17/($E$20+$E$16*I13*$E$17) -1</f>
        <v>0.57603424060237085</v>
      </c>
      <c r="M13" s="1">
        <f xml:space="preserve"> $E$15 * $B$18/($E$20+$E$16*I13*$E$18) -1</f>
        <v>0.82172395295442913</v>
      </c>
      <c r="N13" s="1">
        <f>$E$21/((1-$E$16)*I13*$E$18)-1</f>
        <v>2.9067420881088681</v>
      </c>
      <c r="O13" s="1">
        <f>($E$21-(1-$E$16)*I13)*$E$19/(J13*$E$18)-1</f>
        <v>-0.35341928132876277</v>
      </c>
      <c r="P13" s="1">
        <f>1/SQRT((J13*$E$17/($B$19*$E$15))^2+  (($E$20+$E$16*I13*$E$17)/($B$17* $E$15))^2) -1</f>
        <v>0.54895439199212803</v>
      </c>
      <c r="Q13" s="1">
        <f>1/SQRT((J13*$E$18/($B$20*$E$15))^2+  (($E$20+$E$16*I13*$E$18)/($B$18* $E$15))^2) -1</f>
        <v>0.76554427856374341</v>
      </c>
    </row>
    <row r="15" spans="1:17" x14ac:dyDescent="0.3">
      <c r="A15" s="3" t="s">
        <v>35</v>
      </c>
      <c r="B15" s="4" t="s">
        <v>10</v>
      </c>
      <c r="C15" s="6"/>
      <c r="D15" s="3" t="s">
        <v>27</v>
      </c>
      <c r="E15" s="5">
        <v>3.6609999999999997E-5</v>
      </c>
      <c r="F15" s="6" t="s">
        <v>34</v>
      </c>
    </row>
    <row r="16" spans="1:17" x14ac:dyDescent="0.3">
      <c r="A16" s="3" t="s">
        <v>11</v>
      </c>
      <c r="B16" s="4" t="s">
        <v>12</v>
      </c>
      <c r="C16" s="6"/>
      <c r="D16" s="3" t="s">
        <v>28</v>
      </c>
      <c r="E16" s="4">
        <v>3.7999999999999999E-2</v>
      </c>
      <c r="F16" s="6"/>
    </row>
    <row r="17" spans="1:6" x14ac:dyDescent="0.3">
      <c r="A17" s="3" t="s">
        <v>15</v>
      </c>
      <c r="B17" s="5">
        <v>950000000</v>
      </c>
      <c r="C17" s="6" t="s">
        <v>26</v>
      </c>
      <c r="D17" s="3" t="s">
        <v>29</v>
      </c>
      <c r="E17" s="4">
        <v>1</v>
      </c>
      <c r="F17" s="6"/>
    </row>
    <row r="18" spans="1:6" x14ac:dyDescent="0.3">
      <c r="A18" s="3" t="s">
        <v>16</v>
      </c>
      <c r="B18" s="4">
        <v>1100000000</v>
      </c>
      <c r="C18" s="6" t="s">
        <v>26</v>
      </c>
      <c r="D18" s="3" t="s">
        <v>30</v>
      </c>
      <c r="E18" s="4">
        <v>1.4</v>
      </c>
      <c r="F18" s="6"/>
    </row>
    <row r="19" spans="1:6" x14ac:dyDescent="0.3">
      <c r="A19" s="3" t="s">
        <v>23</v>
      </c>
      <c r="B19" s="5">
        <v>548000000</v>
      </c>
      <c r="C19" s="6" t="s">
        <v>26</v>
      </c>
      <c r="D19" s="3" t="s">
        <v>31</v>
      </c>
      <c r="E19" s="4">
        <v>0.2</v>
      </c>
      <c r="F19" s="6"/>
    </row>
    <row r="20" spans="1:6" x14ac:dyDescent="0.3">
      <c r="A20" s="3" t="s">
        <v>24</v>
      </c>
      <c r="B20" s="5">
        <v>655000000</v>
      </c>
      <c r="C20" s="6" t="s">
        <v>26</v>
      </c>
      <c r="D20" s="3" t="s">
        <v>32</v>
      </c>
      <c r="E20" s="4">
        <v>21972.1</v>
      </c>
      <c r="F20" s="6" t="s">
        <v>14</v>
      </c>
    </row>
    <row r="21" spans="1:6" x14ac:dyDescent="0.3">
      <c r="A21" s="3" t="s">
        <v>25</v>
      </c>
      <c r="B21" s="4">
        <v>33.5</v>
      </c>
      <c r="C21" s="6" t="s">
        <v>13</v>
      </c>
      <c r="D21" s="3" t="s">
        <v>33</v>
      </c>
      <c r="E21" s="4">
        <v>13241.4</v>
      </c>
      <c r="F21" s="6" t="s">
        <v>14</v>
      </c>
    </row>
    <row r="23" spans="1:6" x14ac:dyDescent="0.3">
      <c r="A23" s="3" t="s">
        <v>8</v>
      </c>
      <c r="B23" s="4">
        <v>1.1000000000000001</v>
      </c>
    </row>
    <row r="29" spans="1:6" x14ac:dyDescent="0.3">
      <c r="A29" s="1"/>
    </row>
    <row r="30" spans="1:6" x14ac:dyDescent="0.3">
      <c r="A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</sheetData>
  <conditionalFormatting sqref="M2:Q13">
    <cfRule type="cellIs" dxfId="21" priority="2" operator="greaterThan">
      <formula>0</formula>
    </cfRule>
    <cfRule type="cellIs" dxfId="20" priority="3" operator="lessThan">
      <formula>0</formula>
    </cfRule>
  </conditionalFormatting>
  <conditionalFormatting sqref="L2:L13">
    <cfRule type="cellIs" dxfId="19" priority="1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A7C9-B005-4F8B-A179-360E81FABE59}">
  <dimension ref="A1:Q23"/>
  <sheetViews>
    <sheetView tabSelected="1" workbookViewId="0">
      <selection activeCell="C9" sqref="C9"/>
    </sheetView>
  </sheetViews>
  <sheetFormatPr baseColWidth="10" defaultRowHeight="14.4" x14ac:dyDescent="0.3"/>
  <cols>
    <col min="1" max="1" width="8.33203125" bestFit="1" customWidth="1"/>
    <col min="2" max="2" width="11" bestFit="1" customWidth="1"/>
    <col min="3" max="3" width="16.33203125" customWidth="1"/>
    <col min="4" max="4" width="8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9</v>
      </c>
      <c r="L1" s="7" t="s">
        <v>17</v>
      </c>
      <c r="M1" s="7" t="s">
        <v>18</v>
      </c>
      <c r="N1" s="7" t="s">
        <v>22</v>
      </c>
      <c r="O1" s="7" t="s">
        <v>21</v>
      </c>
      <c r="P1" s="7" t="s">
        <v>19</v>
      </c>
      <c r="Q1" s="7" t="s">
        <v>20</v>
      </c>
    </row>
    <row r="2" spans="1:17" x14ac:dyDescent="0.3">
      <c r="A2">
        <v>11067</v>
      </c>
      <c r="B2" s="2">
        <v>1593.2550000000001</v>
      </c>
      <c r="C2" s="1">
        <v>4685.7179999999998</v>
      </c>
      <c r="D2" s="1">
        <v>1218.348</v>
      </c>
      <c r="E2" s="1">
        <v>1.033363E-2</v>
      </c>
      <c r="F2" s="1">
        <v>66.588160000000002</v>
      </c>
      <c r="G2" s="1">
        <v>75.646010000000004</v>
      </c>
      <c r="I2" s="1">
        <f>$B$23 * B2</f>
        <v>1752.5805000000003</v>
      </c>
      <c r="J2" s="1">
        <f>$B$23*SQRT(C2^2+D2^2)</f>
        <v>5325.673035382466</v>
      </c>
      <c r="L2" s="1">
        <f xml:space="preserve"> $E$15 * $B$17/($E$20+$E$16*I2*$E$17) -1</f>
        <v>0.57811046309956637</v>
      </c>
      <c r="M2" s="1">
        <f xml:space="preserve"> $E$15 * $B$18/($E$20+$E$16*I2*$E$18) -1</f>
        <v>0.82507973860686867</v>
      </c>
      <c r="N2" s="1">
        <f>$E$21/((1-$E$16)*I2*$E$18)-1</f>
        <v>4.6098703207923011</v>
      </c>
      <c r="O2" s="1">
        <f>($E$21-(1-$E$16)*I2)*$E$19/(J2*$E$18)-1</f>
        <v>-0.69003468180778982</v>
      </c>
      <c r="P2" s="1">
        <f>1/SQRT((J2*$E$17/($B$19*$E$15))^2+  (($E$20+$E$16*I2*$E$17)/($B$17* $E$15))^2) -1</f>
        <v>0.45554997102191441</v>
      </c>
      <c r="Q2" s="1">
        <f>1/SQRT((J2*$E$18/($B$20*$E$15))^2+  (($E$20+$E$16*I2*$E$18)/($B$18* $E$15))^2) -1</f>
        <v>0.58731222673430517</v>
      </c>
    </row>
    <row r="3" spans="1:17" x14ac:dyDescent="0.3">
      <c r="A3">
        <v>11068</v>
      </c>
      <c r="B3" s="1">
        <v>1593.0830000000001</v>
      </c>
      <c r="C3" s="1">
        <v>4685.7179999999998</v>
      </c>
      <c r="D3" s="1">
        <v>1218.356</v>
      </c>
      <c r="E3" s="1">
        <v>1.033501E-2</v>
      </c>
      <c r="F3" s="1">
        <v>66.579679999999996</v>
      </c>
      <c r="G3" s="1">
        <v>75.642650000000003</v>
      </c>
      <c r="I3" s="1">
        <f>$B$23 * B3</f>
        <v>1752.3913000000002</v>
      </c>
      <c r="J3" s="1">
        <f>$B$23*SQRT(C3^2+D3^2)</f>
        <v>5325.6752498715696</v>
      </c>
      <c r="L3" s="1">
        <f xml:space="preserve"> $E$15 * $B$17/($E$20+$E$16*I3*$E$17) -1</f>
        <v>0.57811097792066213</v>
      </c>
      <c r="M3" s="1">
        <f xml:space="preserve"> $E$15 * $B$18/($E$20+$E$16*I3*$E$18) -1</f>
        <v>0.8250805711451954</v>
      </c>
      <c r="N3" s="1">
        <f>$E$21/((1-$E$16)*I3*$E$18)-1</f>
        <v>4.6104760002799212</v>
      </c>
      <c r="O3" s="1">
        <f>($E$21-(1-$E$16)*I3)*$E$19/(J3*$E$18)-1</f>
        <v>-0.6900299284066328</v>
      </c>
      <c r="P3" s="1">
        <f>1/SQRT((J3*$E$17/($B$19*$E$15))^2+  (($E$20+$E$16*I3*$E$17)/($B$17* $E$15))^2) -1</f>
        <v>0.45555028461136882</v>
      </c>
      <c r="Q3" s="1">
        <f>1/SQRT((J3*$E$18/($B$20*$E$15))^2+  (($E$20+$E$16*I3*$E$18)/($B$18* $E$15))^2) -1</f>
        <v>0.58731261366635246</v>
      </c>
    </row>
    <row r="4" spans="1:17" x14ac:dyDescent="0.3">
      <c r="A4">
        <v>11069</v>
      </c>
      <c r="B4" s="1">
        <v>2287.8649999999998</v>
      </c>
      <c r="C4" s="1">
        <v>2143.4070000000002</v>
      </c>
      <c r="D4" s="1">
        <v>359.83120000000002</v>
      </c>
      <c r="E4" s="1">
        <v>2.4922339999999999E-3</v>
      </c>
      <c r="F4" s="1">
        <v>90.846339999999998</v>
      </c>
      <c r="G4" s="1">
        <v>117.7829</v>
      </c>
      <c r="I4" s="1">
        <f>$B$23 * B4</f>
        <v>2516.6514999999999</v>
      </c>
      <c r="J4" s="1">
        <f>$B$23*SQRT(C4^2+D4^2)</f>
        <v>2390.7411388045243</v>
      </c>
      <c r="L4" s="1">
        <f xml:space="preserve"> $E$15 * $B$17/($E$20+$E$16*I4*$E$17) -1</f>
        <v>0.57603413014722893</v>
      </c>
      <c r="M4" s="1">
        <f xml:space="preserve"> $E$15 * $B$18/($E$20+$E$16*I4*$E$18) -1</f>
        <v>0.8217237745199728</v>
      </c>
      <c r="N4" s="1">
        <f>$E$21/((1-$E$16)*I4*$E$18)-1</f>
        <v>2.9066789071706318</v>
      </c>
      <c r="O4" s="1">
        <f>($E$21-(1-$E$16)*I4)*$E$19/(J4*$E$18)-1</f>
        <v>-0.35343533186827902</v>
      </c>
      <c r="P4" s="1">
        <f>1/SQRT((J4*$E$17/($B$19*$E$15))^2+  (($E$20+$E$16*I4*$E$17)/($B$17* $E$15))^2) -1</f>
        <v>0.54895316805575267</v>
      </c>
      <c r="Q4" s="1">
        <f>1/SQRT((J4*$E$18/($B$20*$E$15))^2+  (($E$20+$E$16*I4*$E$18)/($B$18* $E$15))^2) -1</f>
        <v>0.76554184253209345</v>
      </c>
    </row>
    <row r="5" spans="1:17" x14ac:dyDescent="0.3">
      <c r="A5">
        <v>11070</v>
      </c>
      <c r="B5" s="1">
        <v>5868.7160000000003</v>
      </c>
      <c r="C5" s="1">
        <v>2613.5709999999999</v>
      </c>
      <c r="D5" s="1">
        <v>65.255369999999999</v>
      </c>
      <c r="E5" s="1">
        <v>1.459188E-2</v>
      </c>
      <c r="F5" s="1">
        <v>17.880420000000001</v>
      </c>
      <c r="G5" s="1">
        <v>258.31970000000001</v>
      </c>
      <c r="I5" s="1">
        <f>$B$23 * B5</f>
        <v>6455.5876000000007</v>
      </c>
      <c r="J5" s="1">
        <f>$B$23*SQRT(C5^2+D5^2)</f>
        <v>2875.8240695110944</v>
      </c>
      <c r="L5" s="1">
        <f xml:space="preserve"> $E$15 * $B$17/($E$20+$E$16*I5*$E$17) -1</f>
        <v>0.56541632685621157</v>
      </c>
      <c r="M5" s="1">
        <f xml:space="preserve"> $E$15 * $B$18/($E$20+$E$16*I5*$E$18) -1</f>
        <v>0.80461709392079972</v>
      </c>
      <c r="N5" s="1">
        <f>$E$21/((1-$E$16)*I5*$E$18)-1</f>
        <v>0.52298287018045153</v>
      </c>
      <c r="O5" s="1">
        <f>($E$21-(1-$E$16)*I5)*$E$19/(J5*$E$18)-1</f>
        <v>-0.65072745566131496</v>
      </c>
      <c r="P5" s="1">
        <f>1/SQRT((J5*$E$17/($B$19*$E$15))^2+  (($E$20+$E$16*I5*$E$17)/($B$17* $E$15))^2) -1</f>
        <v>0.52743330799393551</v>
      </c>
      <c r="Q5" s="1">
        <f>1/SQRT((J5*$E$18/($B$20*$E$15))^2+  (($E$20+$E$16*I5*$E$18)/($B$18* $E$15))^2) -1</f>
        <v>0.72707987994474732</v>
      </c>
    </row>
    <row r="6" spans="1:17" x14ac:dyDescent="0.3">
      <c r="A6">
        <v>11071</v>
      </c>
      <c r="B6" s="1">
        <v>5868.7470000000003</v>
      </c>
      <c r="C6" s="1">
        <v>2613.598</v>
      </c>
      <c r="D6" s="1">
        <v>65.10924</v>
      </c>
      <c r="E6" s="1">
        <v>1.4595810000000001E-2</v>
      </c>
      <c r="F6" s="1">
        <v>17.86871</v>
      </c>
      <c r="G6" s="1">
        <v>258.32049999999998</v>
      </c>
      <c r="I6" s="1">
        <f>$B$23 * B6</f>
        <v>6455.6217000000006</v>
      </c>
      <c r="J6" s="1">
        <f>$B$23*SQRT(C6^2+D6^2)</f>
        <v>2875.8497526248184</v>
      </c>
      <c r="L6" s="1">
        <f xml:space="preserve"> $E$15 * $B$17/($E$20+$E$16*I6*$E$17) -1</f>
        <v>0.56541623555546372</v>
      </c>
      <c r="M6" s="1">
        <f xml:space="preserve"> $E$15 * $B$18/($E$20+$E$16*I6*$E$18) -1</f>
        <v>0.80461694721621191</v>
      </c>
      <c r="N6" s="1">
        <f>$E$21/((1-$E$16)*I6*$E$18)-1</f>
        <v>0.52297482545319096</v>
      </c>
      <c r="O6" s="1">
        <f>($E$21-(1-$E$16)*I6)*$E$19/(J6*$E$18)-1</f>
        <v>-0.65073220442148583</v>
      </c>
      <c r="P6" s="1">
        <f>1/SQRT((J6*$E$17/($B$19*$E$15))^2+  (($E$20+$E$16*I6*$E$17)/($B$17* $E$15))^2) -1</f>
        <v>0.52743256923935333</v>
      </c>
      <c r="Q6" s="1">
        <f>1/SQRT((J6*$E$18/($B$20*$E$15))^2+  (($E$20+$E$16*I6*$E$18)/($B$18* $E$15))^2) -1</f>
        <v>0.72707845440104868</v>
      </c>
    </row>
    <row r="7" spans="1:17" x14ac:dyDescent="0.3">
      <c r="A7">
        <v>11072</v>
      </c>
      <c r="B7" s="1">
        <v>2287.8180000000002</v>
      </c>
      <c r="C7" s="1">
        <v>2143.3850000000002</v>
      </c>
      <c r="D7" s="1">
        <v>359.72449999999998</v>
      </c>
      <c r="E7" s="1">
        <v>2.4879820000000001E-3</v>
      </c>
      <c r="F7" s="1">
        <v>90.848129999999998</v>
      </c>
      <c r="G7" s="1">
        <v>117.78400000000001</v>
      </c>
      <c r="I7" s="1">
        <f>$B$23 * B7</f>
        <v>2516.5998000000004</v>
      </c>
      <c r="J7" s="1">
        <f>$B$23*SQRT(C7^2+D7^2)</f>
        <v>2390.6978434531525</v>
      </c>
      <c r="L7" s="1">
        <f xml:space="preserve"> $E$15 * $B$17/($E$20+$E$16*I7*$E$17) -1</f>
        <v>0.57603427045511468</v>
      </c>
      <c r="M7" s="1">
        <f xml:space="preserve"> $E$15 * $B$18/($E$20+$E$16*I7*$E$18) -1</f>
        <v>0.82172400117996425</v>
      </c>
      <c r="N7" s="1">
        <f>$E$21/((1-$E$16)*I7*$E$18)-1</f>
        <v>2.9067591643889235</v>
      </c>
      <c r="O7" s="1">
        <f>($E$21-(1-$E$16)*I7)*$E$19/(J7*$E$18)-1</f>
        <v>-0.35342065067310813</v>
      </c>
      <c r="P7" s="1">
        <f>1/SQRT((J7*$E$17/($B$19*$E$15))^2+  (($E$20+$E$16*I7*$E$17)/($B$17* $E$15))^2) -1</f>
        <v>0.54895425696131772</v>
      </c>
      <c r="Q7" s="1">
        <f>1/SQRT((J7*$E$18/($B$20*$E$15))^2+  (($E$20+$E$16*I7*$E$18)/($B$18* $E$15))^2) -1</f>
        <v>0.76554399054677935</v>
      </c>
    </row>
    <row r="8" spans="1:17" x14ac:dyDescent="0.3">
      <c r="A8">
        <v>11073</v>
      </c>
      <c r="B8" s="1">
        <v>1593.2339999999999</v>
      </c>
      <c r="C8" s="1">
        <v>4685.7269999999999</v>
      </c>
      <c r="D8" s="1">
        <v>1218.3309999999999</v>
      </c>
      <c r="E8" s="1">
        <v>1.033387E-2</v>
      </c>
      <c r="F8" s="1">
        <v>66.587260000000001</v>
      </c>
      <c r="G8" s="1">
        <v>75.646000000000001</v>
      </c>
      <c r="I8" s="1">
        <f>$B$23 * B8</f>
        <v>1752.5574000000001</v>
      </c>
      <c r="J8" s="1">
        <f>$B$23*SQRT(C8^2+D8^2)</f>
        <v>5325.6779110596708</v>
      </c>
      <c r="L8" s="1">
        <f xml:space="preserve"> $E$15 * $B$17/($E$20+$E$16*I8*$E$17) -1</f>
        <v>0.5781105259556123</v>
      </c>
      <c r="M8" s="1">
        <f xml:space="preserve"> $E$15 * $B$18/($E$20+$E$16*I8*$E$18) -1</f>
        <v>0.8250798402539492</v>
      </c>
      <c r="N8" s="1">
        <f>$E$21/((1-$E$16)*I8*$E$18)-1</f>
        <v>4.609944263023471</v>
      </c>
      <c r="O8" s="1">
        <f>($E$21-(1-$E$16)*I8)*$E$19/(J8*$E$18)-1</f>
        <v>-0.69003436948902186</v>
      </c>
      <c r="P8" s="1">
        <f>1/SQRT((J8*$E$17/($B$19*$E$15))^2+  (($E$20+$E$16*I8*$E$17)/($B$17* $E$15))^2) -1</f>
        <v>0.45554982139734745</v>
      </c>
      <c r="Q8" s="1">
        <f>1/SQRT((J8*$E$18/($B$20*$E$15))^2+  (($E$20+$E$16*I8*$E$18)/($B$18* $E$15))^2) -1</f>
        <v>0.58731193963167505</v>
      </c>
    </row>
    <row r="9" spans="1:17" x14ac:dyDescent="0.3">
      <c r="A9">
        <v>11074</v>
      </c>
      <c r="B9" s="1">
        <v>1593.1110000000001</v>
      </c>
      <c r="C9" s="1">
        <v>4685.643</v>
      </c>
      <c r="D9" s="1">
        <v>1218.3699999999999</v>
      </c>
      <c r="E9" s="1">
        <v>1.0334049999999999E-2</v>
      </c>
      <c r="F9" s="1">
        <v>66.580860000000001</v>
      </c>
      <c r="G9" s="1">
        <v>75.642380000000003</v>
      </c>
      <c r="I9" s="1">
        <f>$B$23 * B9</f>
        <v>1752.4221000000002</v>
      </c>
      <c r="J9" s="1">
        <f>$B$23*SQRT(C9^2+D9^2)</f>
        <v>5325.5992802897117</v>
      </c>
      <c r="L9" s="1">
        <f xml:space="preserve"> $E$15 * $B$17/($E$20+$E$16*I9*$E$17) -1</f>
        <v>0.57811089411255367</v>
      </c>
      <c r="M9" s="1">
        <f xml:space="preserve"> $E$15 * $B$18/($E$20+$E$16*I9*$E$18) -1</f>
        <v>0.8250804356156487</v>
      </c>
      <c r="N9" s="1">
        <f>$E$21/((1-$E$16)*I9*$E$18)-1</f>
        <v>4.6103773923812819</v>
      </c>
      <c r="O9" s="1">
        <f>($E$21-(1-$E$16)*I9)*$E$19/(J9*$E$18)-1</f>
        <v>-0.69002630149147992</v>
      </c>
      <c r="P9" s="1">
        <f>1/SQRT((J9*$E$17/($B$19*$E$15))^2+  (($E$20+$E$16*I9*$E$17)/($B$17* $E$15))^2) -1</f>
        <v>0.4555533186526699</v>
      </c>
      <c r="Q9" s="1">
        <f>1/SQRT((J9*$E$18/($B$20*$E$15))^2+  (($E$20+$E$16*I9*$E$18)/($B$18* $E$15))^2) -1</f>
        <v>0.58731803987874298</v>
      </c>
    </row>
    <row r="10" spans="1:17" x14ac:dyDescent="0.3">
      <c r="A10">
        <v>11075</v>
      </c>
      <c r="B10" s="1">
        <v>2287.788</v>
      </c>
      <c r="C10" s="1">
        <v>2143.4430000000002</v>
      </c>
      <c r="D10" s="1">
        <v>359.80700000000002</v>
      </c>
      <c r="E10" s="1">
        <v>2.4905589999999998E-3</v>
      </c>
      <c r="F10" s="1">
        <v>90.846180000000004</v>
      </c>
      <c r="G10" s="1">
        <v>117.7834</v>
      </c>
      <c r="I10" s="1">
        <f>$B$23 * B10</f>
        <v>2516.5668000000001</v>
      </c>
      <c r="J10" s="1">
        <f>$B$23*SQRT(C10^2+D10^2)</f>
        <v>2390.775785286563</v>
      </c>
      <c r="L10" s="1">
        <f xml:space="preserve"> $E$15 * $B$17/($E$20+$E$16*I10*$E$17) -1</f>
        <v>0.57603436001335262</v>
      </c>
      <c r="M10" s="1">
        <f xml:space="preserve"> $E$15 * $B$18/($E$20+$E$16*I10*$E$18) -1</f>
        <v>0.82172414585658382</v>
      </c>
      <c r="N10" s="1">
        <f>$E$21/((1-$E$16)*I10*$E$18)-1</f>
        <v>2.9068103941247783</v>
      </c>
      <c r="O10" s="1">
        <f>($E$21-(1-$E$16)*I10)*$E$19/(J10*$E$18)-1</f>
        <v>-0.35343983291401793</v>
      </c>
      <c r="P10" s="1">
        <f>1/SQRT((J10*$E$17/($B$19*$E$15))^2+  (($E$20+$E$16*I10*$E$17)/($B$17* $E$15))^2) -1</f>
        <v>0.54895262147299806</v>
      </c>
      <c r="Q10" s="1">
        <f>1/SQRT((J10*$E$18/($B$20*$E$15))^2+  (($E$20+$E$16*I10*$E$18)/($B$18* $E$15))^2) -1</f>
        <v>0.76554062673460455</v>
      </c>
    </row>
    <row r="11" spans="1:17" x14ac:dyDescent="0.3">
      <c r="A11">
        <v>11076</v>
      </c>
      <c r="B11" s="1">
        <v>5868.7359999999999</v>
      </c>
      <c r="C11" s="1">
        <v>2613.5569999999998</v>
      </c>
      <c r="D11" s="1">
        <v>65.235879999999995</v>
      </c>
      <c r="E11" s="1">
        <v>1.459277E-2</v>
      </c>
      <c r="F11" s="1">
        <v>17.88054</v>
      </c>
      <c r="G11" s="1">
        <v>258.32069999999999</v>
      </c>
      <c r="I11" s="1">
        <f>$B$23 * B11</f>
        <v>6455.6096000000007</v>
      </c>
      <c r="J11" s="1">
        <f>$B$23*SQRT(C11^2+D11^2)</f>
        <v>2875.8081392660624</v>
      </c>
      <c r="L11" s="1">
        <f xml:space="preserve"> $E$15 * $B$17/($E$20+$E$16*I11*$E$17) -1</f>
        <v>0.56541626795250188</v>
      </c>
      <c r="M11" s="1">
        <f xml:space="preserve"> $E$15 * $B$18/($E$20+$E$16*I11*$E$18) -1</f>
        <v>0.80461699927267571</v>
      </c>
      <c r="N11" s="1">
        <f>$E$21/((1-$E$16)*I11*$E$18)-1</f>
        <v>0.5229776800241035</v>
      </c>
      <c r="O11" s="1">
        <f>($E$21-(1-$E$16)*I11)*$E$19/(J11*$E$18)-1</f>
        <v>-0.65072657223358965</v>
      </c>
      <c r="P11" s="1">
        <f>1/SQRT((J11*$E$17/($B$19*$E$15))^2+  (($E$20+$E$16*I11*$E$17)/($B$17* $E$15))^2) -1</f>
        <v>0.52743365888587657</v>
      </c>
      <c r="Q11" s="1">
        <f>1/SQRT((J11*$E$18/($B$20*$E$15))^2+  (($E$20+$E$16*I11*$E$18)/($B$18* $E$15))^2) -1</f>
        <v>0.72708060142257103</v>
      </c>
    </row>
    <row r="12" spans="1:17" x14ac:dyDescent="0.3">
      <c r="A12">
        <v>11077</v>
      </c>
      <c r="B12" s="1">
        <v>5868.7650000000003</v>
      </c>
      <c r="C12" s="1">
        <v>2613.616</v>
      </c>
      <c r="D12" s="1">
        <v>65.129040000000003</v>
      </c>
      <c r="E12" s="1">
        <v>1.459563E-2</v>
      </c>
      <c r="F12" s="1">
        <v>17.86881</v>
      </c>
      <c r="G12" s="1">
        <v>258.32130000000001</v>
      </c>
      <c r="I12" s="1">
        <f>$B$23 * B12</f>
        <v>6455.6415000000006</v>
      </c>
      <c r="J12" s="1">
        <f>$B$23*SQRT(C12^2+D12^2)</f>
        <v>2875.8700889716597</v>
      </c>
      <c r="L12" s="1">
        <f xml:space="preserve"> $E$15 * $B$17/($E$20+$E$16*I12*$E$17) -1</f>
        <v>0.56541618254213133</v>
      </c>
      <c r="M12" s="1">
        <f xml:space="preserve"> $E$15 * $B$18/($E$20+$E$16*I12*$E$18) -1</f>
        <v>0.80461686203291372</v>
      </c>
      <c r="N12" s="1">
        <f>$E$21/((1-$E$16)*I12*$E$18)-1</f>
        <v>0.52297015436023386</v>
      </c>
      <c r="O12" s="1">
        <f>($E$21-(1-$E$16)*I12)*$E$19/(J12*$E$18)-1</f>
        <v>-0.65073562040219479</v>
      </c>
      <c r="P12" s="1">
        <f>1/SQRT((J12*$E$17/($B$19*$E$15))^2+  (($E$20+$E$16*I12*$E$17)/($B$17* $E$15))^2) -1</f>
        <v>0.52743200218745057</v>
      </c>
      <c r="Q12" s="1">
        <f>1/SQRT((J12*$E$18/($B$20*$E$15))^2+  (($E$20+$E$16*I12*$E$18)/($B$18* $E$15))^2) -1</f>
        <v>0.72707735278017793</v>
      </c>
    </row>
    <row r="13" spans="1:17" x14ac:dyDescent="0.3">
      <c r="A13">
        <v>11078</v>
      </c>
      <c r="B13" s="1">
        <v>2287.828</v>
      </c>
      <c r="C13" s="1">
        <v>2143.3789999999999</v>
      </c>
      <c r="D13" s="1">
        <v>359.71960000000001</v>
      </c>
      <c r="E13" s="1">
        <v>2.4876939999999999E-3</v>
      </c>
      <c r="F13" s="1">
        <v>90.848560000000006</v>
      </c>
      <c r="G13" s="1">
        <v>117.78440000000001</v>
      </c>
      <c r="I13" s="1">
        <f>$B$23 * B13</f>
        <v>2516.6108000000004</v>
      </c>
      <c r="J13" s="1">
        <f>$B$23*SQRT(C13^2+D13^2)</f>
        <v>2390.6904423619644</v>
      </c>
      <c r="L13" s="1">
        <f xml:space="preserve"> $E$15 * $B$17/($E$20+$E$16*I13*$E$17) -1</f>
        <v>0.57603424060237085</v>
      </c>
      <c r="M13" s="1">
        <f xml:space="preserve"> $E$15 * $B$18/($E$20+$E$16*I13*$E$18) -1</f>
        <v>0.82172395295442913</v>
      </c>
      <c r="N13" s="1">
        <f>$E$21/((1-$E$16)*I13*$E$18)-1</f>
        <v>2.9067420881088681</v>
      </c>
      <c r="O13" s="1">
        <f>($E$21-(1-$E$16)*I13)*$E$19/(J13*$E$18)-1</f>
        <v>-0.35341928132876277</v>
      </c>
      <c r="P13" s="1">
        <f>1/SQRT((J13*$E$17/($B$19*$E$15))^2+  (($E$20+$E$16*I13*$E$17)/($B$17* $E$15))^2) -1</f>
        <v>0.54895439199212803</v>
      </c>
      <c r="Q13" s="1">
        <f>1/SQRT((J13*$E$18/($B$20*$E$15))^2+  (($E$20+$E$16*I13*$E$18)/($B$18* $E$15))^2) -1</f>
        <v>0.76554427856374341</v>
      </c>
    </row>
    <row r="15" spans="1:17" x14ac:dyDescent="0.3">
      <c r="A15" s="3" t="s">
        <v>35</v>
      </c>
      <c r="B15" s="4" t="s">
        <v>10</v>
      </c>
      <c r="C15" s="6"/>
      <c r="D15" s="3" t="s">
        <v>27</v>
      </c>
      <c r="E15" s="5">
        <v>3.6609999999999997E-5</v>
      </c>
      <c r="F15" s="6" t="s">
        <v>34</v>
      </c>
    </row>
    <row r="16" spans="1:17" x14ac:dyDescent="0.3">
      <c r="A16" s="3" t="s">
        <v>11</v>
      </c>
      <c r="B16" s="4" t="s">
        <v>12</v>
      </c>
      <c r="C16" s="6"/>
      <c r="D16" s="3" t="s">
        <v>28</v>
      </c>
      <c r="E16" s="4">
        <v>3.7999999999999999E-2</v>
      </c>
      <c r="F16" s="6"/>
    </row>
    <row r="17" spans="1:6" x14ac:dyDescent="0.3">
      <c r="A17" s="3" t="s">
        <v>15</v>
      </c>
      <c r="B17" s="5">
        <v>950000000</v>
      </c>
      <c r="C17" s="6" t="s">
        <v>26</v>
      </c>
      <c r="D17" s="3" t="s">
        <v>29</v>
      </c>
      <c r="E17" s="4">
        <v>1</v>
      </c>
      <c r="F17" s="6"/>
    </row>
    <row r="18" spans="1:6" x14ac:dyDescent="0.3">
      <c r="A18" s="3" t="s">
        <v>16</v>
      </c>
      <c r="B18" s="4">
        <v>1100000000</v>
      </c>
      <c r="C18" s="6" t="s">
        <v>26</v>
      </c>
      <c r="D18" s="3" t="s">
        <v>30</v>
      </c>
      <c r="E18" s="4">
        <v>1.4</v>
      </c>
      <c r="F18" s="6"/>
    </row>
    <row r="19" spans="1:6" x14ac:dyDescent="0.3">
      <c r="A19" s="3" t="s">
        <v>23</v>
      </c>
      <c r="B19" s="5">
        <v>548000000</v>
      </c>
      <c r="C19" s="6" t="s">
        <v>26</v>
      </c>
      <c r="D19" s="3" t="s">
        <v>31</v>
      </c>
      <c r="E19" s="4">
        <v>0.2</v>
      </c>
      <c r="F19" s="6"/>
    </row>
    <row r="20" spans="1:6" x14ac:dyDescent="0.3">
      <c r="A20" s="3" t="s">
        <v>24</v>
      </c>
      <c r="B20" s="5">
        <v>655000000</v>
      </c>
      <c r="C20" s="6" t="s">
        <v>26</v>
      </c>
      <c r="D20" s="3" t="s">
        <v>32</v>
      </c>
      <c r="E20" s="4">
        <v>21972.1</v>
      </c>
      <c r="F20" s="6" t="s">
        <v>14</v>
      </c>
    </row>
    <row r="21" spans="1:6" x14ac:dyDescent="0.3">
      <c r="A21" s="3" t="s">
        <v>25</v>
      </c>
      <c r="B21" s="4">
        <v>33.5</v>
      </c>
      <c r="C21" s="6" t="s">
        <v>13</v>
      </c>
      <c r="D21" s="3" t="s">
        <v>33</v>
      </c>
      <c r="E21" s="4">
        <v>13241.4</v>
      </c>
      <c r="F21" s="6" t="s">
        <v>14</v>
      </c>
    </row>
    <row r="23" spans="1:6" x14ac:dyDescent="0.3">
      <c r="A23" s="3" t="s">
        <v>8</v>
      </c>
      <c r="B23" s="4">
        <v>1.1000000000000001</v>
      </c>
    </row>
  </sheetData>
  <conditionalFormatting sqref="M2:Q13">
    <cfRule type="cellIs" dxfId="10" priority="2" operator="greaterThan">
      <formula>0</formula>
    </cfRule>
    <cfRule type="cellIs" dxfId="9" priority="3" operator="lessThan">
      <formula>0</formula>
    </cfRule>
  </conditionalFormatting>
  <conditionalFormatting sqref="L2:L13">
    <cfRule type="cellIs" dxfId="8" priority="1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5 j F V t H W W n m l A A A A 9 g A A A B I A H A B D b 2 5 m a W c v U G F j a 2 F n Z S 5 4 b W w g o h g A K K A U A A A A A A A A A A A A A A A A A A A A A A A A A A A A h Y / N C o J A H M R f R f b u f p h E y N / 1 E N 0 S A i G 6 L u u m S 7 q G u 7 a + W 4 c e q V f I K K t b x 5 n 5 D c z c r z f I x r Y J L q q 3 u j M p Y p i i Q B n Z l d p U K R r c M V y h j M N O y J O o V D D B x i a j 1 S m q n T s n h H j v s V / g r q 9 I R C k j h 3 x b y F q 1 I t T G O m G k Q p 9 W + b + F O O x f Y 3 i E G V v i m M a Y A p l N y L X 5 A t G 0 9 5 n + m L A e G j f 0 i i s b b g o g s w T y / s A f U E s D B B Q A A g A I A H e Y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m M V W K I p H u A 4 A A A A R A A A A E w A c A E Z v c m 1 1 b G F z L 1 N l Y 3 R p b 2 4 x L m 0 g o h g A K K A U A A A A A A A A A A A A A A A A A A A A A A A A A A A A K 0 5 N L s n M z 1 M I h t C G 1 g B Q S w E C L Q A U A A I A C A B 3 m M V W 0 d Z a e a U A A A D 2 A A A A E g A A A A A A A A A A A A A A A A A A A A A A Q 2 9 u Z m l n L 1 B h Y 2 t h Z 2 U u e G 1 s U E s B A i 0 A F A A C A A g A d 5 j F V g / K 6 a u k A A A A 6 Q A A A B M A A A A A A A A A A A A A A A A A 8 Q A A A F t D b 2 5 0 Z W 5 0 X 1 R 5 c G V z X S 5 4 b W x Q S w E C L Q A U A A I A C A B 3 m M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O u L d b f w F k e h j K A A p j V g N Q A A A A A C A A A A A A A Q Z g A A A A E A A C A A A A C E y 7 A t r G H F z g B Q A r v J m 2 w i R 7 z n N 6 G R D k + C M l u / h 5 q q J w A A A A A O g A A A A A I A A C A A A A D D C 5 v m c n h N 0 + w b s a f L m W r x m 0 4 W P k d H V m 9 r o r j A 8 i k e e V A A A A D f 3 2 w K y C h K m U J z Z / J A 9 J O 0 r a 5 k f H 5 c z k N v J A M B d s O A C E t N t g J x r R 6 M t 6 C 6 a m H s H z o V 9 g F 9 B T p g V 8 j A P H L j P T d E H O 5 W T e u P O M S E v y f e + t R Y 3 k A A A A A N Y k g 8 O T t s Z s v z f q m B x Q + C C d E + T Z D 5 w O 2 G x e Y + 3 a o N S S 2 j W p y W P o E / s 2 U w 1 + Z J / v R V Q s c t B M k h y n C g h r x m x Q 3 B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5C11B4DCD9BF4FB9B00D3BD5B6A04C" ma:contentTypeVersion="11" ma:contentTypeDescription="Crear nuevo documento." ma:contentTypeScope="" ma:versionID="dfaad23309084e1bea95a95882e1e6af">
  <xsd:schema xmlns:xsd="http://www.w3.org/2001/XMLSchema" xmlns:xs="http://www.w3.org/2001/XMLSchema" xmlns:p="http://schemas.microsoft.com/office/2006/metadata/properties" xmlns:ns3="15349e40-a71c-4341-9deb-b1a11473c646" targetNamespace="http://schemas.microsoft.com/office/2006/metadata/properties" ma:root="true" ma:fieldsID="9c413615db8eda1652f719e3764f8072" ns3:_="">
    <xsd:import namespace="15349e40-a71c-4341-9deb-b1a11473c6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49e40-a71c-4341-9deb-b1a11473c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349e40-a71c-4341-9deb-b1a11473c646" xsi:nil="true"/>
  </documentManagement>
</p:properties>
</file>

<file path=customXml/itemProps1.xml><?xml version="1.0" encoding="utf-8"?>
<ds:datastoreItem xmlns:ds="http://schemas.openxmlformats.org/officeDocument/2006/customXml" ds:itemID="{F3A0DAF2-2DEF-414D-96D4-512971F03BF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9EEA47B-C3B5-4573-8169-8C18FF7E1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49e40-a71c-4341-9deb-b1a11473c6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487E7B-5F52-4C44-B1B4-F96FE6A41E3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A162809-1DFE-4D3F-8CD8-DAA23043BCD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5349e40-a71c-4341-9deb-b1a11473c64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LAT_SIN</vt:lpstr>
      <vt:lpstr>LONG_SIN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Arauzo</dc:creator>
  <cp:lastModifiedBy>ines arauzo</cp:lastModifiedBy>
  <dcterms:created xsi:type="dcterms:W3CDTF">2023-06-05T16:48:00Z</dcterms:created>
  <dcterms:modified xsi:type="dcterms:W3CDTF">2023-06-05T18:37:08Z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0x0101003E5C11B4DCD9BF4FB9B00D3BD5B6A04C</vt:lpwstr>
  </property>
</Properties>
</file>