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esktop\"/>
    </mc:Choice>
  </mc:AlternateContent>
  <xr:revisionPtr revIDLastSave="0" documentId="13_ncr:1_{0153556E-2294-4612-A5E0-A37AD1778B29}" xr6:coauthVersionLast="47" xr6:coauthVersionMax="47" xr10:uidLastSave="{00000000-0000-0000-0000-000000000000}"/>
  <bookViews>
    <workbookView xWindow="-120" yWindow="-120" windowWidth="29040" windowHeight="15720" xr2:uid="{B65DD2D5-3126-486D-8836-708C512D53EB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4" i="1"/>
  <c r="D31" i="1"/>
  <c r="D32" i="1"/>
  <c r="D33" i="1"/>
  <c r="D30" i="1"/>
  <c r="D27" i="1"/>
  <c r="D28" i="1"/>
  <c r="D29" i="1"/>
  <c r="D26" i="1"/>
  <c r="D23" i="1"/>
  <c r="D24" i="1"/>
  <c r="D25" i="1"/>
  <c r="D22" i="1"/>
  <c r="D19" i="1"/>
  <c r="D20" i="1"/>
  <c r="D21" i="1"/>
  <c r="D18" i="1"/>
  <c r="F35" i="1"/>
  <c r="F36" i="1"/>
  <c r="F37" i="1"/>
  <c r="F31" i="1"/>
  <c r="F32" i="1"/>
  <c r="F33" i="1"/>
  <c r="F27" i="1"/>
  <c r="F28" i="1"/>
  <c r="F29" i="1"/>
  <c r="F23" i="1"/>
  <c r="F24" i="1"/>
  <c r="F25" i="1"/>
  <c r="F34" i="1"/>
  <c r="F30" i="1"/>
  <c r="F26" i="1"/>
  <c r="F22" i="1"/>
  <c r="F19" i="1"/>
  <c r="F20" i="1"/>
  <c r="F21" i="1"/>
  <c r="F18" i="1"/>
  <c r="E36" i="1"/>
  <c r="E31" i="1"/>
  <c r="E32" i="1"/>
  <c r="E30" i="1"/>
  <c r="C35" i="1"/>
  <c r="C36" i="1"/>
  <c r="C37" i="1"/>
  <c r="C31" i="1"/>
  <c r="C32" i="1"/>
  <c r="C33" i="1"/>
  <c r="C34" i="1"/>
  <c r="C30" i="1"/>
  <c r="E28" i="1"/>
  <c r="E23" i="1"/>
  <c r="E24" i="1"/>
  <c r="E22" i="1"/>
  <c r="E20" i="1"/>
  <c r="C27" i="1"/>
  <c r="C28" i="1"/>
  <c r="C29" i="1"/>
  <c r="C26" i="1"/>
  <c r="C23" i="1"/>
  <c r="C24" i="1"/>
  <c r="C25" i="1"/>
  <c r="C22" i="1"/>
  <c r="C19" i="1"/>
  <c r="C20" i="1"/>
  <c r="C21" i="1"/>
  <c r="C18" i="1"/>
  <c r="W8" i="1"/>
  <c r="W7" i="1"/>
  <c r="W6" i="1"/>
  <c r="T9" i="1"/>
  <c r="T10" i="1" s="1"/>
  <c r="O11" i="1"/>
  <c r="O10" i="1"/>
  <c r="E3" i="1"/>
  <c r="E35" i="1" s="1"/>
  <c r="E4" i="1"/>
  <c r="E5" i="1"/>
  <c r="E33" i="1" s="1"/>
  <c r="E2" i="1"/>
  <c r="E34" i="1" s="1"/>
  <c r="O9" i="1"/>
  <c r="O8" i="1"/>
  <c r="O7" i="1"/>
  <c r="O6" i="1"/>
  <c r="L7" i="1"/>
  <c r="O2" i="1"/>
  <c r="P2" i="1" s="1"/>
  <c r="K13" i="1"/>
  <c r="K3" i="1"/>
  <c r="J8" i="1" s="1"/>
  <c r="K4" i="1"/>
  <c r="I9" i="1" s="1"/>
  <c r="K5" i="1"/>
  <c r="G10" i="1" s="1"/>
  <c r="K2" i="1"/>
  <c r="H7" i="1" s="1"/>
  <c r="E18" i="1" l="1"/>
  <c r="E26" i="1"/>
  <c r="E21" i="1"/>
  <c r="E29" i="1"/>
  <c r="E37" i="1"/>
  <c r="E19" i="1"/>
  <c r="E27" i="1"/>
  <c r="E25" i="1"/>
  <c r="F7" i="1"/>
  <c r="G7" i="1"/>
  <c r="M2" i="1"/>
  <c r="P7" i="1" s="1"/>
  <c r="S6" i="1" s="1"/>
  <c r="J7" i="1"/>
  <c r="I7" i="1"/>
  <c r="I8" i="1"/>
  <c r="H8" i="1"/>
  <c r="G8" i="1"/>
  <c r="F9" i="1"/>
  <c r="F8" i="1"/>
  <c r="J10" i="1"/>
  <c r="H10" i="1"/>
  <c r="J9" i="1"/>
  <c r="H9" i="1"/>
  <c r="G9" i="1"/>
  <c r="F10" i="1"/>
  <c r="I10" i="1"/>
  <c r="U6" i="1" l="1"/>
  <c r="P11" i="1"/>
  <c r="S8" i="1" s="1"/>
  <c r="U8" i="1" s="1"/>
  <c r="P9" i="1"/>
  <c r="S7" i="1" s="1"/>
  <c r="U7" i="1" s="1"/>
  <c r="H12" i="1"/>
  <c r="F12" i="1"/>
  <c r="K7" i="1"/>
  <c r="K8" i="1"/>
  <c r="K10" i="1"/>
  <c r="K9" i="1"/>
  <c r="H14" i="1" l="1"/>
  <c r="S9" i="1"/>
  <c r="G12" i="1"/>
  <c r="G14" i="1" s="1"/>
  <c r="G16" i="1" s="1"/>
  <c r="U9" i="1" l="1"/>
  <c r="S10" i="1"/>
  <c r="S11" i="1" s="1"/>
  <c r="S12" i="1" s="1"/>
  <c r="K15" i="1"/>
  <c r="S13" i="1" l="1"/>
  <c r="V6" i="1"/>
  <c r="V8" i="1"/>
  <c r="V7" i="1"/>
</calcChain>
</file>

<file path=xl/sharedStrings.xml><?xml version="1.0" encoding="utf-8"?>
<sst xmlns="http://schemas.openxmlformats.org/spreadsheetml/2006/main" count="115" uniqueCount="80">
  <si>
    <t>test</t>
    <phoneticPr fontId="1" type="noConversion"/>
  </si>
  <si>
    <t>x1</t>
    <phoneticPr fontId="1" type="noConversion"/>
  </si>
  <si>
    <t>x2</t>
    <phoneticPr fontId="1" type="noConversion"/>
  </si>
  <si>
    <t>run1</t>
    <phoneticPr fontId="1" type="noConversion"/>
  </si>
  <si>
    <t>run2</t>
  </si>
  <si>
    <t>run3</t>
  </si>
  <si>
    <t>run4</t>
  </si>
  <si>
    <t>run5</t>
  </si>
  <si>
    <t>average</t>
    <phoneticPr fontId="1" type="noConversion"/>
  </si>
  <si>
    <t>SS(mean)</t>
    <phoneticPr fontId="1" type="noConversion"/>
  </si>
  <si>
    <t>SS(between test)</t>
    <phoneticPr fontId="1" type="noConversion"/>
  </si>
  <si>
    <t>SS(within tests)</t>
    <phoneticPr fontId="1" type="noConversion"/>
  </si>
  <si>
    <t>m</t>
    <phoneticPr fontId="1" type="noConversion"/>
  </si>
  <si>
    <t>n</t>
    <phoneticPr fontId="1" type="noConversion"/>
  </si>
  <si>
    <t>s_ybar^2</t>
    <phoneticPr fontId="1" type="noConversion"/>
  </si>
  <si>
    <t>s_p^2(MS within test)</t>
    <phoneticPr fontId="1" type="noConversion"/>
  </si>
  <si>
    <t>s_y^2(MS between test)</t>
    <phoneticPr fontId="1" type="noConversion"/>
  </si>
  <si>
    <t>F_0.99,3,16</t>
    <phoneticPr fontId="1" type="noConversion"/>
  </si>
  <si>
    <t>F-test</t>
    <phoneticPr fontId="1" type="noConversion"/>
  </si>
  <si>
    <t>harvester</t>
    <phoneticPr fontId="1" type="noConversion"/>
  </si>
  <si>
    <t>ife no.1</t>
    <phoneticPr fontId="1" type="noConversion"/>
  </si>
  <si>
    <t>pusa early</t>
    <phoneticPr fontId="1" type="noConversion"/>
  </si>
  <si>
    <t>10K</t>
    <phoneticPr fontId="1" type="noConversion"/>
  </si>
  <si>
    <t>20k</t>
    <phoneticPr fontId="1" type="noConversion"/>
  </si>
  <si>
    <t>30K</t>
  </si>
  <si>
    <t>40K</t>
  </si>
  <si>
    <t>N</t>
    <phoneticPr fontId="1" type="noConversion"/>
  </si>
  <si>
    <t>y_bar_bar</t>
    <phoneticPr fontId="1" type="noConversion"/>
  </si>
  <si>
    <t>x1+</t>
    <phoneticPr fontId="1" type="noConversion"/>
  </si>
  <si>
    <t>x1-</t>
    <phoneticPr fontId="1" type="noConversion"/>
  </si>
  <si>
    <t>x2+</t>
    <phoneticPr fontId="1" type="noConversion"/>
  </si>
  <si>
    <t>x2-</t>
    <phoneticPr fontId="1" type="noConversion"/>
  </si>
  <si>
    <t>SS1</t>
    <phoneticPr fontId="1" type="noConversion"/>
  </si>
  <si>
    <t>SS2</t>
    <phoneticPr fontId="1" type="noConversion"/>
  </si>
  <si>
    <t>x1x2</t>
    <phoneticPr fontId="1" type="noConversion"/>
  </si>
  <si>
    <t>x12+</t>
    <phoneticPr fontId="1" type="noConversion"/>
  </si>
  <si>
    <t>x12-</t>
    <phoneticPr fontId="1" type="noConversion"/>
  </si>
  <si>
    <t>SS12</t>
    <phoneticPr fontId="1" type="noConversion"/>
  </si>
  <si>
    <t>replicate</t>
    <phoneticPr fontId="1" type="noConversion"/>
  </si>
  <si>
    <t>E1</t>
    <phoneticPr fontId="1" type="noConversion"/>
  </si>
  <si>
    <t>E2</t>
    <phoneticPr fontId="1" type="noConversion"/>
  </si>
  <si>
    <t>E12</t>
    <phoneticPr fontId="1" type="noConversion"/>
  </si>
  <si>
    <t>error</t>
    <phoneticPr fontId="1" type="noConversion"/>
  </si>
  <si>
    <t>SS</t>
  </si>
  <si>
    <t>SS</t>
    <phoneticPr fontId="1" type="noConversion"/>
  </si>
  <si>
    <t>DOF</t>
    <phoneticPr fontId="1" type="noConversion"/>
  </si>
  <si>
    <t>MS</t>
  </si>
  <si>
    <t>MS</t>
    <phoneticPr fontId="1" type="noConversion"/>
  </si>
  <si>
    <t>F</t>
  </si>
  <si>
    <t>F</t>
    <phoneticPr fontId="1" type="noConversion"/>
  </si>
  <si>
    <t>F_0.1,1,16</t>
    <phoneticPr fontId="1" type="noConversion"/>
  </si>
  <si>
    <t>R^2</t>
    <phoneticPr fontId="1" type="noConversion"/>
  </si>
  <si>
    <t>R</t>
    <phoneticPr fontId="1" type="noConversion"/>
  </si>
  <si>
    <t>adjusted R^2</t>
    <phoneticPr fontId="1" type="noConversion"/>
  </si>
  <si>
    <t>total</t>
    <phoneticPr fontId="1" type="noConversion"/>
  </si>
  <si>
    <t>x1</t>
  </si>
  <si>
    <t>x1x2</t>
  </si>
  <si>
    <t>y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</si>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</sst>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5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ont="1" applyFill="1" applyBorder="1" applyAlignment="1">
      <alignment horizontal="centerContinuous" vertical="center"/>
    </xf>
    <xf numFmtId="0" fontId="0" fillId="3" borderId="0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2" xfId="0" applyFill="1" applyBorder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CA29-6EBC-4B0A-8BC9-7DDB6597582E}">
  <dimension ref="B1:Z38"/>
  <sheetViews>
    <sheetView tabSelected="1" workbookViewId="0">
      <selection activeCell="P7" sqref="P7"/>
    </sheetView>
  </sheetViews>
  <sheetFormatPr defaultRowHeight="16.5" x14ac:dyDescent="0.25"/>
  <cols>
    <col min="11" max="11" width="9.125" bestFit="1" customWidth="1"/>
    <col min="13" max="13" width="9.5" bestFit="1" customWidth="1"/>
    <col min="18" max="18" width="11.75" bestFit="1" customWidth="1"/>
    <col min="20" max="20" width="11.75" bestFit="1" customWidth="1"/>
  </cols>
  <sheetData>
    <row r="1" spans="2:23" x14ac:dyDescent="0.25">
      <c r="B1" t="s">
        <v>0</v>
      </c>
      <c r="C1" t="s">
        <v>1</v>
      </c>
      <c r="D1" t="s">
        <v>2</v>
      </c>
      <c r="E1" t="s">
        <v>34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27</v>
      </c>
    </row>
    <row r="2" spans="2:23" x14ac:dyDescent="0.25">
      <c r="B2">
        <v>1</v>
      </c>
      <c r="C2">
        <v>-1</v>
      </c>
      <c r="D2">
        <v>-1</v>
      </c>
      <c r="E2">
        <f>C2*D2</f>
        <v>1</v>
      </c>
      <c r="F2">
        <v>11</v>
      </c>
      <c r="G2">
        <v>7</v>
      </c>
      <c r="H2">
        <v>10</v>
      </c>
      <c r="I2">
        <v>15</v>
      </c>
      <c r="J2">
        <v>7</v>
      </c>
      <c r="K2">
        <f>AVERAGE(F2:J2)</f>
        <v>10</v>
      </c>
      <c r="L2" t="s">
        <v>12</v>
      </c>
      <c r="M2">
        <f>AVERAGE(K2:K5)</f>
        <v>29.75</v>
      </c>
      <c r="O2">
        <f>(SUM(F3:J3,F5:J5)-SUM(F2:J2,F4:J4))/10</f>
        <v>24.5</v>
      </c>
      <c r="P2">
        <f>O2^2</f>
        <v>600.25</v>
      </c>
    </row>
    <row r="3" spans="2:23" x14ac:dyDescent="0.25">
      <c r="B3">
        <v>2</v>
      </c>
      <c r="C3">
        <v>1</v>
      </c>
      <c r="D3">
        <v>-1</v>
      </c>
      <c r="E3">
        <f t="shared" ref="E3:E5" si="0">C3*D3</f>
        <v>-1</v>
      </c>
      <c r="F3">
        <v>48</v>
      </c>
      <c r="G3">
        <v>43</v>
      </c>
      <c r="H3">
        <v>52</v>
      </c>
      <c r="I3">
        <v>55</v>
      </c>
      <c r="J3">
        <v>47</v>
      </c>
      <c r="K3">
        <f t="shared" ref="K3:K5" si="1">AVERAGE(F3:J3)</f>
        <v>49</v>
      </c>
      <c r="L3">
        <v>4</v>
      </c>
    </row>
    <row r="4" spans="2:23" x14ac:dyDescent="0.25">
      <c r="B4">
        <v>3</v>
      </c>
      <c r="C4">
        <v>-1</v>
      </c>
      <c r="D4">
        <v>1</v>
      </c>
      <c r="E4">
        <f t="shared" si="0"/>
        <v>-1</v>
      </c>
      <c r="F4">
        <v>31</v>
      </c>
      <c r="G4">
        <v>24</v>
      </c>
      <c r="H4">
        <v>27</v>
      </c>
      <c r="I4">
        <v>23</v>
      </c>
      <c r="J4">
        <v>20</v>
      </c>
      <c r="K4">
        <f t="shared" si="1"/>
        <v>25</v>
      </c>
      <c r="L4" t="s">
        <v>13</v>
      </c>
    </row>
    <row r="5" spans="2:23" x14ac:dyDescent="0.25">
      <c r="B5">
        <v>4</v>
      </c>
      <c r="C5">
        <v>1</v>
      </c>
      <c r="D5">
        <v>1</v>
      </c>
      <c r="E5">
        <f t="shared" si="0"/>
        <v>1</v>
      </c>
      <c r="F5">
        <v>37</v>
      </c>
      <c r="G5">
        <v>33</v>
      </c>
      <c r="H5">
        <v>34</v>
      </c>
      <c r="I5">
        <v>37</v>
      </c>
      <c r="J5">
        <v>34</v>
      </c>
      <c r="K5">
        <f t="shared" si="1"/>
        <v>35</v>
      </c>
      <c r="L5">
        <v>5</v>
      </c>
      <c r="R5" s="7"/>
      <c r="S5" s="7" t="s">
        <v>44</v>
      </c>
      <c r="T5" s="7" t="s">
        <v>45</v>
      </c>
      <c r="U5" s="7" t="s">
        <v>47</v>
      </c>
      <c r="V5" s="7" t="s">
        <v>49</v>
      </c>
      <c r="W5" s="7" t="s">
        <v>50</v>
      </c>
    </row>
    <row r="6" spans="2:23" x14ac:dyDescent="0.25">
      <c r="L6" t="s">
        <v>26</v>
      </c>
      <c r="N6" t="s">
        <v>28</v>
      </c>
      <c r="O6">
        <f>AVERAGE(F3:J3,F5:J5)</f>
        <v>42</v>
      </c>
      <c r="P6" t="s">
        <v>32</v>
      </c>
      <c r="R6" s="7" t="s">
        <v>39</v>
      </c>
      <c r="S6" s="7">
        <f>P7</f>
        <v>3001.25</v>
      </c>
      <c r="T6" s="7">
        <v>1</v>
      </c>
      <c r="U6" s="7">
        <f>S6/T6</f>
        <v>3001.25</v>
      </c>
      <c r="V6" s="7">
        <f>U6/$U$9</f>
        <v>224.39252336448598</v>
      </c>
      <c r="W6" s="7">
        <f>_xlfn.F.INV.RT(0.1,1,16)</f>
        <v>3.0481098110878739</v>
      </c>
    </row>
    <row r="7" spans="2:23" x14ac:dyDescent="0.25">
      <c r="F7">
        <f>(F2-$K2)^2</f>
        <v>1</v>
      </c>
      <c r="G7">
        <f t="shared" ref="G7:J7" si="2">(G2-$K2)^2</f>
        <v>9</v>
      </c>
      <c r="H7">
        <f t="shared" si="2"/>
        <v>0</v>
      </c>
      <c r="I7">
        <f t="shared" si="2"/>
        <v>25</v>
      </c>
      <c r="J7">
        <f t="shared" si="2"/>
        <v>9</v>
      </c>
      <c r="K7">
        <f>(K2-$M$2)^2</f>
        <v>390.0625</v>
      </c>
      <c r="L7">
        <f>L3*L5</f>
        <v>20</v>
      </c>
      <c r="N7" t="s">
        <v>29</v>
      </c>
      <c r="O7">
        <f>AVERAGE(F2:J2,F4:J4)</f>
        <v>17.5</v>
      </c>
      <c r="P7">
        <f>L7/2*((O6-M2)^2+(O7-M2)^2)</f>
        <v>3001.25</v>
      </c>
      <c r="R7" s="7" t="s">
        <v>40</v>
      </c>
      <c r="S7" s="7">
        <f>P9</f>
        <v>1.25</v>
      </c>
      <c r="T7" s="7">
        <v>1</v>
      </c>
      <c r="U7" s="7">
        <f t="shared" ref="U7:U9" si="3">S7/T7</f>
        <v>1.25</v>
      </c>
      <c r="V7" s="7">
        <f t="shared" ref="V7:V8" si="4">U7/$U$9</f>
        <v>9.3457943925233641E-2</v>
      </c>
      <c r="W7" s="7">
        <f>_xlfn.F.INV.RT(0.1,1,16)</f>
        <v>3.0481098110878739</v>
      </c>
    </row>
    <row r="8" spans="2:23" x14ac:dyDescent="0.25">
      <c r="F8">
        <f t="shared" ref="F8:J10" si="5">(F3-$K3)^2</f>
        <v>1</v>
      </c>
      <c r="G8">
        <f t="shared" si="5"/>
        <v>36</v>
      </c>
      <c r="H8">
        <f t="shared" si="5"/>
        <v>9</v>
      </c>
      <c r="I8">
        <f t="shared" si="5"/>
        <v>36</v>
      </c>
      <c r="J8">
        <f t="shared" si="5"/>
        <v>4</v>
      </c>
      <c r="K8">
        <f t="shared" ref="K8:K10" si="6">(K3-$M$2)^2</f>
        <v>370.5625</v>
      </c>
      <c r="N8" t="s">
        <v>30</v>
      </c>
      <c r="O8">
        <f>AVERAGE(F4:J4,F5:J5)</f>
        <v>30</v>
      </c>
      <c r="P8" t="s">
        <v>33</v>
      </c>
      <c r="R8" s="7" t="s">
        <v>41</v>
      </c>
      <c r="S8" s="7">
        <f>P11</f>
        <v>1051.25</v>
      </c>
      <c r="T8" s="7">
        <v>1</v>
      </c>
      <c r="U8" s="7">
        <f t="shared" si="3"/>
        <v>1051.25</v>
      </c>
      <c r="V8" s="7">
        <f t="shared" si="4"/>
        <v>78.598130841121488</v>
      </c>
      <c r="W8" s="7">
        <f>_xlfn.F.INV.RT(0.1,1,16)</f>
        <v>3.0481098110878739</v>
      </c>
    </row>
    <row r="9" spans="2:23" x14ac:dyDescent="0.25">
      <c r="F9">
        <f t="shared" si="5"/>
        <v>36</v>
      </c>
      <c r="G9">
        <f t="shared" si="5"/>
        <v>1</v>
      </c>
      <c r="H9">
        <f t="shared" si="5"/>
        <v>4</v>
      </c>
      <c r="I9">
        <f t="shared" si="5"/>
        <v>4</v>
      </c>
      <c r="J9">
        <f t="shared" si="5"/>
        <v>25</v>
      </c>
      <c r="K9">
        <f t="shared" si="6"/>
        <v>22.5625</v>
      </c>
      <c r="N9" t="s">
        <v>31</v>
      </c>
      <c r="O9">
        <f>AVERAGE(F2:J2,F3:J3)</f>
        <v>29.5</v>
      </c>
      <c r="P9">
        <f>L7/2*((O8-M2)^2+(O9-M2)^2)</f>
        <v>1.25</v>
      </c>
      <c r="R9" s="7" t="s">
        <v>42</v>
      </c>
      <c r="S9" s="7">
        <f>H12</f>
        <v>214</v>
      </c>
      <c r="T9" s="7">
        <f>L3*(L5-1)</f>
        <v>16</v>
      </c>
      <c r="U9" s="7">
        <f t="shared" si="3"/>
        <v>13.375</v>
      </c>
      <c r="V9" s="7"/>
      <c r="W9" s="7"/>
    </row>
    <row r="10" spans="2:23" x14ac:dyDescent="0.25">
      <c r="F10">
        <f t="shared" si="5"/>
        <v>4</v>
      </c>
      <c r="G10">
        <f t="shared" si="5"/>
        <v>4</v>
      </c>
      <c r="H10">
        <f t="shared" si="5"/>
        <v>1</v>
      </c>
      <c r="I10">
        <f t="shared" si="5"/>
        <v>4</v>
      </c>
      <c r="J10">
        <f t="shared" si="5"/>
        <v>1</v>
      </c>
      <c r="K10">
        <f t="shared" si="6"/>
        <v>27.5625</v>
      </c>
      <c r="N10" t="s">
        <v>35</v>
      </c>
      <c r="O10">
        <f>AVERAGE(F2:J2,F5:J5)</f>
        <v>22.5</v>
      </c>
      <c r="P10" t="s">
        <v>37</v>
      </c>
      <c r="R10" s="8" t="s">
        <v>54</v>
      </c>
      <c r="S10" s="8">
        <f>SUM(S6:S9)</f>
        <v>4267.75</v>
      </c>
      <c r="T10" s="8">
        <f>SUM(T6:T9)</f>
        <v>19</v>
      </c>
      <c r="U10" s="8"/>
      <c r="V10" s="8"/>
      <c r="W10" s="8"/>
    </row>
    <row r="11" spans="2:23" x14ac:dyDescent="0.25">
      <c r="F11" s="2" t="s">
        <v>9</v>
      </c>
      <c r="G11" s="2" t="s">
        <v>10</v>
      </c>
      <c r="H11" s="2" t="s">
        <v>11</v>
      </c>
      <c r="I11" s="2"/>
      <c r="N11" t="s">
        <v>36</v>
      </c>
      <c r="O11">
        <f>AVERAGE(F3:J3,F4:J4)</f>
        <v>37</v>
      </c>
      <c r="P11">
        <f>L7/2*((O10-M2)^2+(O11-M2)^2)</f>
        <v>1051.25</v>
      </c>
      <c r="R11" s="9" t="s">
        <v>51</v>
      </c>
      <c r="S11" s="10">
        <f>SUM(S6,S8)/S10</f>
        <v>0.94956358737039426</v>
      </c>
      <c r="T11" s="9"/>
      <c r="U11" s="9"/>
      <c r="V11" s="7"/>
      <c r="W11" s="7"/>
    </row>
    <row r="12" spans="2:23" x14ac:dyDescent="0.25">
      <c r="F12" s="2">
        <f>L3*L5*M2^2</f>
        <v>17701.25</v>
      </c>
      <c r="G12" s="2">
        <f>L5*SUM(K7:K10)</f>
        <v>4053.75</v>
      </c>
      <c r="H12" s="2">
        <f>SUM(F7:J10)</f>
        <v>214</v>
      </c>
      <c r="I12" s="2"/>
      <c r="K12" t="s">
        <v>17</v>
      </c>
      <c r="R12" s="9" t="s">
        <v>52</v>
      </c>
      <c r="S12" s="10">
        <f>S11^0.5</f>
        <v>0.97445553380869787</v>
      </c>
      <c r="T12" s="9"/>
      <c r="U12" s="7"/>
      <c r="V12" s="7"/>
      <c r="W12" s="7"/>
    </row>
    <row r="13" spans="2:23" x14ac:dyDescent="0.25">
      <c r="F13" s="2"/>
      <c r="G13" s="2" t="s">
        <v>14</v>
      </c>
      <c r="H13" s="2" t="s">
        <v>15</v>
      </c>
      <c r="I13" s="2"/>
      <c r="K13">
        <f>_xlfn.F.INV(0.99,3,16)</f>
        <v>5.2922140455209457</v>
      </c>
      <c r="R13" s="9" t="s">
        <v>53</v>
      </c>
      <c r="S13" s="21">
        <f>1-(S9/T9)/(S10/T10)</f>
        <v>0.94045457208130745</v>
      </c>
      <c r="T13" s="9"/>
      <c r="U13" s="7"/>
      <c r="V13" s="7"/>
      <c r="W13" s="7"/>
    </row>
    <row r="14" spans="2:23" x14ac:dyDescent="0.25">
      <c r="F14" s="2"/>
      <c r="G14" s="2">
        <f>G12/L5/(L3-1)</f>
        <v>270.25</v>
      </c>
      <c r="H14" s="2">
        <f>H12/(L3*(L5-1))</f>
        <v>13.375</v>
      </c>
      <c r="I14" s="2"/>
      <c r="K14" t="s">
        <v>18</v>
      </c>
    </row>
    <row r="15" spans="2:23" x14ac:dyDescent="0.25">
      <c r="F15" s="2"/>
      <c r="G15" s="2" t="s">
        <v>16</v>
      </c>
      <c r="H15" s="2"/>
      <c r="I15" s="2"/>
      <c r="K15">
        <f>G16/H14</f>
        <v>101.02803738317758</v>
      </c>
    </row>
    <row r="16" spans="2:23" x14ac:dyDescent="0.25">
      <c r="F16" s="2"/>
      <c r="G16" s="2">
        <f>G14*L5</f>
        <v>1351.25</v>
      </c>
      <c r="H16" s="2"/>
      <c r="I16" s="2"/>
    </row>
    <row r="17" spans="2:26" x14ac:dyDescent="0.25">
      <c r="B17" s="15"/>
      <c r="C17" s="15" t="s">
        <v>1</v>
      </c>
      <c r="D17" s="15" t="s">
        <v>2</v>
      </c>
      <c r="E17" s="15" t="s">
        <v>34</v>
      </c>
      <c r="F17" s="15" t="s">
        <v>57</v>
      </c>
    </row>
    <row r="18" spans="2:26" x14ac:dyDescent="0.25">
      <c r="B18" s="16" t="s">
        <v>38</v>
      </c>
      <c r="C18" s="9">
        <f>C2</f>
        <v>-1</v>
      </c>
      <c r="D18" s="9">
        <f>D2</f>
        <v>-1</v>
      </c>
      <c r="E18" s="9">
        <f>E2</f>
        <v>1</v>
      </c>
      <c r="F18" s="9">
        <f>F2</f>
        <v>11</v>
      </c>
    </row>
    <row r="19" spans="2:26" x14ac:dyDescent="0.25">
      <c r="B19" s="16"/>
      <c r="C19" s="9">
        <f t="shared" ref="C19:D21" si="7">C3</f>
        <v>1</v>
      </c>
      <c r="D19" s="9">
        <f t="shared" si="7"/>
        <v>-1</v>
      </c>
      <c r="E19" s="9">
        <f t="shared" ref="E19:F21" si="8">E3</f>
        <v>-1</v>
      </c>
      <c r="F19" s="9">
        <f t="shared" si="8"/>
        <v>48</v>
      </c>
      <c r="I19" s="7" t="s">
        <v>58</v>
      </c>
      <c r="J19" s="7"/>
      <c r="K19" s="7"/>
      <c r="L19" s="7"/>
      <c r="M19" s="7"/>
      <c r="N19" s="7"/>
      <c r="O19" s="7"/>
      <c r="P19" s="7"/>
      <c r="Q19" s="7"/>
      <c r="R19" s="2" t="s">
        <v>58</v>
      </c>
      <c r="S19" s="2"/>
      <c r="T19" s="2"/>
      <c r="U19" s="2"/>
      <c r="V19" s="2"/>
      <c r="W19" s="2"/>
      <c r="X19" s="2"/>
      <c r="Y19" s="2"/>
      <c r="Z19" s="2"/>
    </row>
    <row r="20" spans="2:26" ht="17.25" thickBot="1" x14ac:dyDescent="0.3">
      <c r="B20" s="16"/>
      <c r="C20" s="9">
        <f t="shared" si="7"/>
        <v>-1</v>
      </c>
      <c r="D20" s="9">
        <f t="shared" si="7"/>
        <v>1</v>
      </c>
      <c r="E20" s="9">
        <f t="shared" si="8"/>
        <v>-1</v>
      </c>
      <c r="F20" s="9">
        <f t="shared" si="8"/>
        <v>31</v>
      </c>
      <c r="I20" s="7"/>
      <c r="J20" s="7"/>
      <c r="K20" s="7"/>
      <c r="L20" s="7"/>
      <c r="M20" s="7"/>
      <c r="N20" s="7"/>
      <c r="O20" s="7"/>
      <c r="P20" s="7"/>
      <c r="Q20" s="7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17"/>
      <c r="C21" s="15">
        <f t="shared" si="7"/>
        <v>1</v>
      </c>
      <c r="D21" s="15">
        <f t="shared" si="7"/>
        <v>1</v>
      </c>
      <c r="E21" s="15">
        <f t="shared" si="8"/>
        <v>1</v>
      </c>
      <c r="F21" s="15">
        <f t="shared" si="8"/>
        <v>37</v>
      </c>
      <c r="I21" s="11" t="s">
        <v>59</v>
      </c>
      <c r="J21" s="11"/>
      <c r="K21" s="7"/>
      <c r="L21" s="7"/>
      <c r="M21" s="7"/>
      <c r="N21" s="7"/>
      <c r="O21" s="7"/>
      <c r="P21" s="7"/>
      <c r="Q21" s="7"/>
      <c r="R21" s="3" t="s">
        <v>59</v>
      </c>
      <c r="S21" s="3"/>
      <c r="T21" s="2"/>
      <c r="U21" s="2"/>
      <c r="V21" s="2"/>
      <c r="W21" s="2"/>
      <c r="X21" s="2"/>
      <c r="Y21" s="2"/>
      <c r="Z21" s="2"/>
    </row>
    <row r="22" spans="2:26" x14ac:dyDescent="0.25">
      <c r="B22" s="18" t="s">
        <v>38</v>
      </c>
      <c r="C22" s="8">
        <f>C2</f>
        <v>-1</v>
      </c>
      <c r="D22" s="9">
        <f>D18</f>
        <v>-1</v>
      </c>
      <c r="E22" s="8">
        <f>E2</f>
        <v>1</v>
      </c>
      <c r="F22" s="9">
        <f>G2</f>
        <v>7</v>
      </c>
      <c r="I22" s="12" t="s">
        <v>60</v>
      </c>
      <c r="J22" s="12">
        <v>0.97445553380869787</v>
      </c>
      <c r="K22" s="7"/>
      <c r="L22" s="7"/>
      <c r="M22" s="7"/>
      <c r="N22" s="7"/>
      <c r="O22" s="7"/>
      <c r="P22" s="7"/>
      <c r="Q22" s="7"/>
      <c r="R22" s="4" t="s">
        <v>60</v>
      </c>
      <c r="S22" s="4">
        <v>0.97460580839264443</v>
      </c>
      <c r="T22" s="2"/>
      <c r="U22" s="2"/>
      <c r="V22" s="2"/>
      <c r="W22" s="2"/>
      <c r="X22" s="2"/>
      <c r="Y22" s="2"/>
      <c r="Z22" s="2"/>
    </row>
    <row r="23" spans="2:26" x14ac:dyDescent="0.25">
      <c r="B23" s="16"/>
      <c r="C23" s="9">
        <f t="shared" ref="C23:C25" si="9">C3</f>
        <v>1</v>
      </c>
      <c r="D23" s="9">
        <f t="shared" ref="D23:D25" si="10">D19</f>
        <v>-1</v>
      </c>
      <c r="E23" s="9">
        <f t="shared" ref="E23:E25" si="11">E3</f>
        <v>-1</v>
      </c>
      <c r="F23" s="9">
        <f t="shared" ref="F23:F25" si="12">G3</f>
        <v>43</v>
      </c>
      <c r="I23" s="12" t="s">
        <v>61</v>
      </c>
      <c r="J23" s="12">
        <v>0.94956358737039426</v>
      </c>
      <c r="K23" s="7"/>
      <c r="L23" s="7"/>
      <c r="M23" s="7"/>
      <c r="N23" s="7"/>
      <c r="O23" s="7"/>
      <c r="P23" s="7"/>
      <c r="Q23" s="7"/>
      <c r="R23" s="4" t="s">
        <v>61</v>
      </c>
      <c r="S23" s="4">
        <v>0.94985648175268</v>
      </c>
      <c r="T23" s="2"/>
      <c r="U23" s="2"/>
      <c r="V23" s="2"/>
      <c r="W23" s="2"/>
      <c r="X23" s="2"/>
      <c r="Y23" s="2"/>
      <c r="Z23" s="2"/>
    </row>
    <row r="24" spans="2:26" x14ac:dyDescent="0.25">
      <c r="B24" s="16"/>
      <c r="C24" s="9">
        <f t="shared" si="9"/>
        <v>-1</v>
      </c>
      <c r="D24" s="9">
        <f t="shared" si="10"/>
        <v>1</v>
      </c>
      <c r="E24" s="9">
        <f t="shared" si="11"/>
        <v>-1</v>
      </c>
      <c r="F24" s="9">
        <f t="shared" si="12"/>
        <v>24</v>
      </c>
      <c r="I24" s="12" t="s">
        <v>62</v>
      </c>
      <c r="J24" s="12">
        <v>0.94362989176691126</v>
      </c>
      <c r="K24" s="7"/>
      <c r="L24" s="7"/>
      <c r="M24" s="7"/>
      <c r="N24" s="7"/>
      <c r="O24" s="7"/>
      <c r="P24" s="7"/>
      <c r="Q24" s="7"/>
      <c r="R24" s="4" t="s">
        <v>62</v>
      </c>
      <c r="S24" s="20">
        <v>0.94045457208130756</v>
      </c>
      <c r="T24" s="2"/>
      <c r="U24" s="2"/>
      <c r="V24" s="2"/>
      <c r="W24" s="2"/>
      <c r="X24" s="2"/>
      <c r="Y24" s="2"/>
      <c r="Z24" s="2"/>
    </row>
    <row r="25" spans="2:26" x14ac:dyDescent="0.25">
      <c r="B25" s="17"/>
      <c r="C25" s="15">
        <f t="shared" si="9"/>
        <v>1</v>
      </c>
      <c r="D25" s="15">
        <f t="shared" si="10"/>
        <v>1</v>
      </c>
      <c r="E25" s="15">
        <f t="shared" si="11"/>
        <v>1</v>
      </c>
      <c r="F25" s="15">
        <f t="shared" si="12"/>
        <v>33</v>
      </c>
      <c r="I25" s="12" t="s">
        <v>63</v>
      </c>
      <c r="J25" s="12">
        <v>3.5583373513317071</v>
      </c>
      <c r="K25" s="7"/>
      <c r="L25" s="7"/>
      <c r="M25" s="7"/>
      <c r="N25" s="7"/>
      <c r="O25" s="7"/>
      <c r="P25" s="7"/>
      <c r="Q25" s="7"/>
      <c r="R25" s="4" t="s">
        <v>63</v>
      </c>
      <c r="S25" s="4">
        <v>3.6571847095819492</v>
      </c>
      <c r="T25" s="2"/>
      <c r="U25" s="2"/>
      <c r="V25" s="2"/>
      <c r="W25" s="2"/>
      <c r="X25" s="2"/>
      <c r="Y25" s="2"/>
      <c r="Z25" s="2"/>
    </row>
    <row r="26" spans="2:26" ht="17.25" thickBot="1" x14ac:dyDescent="0.3">
      <c r="B26" s="18" t="s">
        <v>38</v>
      </c>
      <c r="C26" s="8">
        <f>C2</f>
        <v>-1</v>
      </c>
      <c r="D26" s="9">
        <f>D22</f>
        <v>-1</v>
      </c>
      <c r="E26" s="8">
        <f>E2</f>
        <v>1</v>
      </c>
      <c r="F26" s="9">
        <f>H2</f>
        <v>10</v>
      </c>
      <c r="I26" s="13" t="s">
        <v>64</v>
      </c>
      <c r="J26" s="13">
        <v>20</v>
      </c>
      <c r="K26" s="7"/>
      <c r="L26" s="7"/>
      <c r="M26" s="7"/>
      <c r="N26" s="7"/>
      <c r="O26" s="7"/>
      <c r="P26" s="7"/>
      <c r="Q26" s="7"/>
      <c r="R26" s="5" t="s">
        <v>64</v>
      </c>
      <c r="S26" s="5">
        <v>20</v>
      </c>
      <c r="T26" s="2"/>
      <c r="U26" s="2"/>
      <c r="V26" s="2"/>
      <c r="W26" s="2"/>
      <c r="X26" s="2"/>
      <c r="Y26" s="2"/>
      <c r="Z26" s="2"/>
    </row>
    <row r="27" spans="2:26" x14ac:dyDescent="0.25">
      <c r="B27" s="16"/>
      <c r="C27" s="9">
        <f t="shared" ref="C27:C29" si="13">C3</f>
        <v>1</v>
      </c>
      <c r="D27" s="9">
        <f t="shared" ref="D27:D29" si="14">D23</f>
        <v>-1</v>
      </c>
      <c r="E27" s="9">
        <f t="shared" ref="E27:E29" si="15">E3</f>
        <v>-1</v>
      </c>
      <c r="F27" s="9">
        <f t="shared" ref="F27:F29" si="16">H3</f>
        <v>52</v>
      </c>
      <c r="I27" s="7"/>
      <c r="J27" s="7"/>
      <c r="K27" s="7"/>
      <c r="L27" s="7"/>
      <c r="M27" s="7"/>
      <c r="N27" s="7"/>
      <c r="O27" s="7"/>
      <c r="P27" s="7"/>
      <c r="Q27" s="7"/>
      <c r="R27" s="2"/>
      <c r="S27" s="2"/>
      <c r="T27" s="2"/>
      <c r="U27" s="2"/>
      <c r="V27" s="2"/>
      <c r="W27" s="2"/>
      <c r="X27" s="2"/>
      <c r="Y27" s="2"/>
      <c r="Z27" s="2"/>
    </row>
    <row r="28" spans="2:26" ht="17.25" thickBot="1" x14ac:dyDescent="0.3">
      <c r="B28" s="16"/>
      <c r="C28" s="9">
        <f t="shared" si="13"/>
        <v>-1</v>
      </c>
      <c r="D28" s="9">
        <f t="shared" si="14"/>
        <v>1</v>
      </c>
      <c r="E28" s="9">
        <f t="shared" si="15"/>
        <v>-1</v>
      </c>
      <c r="F28" s="9">
        <f t="shared" si="16"/>
        <v>27</v>
      </c>
      <c r="I28" s="7" t="s">
        <v>65</v>
      </c>
      <c r="J28" s="7"/>
      <c r="K28" s="7"/>
      <c r="L28" s="7"/>
      <c r="M28" s="7"/>
      <c r="N28" s="7"/>
      <c r="O28" s="7"/>
      <c r="P28" s="7"/>
      <c r="Q28" s="7"/>
      <c r="R28" s="2" t="s">
        <v>65</v>
      </c>
      <c r="S28" s="2"/>
      <c r="T28" s="2"/>
      <c r="U28" s="2"/>
      <c r="V28" s="2"/>
      <c r="W28" s="2"/>
      <c r="X28" s="2"/>
      <c r="Y28" s="2"/>
      <c r="Z28" s="2"/>
    </row>
    <row r="29" spans="2:26" x14ac:dyDescent="0.25">
      <c r="B29" s="17"/>
      <c r="C29" s="15">
        <f t="shared" si="13"/>
        <v>1</v>
      </c>
      <c r="D29" s="15">
        <f t="shared" si="14"/>
        <v>1</v>
      </c>
      <c r="E29" s="15">
        <f t="shared" si="15"/>
        <v>1</v>
      </c>
      <c r="F29" s="15">
        <f t="shared" si="16"/>
        <v>34</v>
      </c>
      <c r="I29" s="14"/>
      <c r="J29" s="14" t="s">
        <v>70</v>
      </c>
      <c r="K29" s="14" t="s">
        <v>43</v>
      </c>
      <c r="L29" s="14" t="s">
        <v>46</v>
      </c>
      <c r="M29" s="14" t="s">
        <v>48</v>
      </c>
      <c r="N29" s="14" t="s">
        <v>71</v>
      </c>
      <c r="O29" s="7"/>
      <c r="P29" s="7"/>
      <c r="Q29" s="7"/>
      <c r="R29" s="6"/>
      <c r="S29" s="6" t="s">
        <v>70</v>
      </c>
      <c r="T29" s="6" t="s">
        <v>43</v>
      </c>
      <c r="U29" s="6" t="s">
        <v>46</v>
      </c>
      <c r="V29" s="6" t="s">
        <v>48</v>
      </c>
      <c r="W29" s="6" t="s">
        <v>71</v>
      </c>
      <c r="X29" s="2"/>
      <c r="Y29" s="2"/>
      <c r="Z29" s="2"/>
    </row>
    <row r="30" spans="2:26" x14ac:dyDescent="0.25">
      <c r="B30" s="18" t="s">
        <v>38</v>
      </c>
      <c r="C30" s="8">
        <f>C2</f>
        <v>-1</v>
      </c>
      <c r="D30" s="9">
        <f>D26</f>
        <v>-1</v>
      </c>
      <c r="E30" s="8">
        <f>E2</f>
        <v>1</v>
      </c>
      <c r="F30" s="9">
        <f>I2</f>
        <v>15</v>
      </c>
      <c r="I30" s="12" t="s">
        <v>66</v>
      </c>
      <c r="J30" s="12">
        <v>2</v>
      </c>
      <c r="K30" s="12">
        <v>4052.5</v>
      </c>
      <c r="L30" s="12">
        <v>2026.25</v>
      </c>
      <c r="M30" s="12">
        <v>160.0290360046458</v>
      </c>
      <c r="N30" s="12">
        <v>9.4042812181296607E-12</v>
      </c>
      <c r="O30" s="7"/>
      <c r="P30" s="7"/>
      <c r="Q30" s="7"/>
      <c r="R30" s="4" t="s">
        <v>66</v>
      </c>
      <c r="S30" s="4">
        <v>3</v>
      </c>
      <c r="T30" s="4">
        <v>4053.75</v>
      </c>
      <c r="U30" s="4">
        <v>1351.25</v>
      </c>
      <c r="V30" s="4">
        <v>101.02803738317753</v>
      </c>
      <c r="W30" s="4">
        <v>1.3042578627517587E-10</v>
      </c>
      <c r="X30" s="2"/>
      <c r="Y30" s="2"/>
      <c r="Z30" s="2"/>
    </row>
    <row r="31" spans="2:26" x14ac:dyDescent="0.25">
      <c r="B31" s="16"/>
      <c r="C31" s="9">
        <f t="shared" ref="C31:C33" si="17">C3</f>
        <v>1</v>
      </c>
      <c r="D31" s="9">
        <f t="shared" ref="D31:D33" si="18">D27</f>
        <v>-1</v>
      </c>
      <c r="E31" s="9">
        <f t="shared" ref="E31:E33" si="19">E3</f>
        <v>-1</v>
      </c>
      <c r="F31" s="9">
        <f t="shared" ref="F31:F33" si="20">I3</f>
        <v>55</v>
      </c>
      <c r="I31" s="12" t="s">
        <v>67</v>
      </c>
      <c r="J31" s="12">
        <v>17</v>
      </c>
      <c r="K31" s="12">
        <v>215.24999999999994</v>
      </c>
      <c r="L31" s="12">
        <v>12.66176470588235</v>
      </c>
      <c r="M31" s="12"/>
      <c r="N31" s="12"/>
      <c r="O31" s="7"/>
      <c r="P31" s="7"/>
      <c r="Q31" s="7"/>
      <c r="R31" s="4" t="s">
        <v>67</v>
      </c>
      <c r="S31" s="4">
        <v>16</v>
      </c>
      <c r="T31" s="4">
        <v>214.00000000000009</v>
      </c>
      <c r="U31" s="4">
        <v>13.375000000000005</v>
      </c>
      <c r="V31" s="4"/>
      <c r="W31" s="4"/>
      <c r="X31" s="2"/>
      <c r="Y31" s="2"/>
      <c r="Z31" s="2"/>
    </row>
    <row r="32" spans="2:26" ht="17.25" thickBot="1" x14ac:dyDescent="0.3">
      <c r="B32" s="16"/>
      <c r="C32" s="9">
        <f t="shared" si="17"/>
        <v>-1</v>
      </c>
      <c r="D32" s="9">
        <f t="shared" si="18"/>
        <v>1</v>
      </c>
      <c r="E32" s="9">
        <f t="shared" si="19"/>
        <v>-1</v>
      </c>
      <c r="F32" s="9">
        <f t="shared" si="20"/>
        <v>23</v>
      </c>
      <c r="I32" s="13" t="s">
        <v>68</v>
      </c>
      <c r="J32" s="13">
        <v>19</v>
      </c>
      <c r="K32" s="13">
        <v>4267.75</v>
      </c>
      <c r="L32" s="13"/>
      <c r="M32" s="13"/>
      <c r="N32" s="13"/>
      <c r="O32" s="7"/>
      <c r="P32" s="7"/>
      <c r="Q32" s="7"/>
      <c r="R32" s="5" t="s">
        <v>68</v>
      </c>
      <c r="S32" s="5">
        <v>19</v>
      </c>
      <c r="T32" s="5">
        <v>4267.75</v>
      </c>
      <c r="U32" s="5"/>
      <c r="V32" s="5"/>
      <c r="W32" s="5"/>
      <c r="X32" s="2"/>
      <c r="Y32" s="2"/>
      <c r="Z32" s="2"/>
    </row>
    <row r="33" spans="2:26" ht="17.25" thickBot="1" x14ac:dyDescent="0.3">
      <c r="B33" s="17"/>
      <c r="C33" s="15">
        <f t="shared" si="17"/>
        <v>1</v>
      </c>
      <c r="D33" s="15">
        <f t="shared" si="18"/>
        <v>1</v>
      </c>
      <c r="E33" s="15">
        <f t="shared" si="19"/>
        <v>1</v>
      </c>
      <c r="F33" s="15">
        <f t="shared" si="20"/>
        <v>37</v>
      </c>
      <c r="I33" s="7"/>
      <c r="J33" s="7"/>
      <c r="K33" s="7"/>
      <c r="L33" s="7"/>
      <c r="M33" s="7"/>
      <c r="N33" s="7"/>
      <c r="O33" s="7"/>
      <c r="P33" s="7"/>
      <c r="Q33" s="7"/>
      <c r="R33" s="2"/>
      <c r="S33" s="2"/>
      <c r="T33" s="2"/>
      <c r="U33" s="2"/>
      <c r="V33" s="2"/>
      <c r="W33" s="2"/>
      <c r="X33" s="2"/>
      <c r="Y33" s="2"/>
      <c r="Z33" s="2"/>
    </row>
    <row r="34" spans="2:26" x14ac:dyDescent="0.25">
      <c r="B34" s="19" t="s">
        <v>38</v>
      </c>
      <c r="C34" s="7">
        <f>C2</f>
        <v>-1</v>
      </c>
      <c r="D34" s="9">
        <f>D30</f>
        <v>-1</v>
      </c>
      <c r="E34" s="7">
        <f>E2</f>
        <v>1</v>
      </c>
      <c r="F34" s="7">
        <f>J2</f>
        <v>7</v>
      </c>
      <c r="I34" s="14"/>
      <c r="J34" s="14" t="s">
        <v>72</v>
      </c>
      <c r="K34" s="14" t="s">
        <v>63</v>
      </c>
      <c r="L34" s="14" t="s">
        <v>73</v>
      </c>
      <c r="M34" s="14" t="s">
        <v>74</v>
      </c>
      <c r="N34" s="14" t="s">
        <v>75</v>
      </c>
      <c r="O34" s="14" t="s">
        <v>76</v>
      </c>
      <c r="P34" s="14" t="s">
        <v>77</v>
      </c>
      <c r="Q34" s="14" t="s">
        <v>78</v>
      </c>
      <c r="R34" s="6"/>
      <c r="S34" s="6" t="s">
        <v>72</v>
      </c>
      <c r="T34" s="6" t="s">
        <v>63</v>
      </c>
      <c r="U34" s="6" t="s">
        <v>73</v>
      </c>
      <c r="V34" s="6" t="s">
        <v>74</v>
      </c>
      <c r="W34" s="6" t="s">
        <v>75</v>
      </c>
      <c r="X34" s="6" t="s">
        <v>76</v>
      </c>
      <c r="Y34" s="6" t="s">
        <v>77</v>
      </c>
      <c r="Z34" s="6" t="s">
        <v>78</v>
      </c>
    </row>
    <row r="35" spans="2:26" x14ac:dyDescent="0.25">
      <c r="B35" s="19"/>
      <c r="C35" s="7">
        <f t="shared" ref="C35:C37" si="21">C3</f>
        <v>1</v>
      </c>
      <c r="D35" s="9">
        <f t="shared" ref="D35:D37" si="22">D31</f>
        <v>-1</v>
      </c>
      <c r="E35" s="7">
        <f t="shared" ref="E35:E37" si="23">E3</f>
        <v>-1</v>
      </c>
      <c r="F35" s="7">
        <f t="shared" ref="F35:F37" si="24">J3</f>
        <v>47</v>
      </c>
      <c r="I35" s="12" t="s">
        <v>69</v>
      </c>
      <c r="J35" s="12">
        <v>29.75</v>
      </c>
      <c r="K35" s="12">
        <v>0.79566842044542485</v>
      </c>
      <c r="L35" s="12">
        <v>37.389946911988275</v>
      </c>
      <c r="M35" s="12">
        <v>9.1210435237389822E-18</v>
      </c>
      <c r="N35" s="12">
        <v>28.071286371754212</v>
      </c>
      <c r="O35" s="12">
        <v>31.428713628245788</v>
      </c>
      <c r="P35" s="12">
        <v>28.071286371754212</v>
      </c>
      <c r="Q35" s="12">
        <v>31.428713628245788</v>
      </c>
      <c r="R35" s="4" t="s">
        <v>69</v>
      </c>
      <c r="S35" s="4">
        <v>29.75</v>
      </c>
      <c r="T35" s="4">
        <v>0.81777136168980646</v>
      </c>
      <c r="U35" s="4">
        <v>36.379361510686707</v>
      </c>
      <c r="V35" s="4">
        <v>8.183593107149846E-17</v>
      </c>
      <c r="W35" s="4">
        <v>28.016402156802396</v>
      </c>
      <c r="X35" s="4">
        <v>31.483597843197604</v>
      </c>
      <c r="Y35" s="4">
        <v>28.016402156802396</v>
      </c>
      <c r="Z35" s="4">
        <v>31.483597843197604</v>
      </c>
    </row>
    <row r="36" spans="2:26" x14ac:dyDescent="0.25">
      <c r="B36" s="19"/>
      <c r="C36" s="7">
        <f t="shared" si="21"/>
        <v>-1</v>
      </c>
      <c r="D36" s="9">
        <f t="shared" si="22"/>
        <v>1</v>
      </c>
      <c r="E36" s="7">
        <f t="shared" si="23"/>
        <v>-1</v>
      </c>
      <c r="F36" s="7">
        <f t="shared" si="24"/>
        <v>20</v>
      </c>
      <c r="I36" s="12" t="s">
        <v>55</v>
      </c>
      <c r="J36" s="12">
        <v>12.250000000000002</v>
      </c>
      <c r="K36" s="12">
        <v>0.79566842044542496</v>
      </c>
      <c r="L36" s="12">
        <v>15.395860493171641</v>
      </c>
      <c r="M36" s="12">
        <v>2.0464637867880973E-11</v>
      </c>
      <c r="N36" s="12">
        <v>10.571286371754216</v>
      </c>
      <c r="O36" s="12">
        <v>13.928713628245788</v>
      </c>
      <c r="P36" s="12">
        <v>10.571286371754216</v>
      </c>
      <c r="Q36" s="12">
        <v>13.928713628245788</v>
      </c>
      <c r="R36" s="4" t="s">
        <v>55</v>
      </c>
      <c r="S36" s="4">
        <v>12.249999999999996</v>
      </c>
      <c r="T36" s="4">
        <v>0.81777136168980646</v>
      </c>
      <c r="U36" s="4">
        <v>14.979737092635697</v>
      </c>
      <c r="V36" s="4">
        <v>7.7972507714054755E-11</v>
      </c>
      <c r="W36" s="4">
        <v>10.516402156802394</v>
      </c>
      <c r="X36" s="4">
        <v>13.983597843197598</v>
      </c>
      <c r="Y36" s="4">
        <v>10.516402156802394</v>
      </c>
      <c r="Z36" s="4">
        <v>13.983597843197598</v>
      </c>
    </row>
    <row r="37" spans="2:26" ht="17.25" thickBot="1" x14ac:dyDescent="0.3">
      <c r="B37" s="19"/>
      <c r="C37" s="7">
        <f t="shared" si="21"/>
        <v>1</v>
      </c>
      <c r="D37" s="9">
        <f t="shared" si="22"/>
        <v>1</v>
      </c>
      <c r="E37" s="7">
        <f t="shared" si="23"/>
        <v>1</v>
      </c>
      <c r="F37" s="7">
        <f t="shared" si="24"/>
        <v>34</v>
      </c>
      <c r="I37" s="13" t="s">
        <v>56</v>
      </c>
      <c r="J37" s="13">
        <v>-7.25</v>
      </c>
      <c r="K37" s="13">
        <v>0.79566842044542485</v>
      </c>
      <c r="L37" s="13">
        <v>-9.1118358020811758</v>
      </c>
      <c r="M37" s="13">
        <v>5.9440409596317557E-8</v>
      </c>
      <c r="N37" s="13">
        <v>-8.9287136282457862</v>
      </c>
      <c r="O37" s="13">
        <v>-5.5712863717542138</v>
      </c>
      <c r="P37" s="13">
        <v>-8.9287136282457862</v>
      </c>
      <c r="Q37" s="13">
        <v>-5.5712863717542138</v>
      </c>
      <c r="R37" s="4" t="s">
        <v>79</v>
      </c>
      <c r="S37" s="4">
        <v>0.25000000000000328</v>
      </c>
      <c r="T37" s="4">
        <v>0.81777136168980646</v>
      </c>
      <c r="U37" s="4">
        <v>0.30570892025787544</v>
      </c>
      <c r="V37" s="4">
        <v>0.76376786918603834</v>
      </c>
      <c r="W37" s="4">
        <v>-1.4835978431975989</v>
      </c>
      <c r="X37" s="4">
        <v>1.9835978431976056</v>
      </c>
      <c r="Y37" s="4">
        <v>-1.4835978431975989</v>
      </c>
      <c r="Z37" s="4">
        <v>1.9835978431976056</v>
      </c>
    </row>
    <row r="38" spans="2:26" ht="17.25" thickBot="1" x14ac:dyDescent="0.3">
      <c r="R38" s="5" t="s">
        <v>56</v>
      </c>
      <c r="S38" s="5">
        <v>-7.25</v>
      </c>
      <c r="T38" s="5">
        <v>0.81777136168980646</v>
      </c>
      <c r="U38" s="5">
        <v>-8.8655586874782717</v>
      </c>
      <c r="V38" s="5">
        <v>1.4270483766258141E-7</v>
      </c>
      <c r="W38" s="5">
        <v>-8.983597843197602</v>
      </c>
      <c r="X38" s="5">
        <v>-5.516402156802398</v>
      </c>
      <c r="Y38" s="5">
        <v>-8.983597843197602</v>
      </c>
      <c r="Z38" s="5">
        <v>-5.516402156802398</v>
      </c>
    </row>
  </sheetData>
  <mergeCells count="5">
    <mergeCell ref="B18:B21"/>
    <mergeCell ref="B22:B25"/>
    <mergeCell ref="B26:B29"/>
    <mergeCell ref="B30:B33"/>
    <mergeCell ref="B34:B37"/>
  </mergeCells>
  <phoneticPr fontId="1" type="noConversion"/>
  <conditionalFormatting sqref="V6:V8">
    <cfRule type="cellIs" dxfId="0" priority="1" operator="greaterThan">
      <formula>$W$6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1CEB-5D5E-4CBB-88F3-4AF21CC3FCC6}">
  <dimension ref="B2:F11"/>
  <sheetViews>
    <sheetView workbookViewId="0">
      <selection activeCell="H3" sqref="H3"/>
    </sheetView>
  </sheetViews>
  <sheetFormatPr defaultRowHeight="16.5" x14ac:dyDescent="0.25"/>
  <sheetData>
    <row r="2" spans="2:6" x14ac:dyDescent="0.25">
      <c r="C2" t="s">
        <v>22</v>
      </c>
      <c r="D2" t="s">
        <v>23</v>
      </c>
      <c r="E2" t="s">
        <v>24</v>
      </c>
      <c r="F2" t="s">
        <v>25</v>
      </c>
    </row>
    <row r="3" spans="2:6" x14ac:dyDescent="0.25">
      <c r="B3" s="1" t="s">
        <v>19</v>
      </c>
      <c r="C3">
        <v>10.5</v>
      </c>
      <c r="D3">
        <v>12.8</v>
      </c>
      <c r="E3">
        <v>12.1</v>
      </c>
      <c r="F3">
        <v>10.8</v>
      </c>
    </row>
    <row r="4" spans="2:6" x14ac:dyDescent="0.25">
      <c r="B4" s="1"/>
      <c r="C4">
        <v>9.1999999999999993</v>
      </c>
      <c r="D4">
        <v>11.2</v>
      </c>
      <c r="E4">
        <v>12.6</v>
      </c>
      <c r="F4">
        <v>9.1</v>
      </c>
    </row>
    <row r="5" spans="2:6" x14ac:dyDescent="0.25">
      <c r="B5" s="1"/>
      <c r="C5">
        <v>7.9</v>
      </c>
      <c r="D5">
        <v>13.3</v>
      </c>
      <c r="E5">
        <v>14</v>
      </c>
      <c r="F5">
        <v>12.5</v>
      </c>
    </row>
    <row r="6" spans="2:6" x14ac:dyDescent="0.25">
      <c r="B6" s="1" t="s">
        <v>20</v>
      </c>
      <c r="C6">
        <v>8.1</v>
      </c>
      <c r="D6">
        <v>12.7</v>
      </c>
      <c r="E6">
        <v>14.4</v>
      </c>
      <c r="F6">
        <v>11.3</v>
      </c>
    </row>
    <row r="7" spans="2:6" x14ac:dyDescent="0.25">
      <c r="B7" s="1"/>
      <c r="C7">
        <v>8.6</v>
      </c>
      <c r="D7">
        <v>13.7</v>
      </c>
      <c r="E7">
        <v>15.4</v>
      </c>
      <c r="F7">
        <v>12.5</v>
      </c>
    </row>
    <row r="8" spans="2:6" x14ac:dyDescent="0.25">
      <c r="B8" s="1"/>
      <c r="C8">
        <v>10.1</v>
      </c>
      <c r="D8">
        <v>11.5</v>
      </c>
      <c r="E8">
        <v>13.7</v>
      </c>
      <c r="F8">
        <v>14.5</v>
      </c>
    </row>
    <row r="9" spans="2:6" x14ac:dyDescent="0.25">
      <c r="B9" s="1" t="s">
        <v>21</v>
      </c>
      <c r="C9">
        <v>16.100000000000001</v>
      </c>
      <c r="D9">
        <v>16.600000000000001</v>
      </c>
      <c r="E9">
        <v>20.8</v>
      </c>
      <c r="F9">
        <v>18.399999999999999</v>
      </c>
    </row>
    <row r="10" spans="2:6" x14ac:dyDescent="0.25">
      <c r="B10" s="1"/>
      <c r="C10">
        <v>15.3</v>
      </c>
      <c r="D10">
        <v>19.2</v>
      </c>
      <c r="E10">
        <v>18</v>
      </c>
      <c r="F10">
        <v>18.899999999999999</v>
      </c>
    </row>
    <row r="11" spans="2:6" x14ac:dyDescent="0.25">
      <c r="B11" s="1"/>
      <c r="C11">
        <v>17.5</v>
      </c>
      <c r="D11">
        <v>18.5</v>
      </c>
      <c r="E11">
        <v>21</v>
      </c>
      <c r="F11">
        <v>17.2</v>
      </c>
    </row>
  </sheetData>
  <mergeCells count="3">
    <mergeCell ref="B3:B5"/>
    <mergeCell ref="B6:B8"/>
    <mergeCell ref="B9:B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SOLab</cp:lastModifiedBy>
  <dcterms:created xsi:type="dcterms:W3CDTF">2024-05-21T06:39:31Z</dcterms:created>
  <dcterms:modified xsi:type="dcterms:W3CDTF">2024-05-23T10:11:56Z</dcterms:modified>
</cp:coreProperties>
</file>