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12\"/>
    </mc:Choice>
  </mc:AlternateContent>
  <bookViews>
    <workbookView xWindow="0" yWindow="0" windowWidth="23040" windowHeight="9348" activeTab="3"/>
  </bookViews>
  <sheets>
    <sheet name="example" sheetId="3" r:id="rId1"/>
    <sheet name="1" sheetId="1" r:id="rId2"/>
    <sheet name="1-anova" sheetId="5" r:id="rId3"/>
    <sheet name="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2" l="1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60" i="2"/>
  <c r="D76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B60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D22" i="2"/>
  <c r="AC22" i="2"/>
  <c r="AB22" i="2"/>
  <c r="AA22" i="2"/>
  <c r="Z22" i="2"/>
  <c r="Y22" i="2"/>
  <c r="X22" i="2"/>
  <c r="W22" i="2"/>
  <c r="V22" i="2"/>
  <c r="U22" i="2"/>
  <c r="T22" i="2"/>
  <c r="L22" i="2"/>
  <c r="A2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F3" i="2"/>
  <c r="G3" i="2"/>
  <c r="H3" i="2"/>
  <c r="I3" i="2"/>
  <c r="J3" i="2"/>
  <c r="K3" i="2"/>
  <c r="L3" i="2"/>
  <c r="M3" i="2"/>
  <c r="O3" i="2"/>
  <c r="P3" i="2"/>
  <c r="F4" i="2"/>
  <c r="G4" i="2"/>
  <c r="H4" i="2"/>
  <c r="I4" i="2"/>
  <c r="J4" i="2"/>
  <c r="K4" i="2"/>
  <c r="L4" i="2"/>
  <c r="M4" i="2"/>
  <c r="O4" i="2"/>
  <c r="P4" i="2"/>
  <c r="F5" i="2"/>
  <c r="G5" i="2"/>
  <c r="H5" i="2"/>
  <c r="I5" i="2"/>
  <c r="J5" i="2"/>
  <c r="K5" i="2"/>
  <c r="L5" i="2"/>
  <c r="M5" i="2"/>
  <c r="O5" i="2"/>
  <c r="P5" i="2"/>
  <c r="F6" i="2"/>
  <c r="G6" i="2"/>
  <c r="H6" i="2"/>
  <c r="I6" i="2"/>
  <c r="J6" i="2"/>
  <c r="K6" i="2"/>
  <c r="L6" i="2"/>
  <c r="M6" i="2"/>
  <c r="O6" i="2"/>
  <c r="P6" i="2"/>
  <c r="F7" i="2"/>
  <c r="G7" i="2"/>
  <c r="H7" i="2"/>
  <c r="I7" i="2"/>
  <c r="J7" i="2"/>
  <c r="K7" i="2"/>
  <c r="L7" i="2"/>
  <c r="M7" i="2"/>
  <c r="O7" i="2"/>
  <c r="P7" i="2"/>
  <c r="F8" i="2"/>
  <c r="G8" i="2"/>
  <c r="H8" i="2"/>
  <c r="I8" i="2"/>
  <c r="J8" i="2"/>
  <c r="K8" i="2"/>
  <c r="L8" i="2"/>
  <c r="M8" i="2"/>
  <c r="O8" i="2"/>
  <c r="P8" i="2"/>
  <c r="F9" i="2"/>
  <c r="G9" i="2"/>
  <c r="H9" i="2"/>
  <c r="I9" i="2"/>
  <c r="J9" i="2"/>
  <c r="K9" i="2"/>
  <c r="L9" i="2"/>
  <c r="M9" i="2"/>
  <c r="O9" i="2"/>
  <c r="P9" i="2"/>
  <c r="F10" i="2"/>
  <c r="G10" i="2"/>
  <c r="H10" i="2"/>
  <c r="I10" i="2"/>
  <c r="J10" i="2"/>
  <c r="K10" i="2"/>
  <c r="L10" i="2"/>
  <c r="M10" i="2"/>
  <c r="O10" i="2"/>
  <c r="P10" i="2"/>
  <c r="F11" i="2"/>
  <c r="G11" i="2"/>
  <c r="H11" i="2"/>
  <c r="I11" i="2"/>
  <c r="J11" i="2"/>
  <c r="K11" i="2"/>
  <c r="L11" i="2"/>
  <c r="M11" i="2"/>
  <c r="O11" i="2"/>
  <c r="P11" i="2"/>
  <c r="F12" i="2"/>
  <c r="G12" i="2"/>
  <c r="H12" i="2"/>
  <c r="I12" i="2"/>
  <c r="J12" i="2"/>
  <c r="K12" i="2"/>
  <c r="L12" i="2"/>
  <c r="M12" i="2"/>
  <c r="O12" i="2"/>
  <c r="P12" i="2"/>
  <c r="F13" i="2"/>
  <c r="G13" i="2"/>
  <c r="H13" i="2"/>
  <c r="I13" i="2"/>
  <c r="J13" i="2"/>
  <c r="K13" i="2"/>
  <c r="L13" i="2"/>
  <c r="M13" i="2"/>
  <c r="O13" i="2"/>
  <c r="P13" i="2"/>
  <c r="F14" i="2"/>
  <c r="G14" i="2"/>
  <c r="H14" i="2"/>
  <c r="I14" i="2"/>
  <c r="J14" i="2"/>
  <c r="K14" i="2"/>
  <c r="L14" i="2"/>
  <c r="M14" i="2"/>
  <c r="O14" i="2"/>
  <c r="P14" i="2"/>
  <c r="F15" i="2"/>
  <c r="G15" i="2"/>
  <c r="H15" i="2"/>
  <c r="I15" i="2"/>
  <c r="J15" i="2"/>
  <c r="K15" i="2"/>
  <c r="L15" i="2"/>
  <c r="M15" i="2"/>
  <c r="O15" i="2"/>
  <c r="P15" i="2"/>
  <c r="F16" i="2"/>
  <c r="G16" i="2"/>
  <c r="H16" i="2"/>
  <c r="I16" i="2"/>
  <c r="J16" i="2"/>
  <c r="K16" i="2"/>
  <c r="L16" i="2"/>
  <c r="M16" i="2"/>
  <c r="O16" i="2"/>
  <c r="P16" i="2"/>
  <c r="F17" i="2"/>
  <c r="G17" i="2"/>
  <c r="H17" i="2"/>
  <c r="I17" i="2"/>
  <c r="J17" i="2"/>
  <c r="K17" i="2"/>
  <c r="L17" i="2"/>
  <c r="M17" i="2"/>
  <c r="O17" i="2"/>
  <c r="P17" i="2"/>
  <c r="P2" i="2"/>
  <c r="O2" i="2"/>
  <c r="M2" i="2"/>
  <c r="L2" i="2"/>
  <c r="K2" i="2"/>
  <c r="J2" i="2"/>
  <c r="R22" i="2" s="1"/>
  <c r="I2" i="2"/>
  <c r="P22" i="2" s="1"/>
  <c r="H2" i="2"/>
  <c r="N22" i="2" s="1"/>
  <c r="G2" i="2"/>
  <c r="F2" i="2"/>
  <c r="J22" i="2" s="1"/>
  <c r="I44" i="1"/>
  <c r="I42" i="1"/>
  <c r="G42" i="1"/>
  <c r="G43" i="1"/>
  <c r="G44" i="1"/>
  <c r="G41" i="1"/>
  <c r="F42" i="1"/>
  <c r="F43" i="1"/>
  <c r="F44" i="1"/>
  <c r="F41" i="1"/>
  <c r="E42" i="1"/>
  <c r="E43" i="1"/>
  <c r="E44" i="1"/>
  <c r="E45" i="1"/>
  <c r="E41" i="1"/>
  <c r="D46" i="1"/>
  <c r="C46" i="1"/>
  <c r="D45" i="1"/>
  <c r="C45" i="1"/>
  <c r="C44" i="1"/>
  <c r="C43" i="1"/>
  <c r="C42" i="1"/>
  <c r="C41" i="1"/>
  <c r="AF25" i="1"/>
  <c r="AE25" i="1"/>
  <c r="AD25" i="1"/>
  <c r="AC25" i="1"/>
  <c r="AF24" i="1"/>
  <c r="AE24" i="1"/>
  <c r="AD24" i="1"/>
  <c r="AC24" i="1"/>
  <c r="AF23" i="1"/>
  <c r="AE23" i="1"/>
  <c r="AD23" i="1"/>
  <c r="AC23" i="1"/>
  <c r="AF22" i="1"/>
  <c r="AE22" i="1"/>
  <c r="AD22" i="1"/>
  <c r="AC22" i="1"/>
  <c r="AF21" i="1"/>
  <c r="AE21" i="1"/>
  <c r="AD21" i="1"/>
  <c r="AC21" i="1"/>
  <c r="AF20" i="1"/>
  <c r="AE20" i="1"/>
  <c r="AD20" i="1"/>
  <c r="AC20" i="1"/>
  <c r="AF19" i="1"/>
  <c r="AE19" i="1"/>
  <c r="AD19" i="1"/>
  <c r="AC19" i="1"/>
  <c r="AF18" i="1"/>
  <c r="AE18" i="1"/>
  <c r="AD18" i="1"/>
  <c r="AC18" i="1"/>
  <c r="AF17" i="1"/>
  <c r="AE17" i="1"/>
  <c r="AD17" i="1"/>
  <c r="AC17" i="1"/>
  <c r="AF16" i="1"/>
  <c r="AE16" i="1"/>
  <c r="AD16" i="1"/>
  <c r="AC16" i="1"/>
  <c r="AF15" i="1"/>
  <c r="AE15" i="1"/>
  <c r="AD15" i="1"/>
  <c r="AC15" i="1"/>
  <c r="AF14" i="1"/>
  <c r="AE14" i="1"/>
  <c r="AD14" i="1"/>
  <c r="AC14" i="1"/>
  <c r="AF13" i="1"/>
  <c r="AE13" i="1"/>
  <c r="AD13" i="1"/>
  <c r="AC13" i="1"/>
  <c r="AF12" i="1"/>
  <c r="AE12" i="1"/>
  <c r="AD12" i="1"/>
  <c r="AC12" i="1"/>
  <c r="AF11" i="1"/>
  <c r="AE11" i="1"/>
  <c r="AD11" i="1"/>
  <c r="AC11" i="1"/>
  <c r="AF10" i="1"/>
  <c r="AE10" i="1"/>
  <c r="AD10" i="1"/>
  <c r="AC10" i="1"/>
  <c r="AF9" i="1"/>
  <c r="AE9" i="1"/>
  <c r="AD9" i="1"/>
  <c r="AC9" i="1"/>
  <c r="AF8" i="1"/>
  <c r="AE8" i="1"/>
  <c r="AD8" i="1"/>
  <c r="AC8" i="1"/>
  <c r="AF7" i="1"/>
  <c r="AE7" i="1"/>
  <c r="AD7" i="1"/>
  <c r="AC7" i="1"/>
  <c r="AF6" i="1"/>
  <c r="AE6" i="1"/>
  <c r="AD6" i="1"/>
  <c r="AC6" i="1"/>
  <c r="AF5" i="1"/>
  <c r="AE5" i="1"/>
  <c r="AD5" i="1"/>
  <c r="AC5" i="1"/>
  <c r="AF4" i="1"/>
  <c r="AE4" i="1"/>
  <c r="AD4" i="1"/>
  <c r="AC4" i="1"/>
  <c r="AF3" i="1"/>
  <c r="AE3" i="1"/>
  <c r="AD3" i="1"/>
  <c r="AC3" i="1"/>
  <c r="AF2" i="1"/>
  <c r="AE2" i="1"/>
  <c r="AD2" i="1"/>
  <c r="AC2" i="1"/>
  <c r="O22" i="2" l="1"/>
  <c r="Q22" i="2"/>
  <c r="G26" i="1"/>
  <c r="G27" i="1"/>
  <c r="G28" i="1"/>
  <c r="G29" i="1"/>
  <c r="G30" i="1"/>
  <c r="G31" i="1"/>
  <c r="G25" i="1"/>
  <c r="D12" i="3"/>
  <c r="D8" i="3"/>
  <c r="B13" i="3"/>
  <c r="B12" i="3"/>
  <c r="O2" i="3"/>
  <c r="O3" i="3"/>
  <c r="O4" i="3"/>
  <c r="O1" i="3"/>
  <c r="M14" i="3"/>
  <c r="M11" i="3"/>
  <c r="M13" i="3"/>
  <c r="M12" i="3"/>
  <c r="B21" i="3"/>
  <c r="B22" i="3"/>
  <c r="B23" i="3"/>
  <c r="B20" i="3"/>
  <c r="D10" i="3"/>
  <c r="B11" i="3"/>
  <c r="B10" i="3"/>
  <c r="B9" i="3"/>
  <c r="B8" i="3"/>
  <c r="H2" i="3"/>
  <c r="H3" i="3"/>
  <c r="H4" i="3"/>
  <c r="H1" i="3"/>
  <c r="A12" i="1"/>
  <c r="A37" i="1" s="1"/>
  <c r="D6" i="3"/>
  <c r="J1" i="3"/>
  <c r="K1" i="3"/>
  <c r="L1" i="3"/>
  <c r="M1" i="3"/>
  <c r="J2" i="3"/>
  <c r="K2" i="3"/>
  <c r="L2" i="3"/>
  <c r="M2" i="3"/>
  <c r="J3" i="3"/>
  <c r="K3" i="3"/>
  <c r="L3" i="3"/>
  <c r="M3" i="3"/>
  <c r="J4" i="3"/>
  <c r="K4" i="3"/>
  <c r="L4" i="3"/>
  <c r="M4" i="3"/>
  <c r="I2" i="3"/>
  <c r="I3" i="3"/>
  <c r="I4" i="3"/>
  <c r="I1" i="3"/>
  <c r="B23" i="2"/>
  <c r="C23" i="2"/>
  <c r="E23" i="2"/>
  <c r="G23" i="2"/>
  <c r="A24" i="2"/>
  <c r="D24" i="2"/>
  <c r="E24" i="2"/>
  <c r="G24" i="2"/>
  <c r="B25" i="2"/>
  <c r="D25" i="2"/>
  <c r="E25" i="2"/>
  <c r="G25" i="2"/>
  <c r="A26" i="2"/>
  <c r="C26" i="2"/>
  <c r="F26" i="2"/>
  <c r="G26" i="2"/>
  <c r="B27" i="2"/>
  <c r="C27" i="2"/>
  <c r="F27" i="2"/>
  <c r="G27" i="2"/>
  <c r="A28" i="2"/>
  <c r="D28" i="2"/>
  <c r="F28" i="2"/>
  <c r="G28" i="2"/>
  <c r="B29" i="2"/>
  <c r="D29" i="2"/>
  <c r="F29" i="2"/>
  <c r="G29" i="2"/>
  <c r="A30" i="2"/>
  <c r="C30" i="2"/>
  <c r="E30" i="2"/>
  <c r="H30" i="2"/>
  <c r="B31" i="2"/>
  <c r="C31" i="2"/>
  <c r="E31" i="2"/>
  <c r="H31" i="2"/>
  <c r="A32" i="2"/>
  <c r="D32" i="2"/>
  <c r="E32" i="2"/>
  <c r="H32" i="2"/>
  <c r="B33" i="2"/>
  <c r="D33" i="2"/>
  <c r="E33" i="2"/>
  <c r="H33" i="2"/>
  <c r="A34" i="2"/>
  <c r="C34" i="2"/>
  <c r="F34" i="2"/>
  <c r="H34" i="2"/>
  <c r="B35" i="2"/>
  <c r="C35" i="2"/>
  <c r="F35" i="2"/>
  <c r="H35" i="2"/>
  <c r="A36" i="2"/>
  <c r="D36" i="2"/>
  <c r="F36" i="2"/>
  <c r="H36" i="2"/>
  <c r="B37" i="2"/>
  <c r="D37" i="2"/>
  <c r="F37" i="2"/>
  <c r="H37" i="2"/>
  <c r="G22" i="2"/>
  <c r="E22" i="2"/>
  <c r="C22" i="2"/>
  <c r="T19" i="2"/>
  <c r="T18" i="2"/>
  <c r="T3" i="2"/>
  <c r="T4" i="2"/>
  <c r="C24" i="2" s="1"/>
  <c r="T5" i="2"/>
  <c r="C25" i="2" s="1"/>
  <c r="T6" i="2"/>
  <c r="U6" i="2" s="1"/>
  <c r="T7" i="2"/>
  <c r="T8" i="2"/>
  <c r="C28" i="2" s="1"/>
  <c r="T9" i="2"/>
  <c r="C29" i="2" s="1"/>
  <c r="T10" i="2"/>
  <c r="G30" i="2" s="1"/>
  <c r="T11" i="2"/>
  <c r="T12" i="2"/>
  <c r="C32" i="2" s="1"/>
  <c r="T13" i="2"/>
  <c r="C33" i="2" s="1"/>
  <c r="T14" i="2"/>
  <c r="G34" i="2" s="1"/>
  <c r="T15" i="2"/>
  <c r="T16" i="2"/>
  <c r="C36" i="2" s="1"/>
  <c r="T17" i="2"/>
  <c r="C37" i="2" s="1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" i="2"/>
  <c r="M22" i="2" l="1"/>
  <c r="U2" i="2"/>
  <c r="S22" i="2"/>
  <c r="K22" i="2"/>
  <c r="B28" i="2"/>
  <c r="F22" i="2"/>
  <c r="I22" i="2"/>
  <c r="B36" i="2"/>
  <c r="B32" i="2"/>
  <c r="U15" i="2"/>
  <c r="U11" i="2"/>
  <c r="U7" i="2"/>
  <c r="U3" i="2"/>
  <c r="F24" i="2"/>
  <c r="E28" i="2"/>
  <c r="F33" i="2"/>
  <c r="E27" i="2"/>
  <c r="F23" i="2"/>
  <c r="A23" i="2"/>
  <c r="E36" i="2"/>
  <c r="F32" i="2"/>
  <c r="F25" i="2"/>
  <c r="B24" i="2"/>
  <c r="H22" i="2"/>
  <c r="A35" i="2"/>
  <c r="D22" i="2"/>
  <c r="E35" i="2"/>
  <c r="F31" i="2"/>
  <c r="A31" i="2"/>
  <c r="A27" i="2"/>
  <c r="C38" i="2"/>
  <c r="B61" i="2" s="1"/>
  <c r="B34" i="2"/>
  <c r="B30" i="2"/>
  <c r="B26" i="2"/>
  <c r="U10" i="2"/>
  <c r="E37" i="2"/>
  <c r="E34" i="2"/>
  <c r="E29" i="2"/>
  <c r="E26" i="2"/>
  <c r="U17" i="2"/>
  <c r="U9" i="2"/>
  <c r="U5" i="2"/>
  <c r="D35" i="2"/>
  <c r="D34" i="2"/>
  <c r="D31" i="2"/>
  <c r="D30" i="2"/>
  <c r="H29" i="2"/>
  <c r="H28" i="2"/>
  <c r="H27" i="2"/>
  <c r="D27" i="2"/>
  <c r="H26" i="2"/>
  <c r="D26" i="2"/>
  <c r="H25" i="2"/>
  <c r="H24" i="2"/>
  <c r="H23" i="2"/>
  <c r="D23" i="2"/>
  <c r="U16" i="2"/>
  <c r="U12" i="2"/>
  <c r="U8" i="2"/>
  <c r="U4" i="2"/>
  <c r="F30" i="2"/>
  <c r="U14" i="2"/>
  <c r="A37" i="2"/>
  <c r="A33" i="2"/>
  <c r="A29" i="2"/>
  <c r="A25" i="2"/>
  <c r="U13" i="2"/>
  <c r="B22" i="2"/>
  <c r="G37" i="2"/>
  <c r="G36" i="2"/>
  <c r="G35" i="2"/>
  <c r="G33" i="2"/>
  <c r="G32" i="2"/>
  <c r="G31" i="2"/>
  <c r="I2" i="1"/>
  <c r="F38" i="2" l="1"/>
  <c r="C62" i="2" s="1"/>
  <c r="G38" i="2"/>
  <c r="B63" i="2" s="1"/>
  <c r="A38" i="2"/>
  <c r="E38" i="2"/>
  <c r="B62" i="2" s="1"/>
  <c r="D38" i="2"/>
  <c r="C61" i="2" s="1"/>
  <c r="H38" i="2"/>
  <c r="C63" i="2" s="1"/>
  <c r="B38" i="2"/>
  <c r="C60" i="2" s="1"/>
  <c r="A55" i="2"/>
  <c r="U19" i="2"/>
  <c r="S12" i="1" l="1"/>
  <c r="X9" i="1"/>
  <c r="W9" i="1"/>
  <c r="V9" i="1"/>
  <c r="U9" i="1"/>
  <c r="X8" i="1"/>
  <c r="W8" i="1"/>
  <c r="V8" i="1"/>
  <c r="U8" i="1"/>
  <c r="X7" i="1"/>
  <c r="W7" i="1"/>
  <c r="V7" i="1"/>
  <c r="U7" i="1"/>
  <c r="X6" i="1"/>
  <c r="W6" i="1"/>
  <c r="V6" i="1"/>
  <c r="U6" i="1"/>
  <c r="X5" i="1"/>
  <c r="W5" i="1"/>
  <c r="V5" i="1"/>
  <c r="U5" i="1"/>
  <c r="X4" i="1"/>
  <c r="W4" i="1"/>
  <c r="V4" i="1"/>
  <c r="U4" i="1"/>
  <c r="X3" i="1"/>
  <c r="W3" i="1"/>
  <c r="V3" i="1"/>
  <c r="U3" i="1"/>
  <c r="X2" i="1"/>
  <c r="W2" i="1"/>
  <c r="V2" i="1"/>
  <c r="U2" i="1"/>
  <c r="C21" i="1"/>
  <c r="C20" i="1"/>
  <c r="C19" i="1"/>
  <c r="M3" i="1"/>
  <c r="N3" i="1"/>
  <c r="O4" i="1"/>
  <c r="M5" i="1"/>
  <c r="O7" i="1"/>
  <c r="M8" i="1"/>
  <c r="N9" i="1"/>
  <c r="H3" i="1"/>
  <c r="H4" i="1"/>
  <c r="K27" i="1" s="1"/>
  <c r="H5" i="1"/>
  <c r="K28" i="1" s="1"/>
  <c r="H6" i="1"/>
  <c r="K29" i="1" s="1"/>
  <c r="H7" i="1"/>
  <c r="K30" i="1" s="1"/>
  <c r="H8" i="1"/>
  <c r="K31" i="1" s="1"/>
  <c r="H9" i="1"/>
  <c r="K32" i="1" s="1"/>
  <c r="H2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I9" i="1"/>
  <c r="I3" i="1"/>
  <c r="I4" i="1"/>
  <c r="I5" i="1"/>
  <c r="I6" i="1"/>
  <c r="I7" i="1"/>
  <c r="I8" i="1"/>
  <c r="L3" i="1"/>
  <c r="L4" i="1"/>
  <c r="L5" i="1"/>
  <c r="L6" i="1"/>
  <c r="L7" i="1"/>
  <c r="L8" i="1"/>
  <c r="L9" i="1"/>
  <c r="L2" i="1"/>
  <c r="B15" i="1" s="1"/>
  <c r="B19" i="1" s="1"/>
  <c r="D19" i="1" l="1"/>
  <c r="B37" i="1"/>
  <c r="R13" i="1"/>
  <c r="K25" i="1"/>
  <c r="C37" i="1"/>
  <c r="M2" i="1"/>
  <c r="C33" i="1"/>
  <c r="A15" i="1"/>
  <c r="B21" i="1" s="1"/>
  <c r="H19" i="1" s="1"/>
  <c r="H18" i="1" s="1"/>
  <c r="R12" i="1"/>
  <c r="K26" i="1"/>
  <c r="O9" i="1"/>
  <c r="N8" i="1"/>
  <c r="M7" i="1"/>
  <c r="O5" i="1"/>
  <c r="O3" i="1"/>
  <c r="N4" i="1"/>
  <c r="T13" i="1"/>
  <c r="V13" i="1"/>
  <c r="X13" i="1"/>
  <c r="O6" i="1"/>
  <c r="O2" i="1"/>
  <c r="M9" i="1"/>
  <c r="N6" i="1"/>
  <c r="S13" i="1"/>
  <c r="S14" i="1" s="1"/>
  <c r="U13" i="1"/>
  <c r="W13" i="1"/>
  <c r="U12" i="1"/>
  <c r="W12" i="1"/>
  <c r="N2" i="1"/>
  <c r="O8" i="1"/>
  <c r="N7" i="1"/>
  <c r="M6" i="1"/>
  <c r="M4" i="1"/>
  <c r="N5" i="1"/>
  <c r="D37" i="1"/>
  <c r="T12" i="1"/>
  <c r="V12" i="1"/>
  <c r="X12" i="1"/>
  <c r="C27" i="1" l="1"/>
  <c r="E27" i="1" s="1"/>
  <c r="T14" i="1"/>
  <c r="C30" i="1"/>
  <c r="E30" i="1" s="1"/>
  <c r="F30" i="1" s="1"/>
  <c r="H30" i="1" s="1"/>
  <c r="W14" i="1"/>
  <c r="C25" i="1"/>
  <c r="E25" i="1" s="1"/>
  <c r="R14" i="1"/>
  <c r="C29" i="1"/>
  <c r="E29" i="1" s="1"/>
  <c r="V14" i="1"/>
  <c r="C32" i="1"/>
  <c r="E32" i="1" s="1"/>
  <c r="F32" i="1" s="1"/>
  <c r="C15" i="1"/>
  <c r="B20" i="1" s="1"/>
  <c r="C28" i="1"/>
  <c r="E28" i="1" s="1"/>
  <c r="U14" i="1"/>
  <c r="C26" i="1"/>
  <c r="E26" i="1" s="1"/>
  <c r="F26" i="1" s="1"/>
  <c r="H26" i="1" s="1"/>
  <c r="C31" i="1"/>
  <c r="E31" i="1" s="1"/>
  <c r="F31" i="1" s="1"/>
  <c r="H31" i="1" s="1"/>
  <c r="X14" i="1"/>
  <c r="F28" i="1" l="1"/>
  <c r="H28" i="1" s="1"/>
  <c r="F29" i="1"/>
  <c r="H29" i="1" s="1"/>
  <c r="H20" i="1"/>
  <c r="D20" i="1"/>
  <c r="E19" i="1" s="1"/>
  <c r="F25" i="1"/>
  <c r="H25" i="1" s="1"/>
  <c r="F27" i="1"/>
  <c r="H27" i="1" s="1"/>
</calcChain>
</file>

<file path=xl/sharedStrings.xml><?xml version="1.0" encoding="utf-8"?>
<sst xmlns="http://schemas.openxmlformats.org/spreadsheetml/2006/main" count="230" uniqueCount="162">
  <si>
    <t>test</t>
    <phoneticPr fontId="2" type="noConversion"/>
  </si>
  <si>
    <t>trial_1</t>
    <phoneticPr fontId="2" type="noConversion"/>
  </si>
  <si>
    <t>trial_2</t>
    <phoneticPr fontId="2" type="noConversion"/>
  </si>
  <si>
    <t>trial_3</t>
    <phoneticPr fontId="2" type="noConversion"/>
  </si>
  <si>
    <t>sum of variation</t>
    <phoneticPr fontId="2" type="noConversion"/>
  </si>
  <si>
    <t>SS</t>
  </si>
  <si>
    <t>SS</t>
    <phoneticPr fontId="2" type="noConversion"/>
  </si>
  <si>
    <t>DOF</t>
    <phoneticPr fontId="2" type="noConversion"/>
  </si>
  <si>
    <t>MS</t>
  </si>
  <si>
    <t>MS</t>
    <phoneticPr fontId="2" type="noConversion"/>
  </si>
  <si>
    <t>F ratio</t>
    <phoneticPr fontId="2" type="noConversion"/>
  </si>
  <si>
    <t>between test</t>
    <phoneticPr fontId="2" type="noConversion"/>
  </si>
  <si>
    <t>pure error</t>
    <phoneticPr fontId="2" type="noConversion"/>
  </si>
  <si>
    <t>SS(total)</t>
    <phoneticPr fontId="2" type="noConversion"/>
  </si>
  <si>
    <t>y bar bar</t>
    <phoneticPr fontId="2" type="noConversion"/>
  </si>
  <si>
    <t>SS(between test)</t>
    <phoneticPr fontId="2" type="noConversion"/>
  </si>
  <si>
    <t>avg</t>
    <phoneticPr fontId="2" type="noConversion"/>
  </si>
  <si>
    <t>trial_1-ybar</t>
    <phoneticPr fontId="2" type="noConversion"/>
  </si>
  <si>
    <t>trial_2-ybar</t>
    <phoneticPr fontId="2" type="noConversion"/>
  </si>
  <si>
    <t>trial_3-ybar</t>
    <phoneticPr fontId="2" type="noConversion"/>
  </si>
  <si>
    <t xml:space="preserve"> </t>
    <phoneticPr fontId="2" type="noConversion"/>
  </si>
  <si>
    <t>m</t>
    <phoneticPr fontId="2" type="noConversion"/>
  </si>
  <si>
    <t>n</t>
    <phoneticPr fontId="2" type="noConversion"/>
  </si>
  <si>
    <t>multiple R</t>
    <phoneticPr fontId="2" type="noConversion"/>
  </si>
  <si>
    <t>R square</t>
    <phoneticPr fontId="2" type="noConversion"/>
  </si>
  <si>
    <t>adjusted R^2</t>
    <phoneticPr fontId="2" type="noConversion"/>
  </si>
  <si>
    <t>ANOVA table for variation source</t>
    <phoneticPr fontId="2" type="noConversion"/>
  </si>
  <si>
    <t>ANOVA table for all factors effects</t>
    <phoneticPr fontId="2" type="noConversion"/>
  </si>
  <si>
    <t>source of variation</t>
    <phoneticPr fontId="2" type="noConversion"/>
  </si>
  <si>
    <t>SUM of square</t>
    <phoneticPr fontId="2" type="noConversion"/>
  </si>
  <si>
    <t>mean square</t>
    <phoneticPr fontId="2" type="noConversion"/>
  </si>
  <si>
    <t>F</t>
  </si>
  <si>
    <t>E1</t>
    <phoneticPr fontId="2" type="noConversion"/>
  </si>
  <si>
    <t>E2</t>
    <phoneticPr fontId="2" type="noConversion"/>
  </si>
  <si>
    <t>E3</t>
    <phoneticPr fontId="2" type="noConversion"/>
  </si>
  <si>
    <t>temp(1)</t>
    <phoneticPr fontId="2" type="noConversion"/>
  </si>
  <si>
    <t>pres(2)</t>
    <phoneticPr fontId="2" type="noConversion"/>
  </si>
  <si>
    <t>time(3)</t>
    <phoneticPr fontId="2" type="noConversion"/>
  </si>
  <si>
    <t>E12</t>
    <phoneticPr fontId="2" type="noConversion"/>
  </si>
  <si>
    <t>E13</t>
    <phoneticPr fontId="2" type="noConversion"/>
  </si>
  <si>
    <t>E23</t>
    <phoneticPr fontId="2" type="noConversion"/>
  </si>
  <si>
    <t>E123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</si>
  <si>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</si>
  <si>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</si>
  <si>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</si>
  <si>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X1X2</t>
    <phoneticPr fontId="2" type="noConversion"/>
  </si>
  <si>
    <t>X1X3</t>
    <phoneticPr fontId="2" type="noConversion"/>
  </si>
  <si>
    <t>X2X3</t>
    <phoneticPr fontId="2" type="noConversion"/>
  </si>
  <si>
    <t>X1X2X3</t>
    <phoneticPr fontId="2" type="noConversion"/>
  </si>
  <si>
    <t>SSE</t>
    <phoneticPr fontId="2" type="noConversion"/>
  </si>
  <si>
    <t>total</t>
    <phoneticPr fontId="2" type="noConversion"/>
  </si>
  <si>
    <t>X1</t>
  </si>
  <si>
    <t>X1</t>
    <phoneticPr fontId="2" type="noConversion"/>
  </si>
  <si>
    <t>X2</t>
  </si>
  <si>
    <t>X2</t>
    <phoneticPr fontId="2" type="noConversion"/>
  </si>
  <si>
    <t>X3</t>
  </si>
  <si>
    <t>X3</t>
    <phoneticPr fontId="2" type="noConversion"/>
  </si>
  <si>
    <t>X1X2</t>
  </si>
  <si>
    <t>X1X2</t>
    <phoneticPr fontId="2" type="noConversion"/>
  </si>
  <si>
    <t>X1X3</t>
  </si>
  <si>
    <t>X1X3</t>
    <phoneticPr fontId="2" type="noConversion"/>
  </si>
  <si>
    <t>X2X3</t>
  </si>
  <si>
    <t>X2X3</t>
    <phoneticPr fontId="2" type="noConversion"/>
  </si>
  <si>
    <t>X1X2X3</t>
  </si>
  <si>
    <t>X1X2X3</t>
    <phoneticPr fontId="2" type="noConversion"/>
  </si>
  <si>
    <t>sum</t>
    <phoneticPr fontId="2" type="noConversion"/>
  </si>
  <si>
    <t>X4</t>
    <phoneticPr fontId="2" type="noConversion"/>
  </si>
  <si>
    <t>Run1</t>
    <phoneticPr fontId="2" type="noConversion"/>
  </si>
  <si>
    <t>Run2</t>
    <phoneticPr fontId="2" type="noConversion"/>
  </si>
  <si>
    <t>S/N smaller</t>
    <phoneticPr fontId="2" type="noConversion"/>
  </si>
  <si>
    <t>(a)</t>
    <phoneticPr fontId="2" type="noConversion"/>
  </si>
  <si>
    <t>DOF of SST</t>
    <phoneticPr fontId="2" type="noConversion"/>
  </si>
  <si>
    <t>(b)</t>
    <phoneticPr fontId="2" type="noConversion"/>
  </si>
  <si>
    <t>sum of square</t>
    <phoneticPr fontId="2" type="noConversion"/>
  </si>
  <si>
    <t>X4</t>
    <phoneticPr fontId="2" type="noConversion"/>
  </si>
  <si>
    <t>+</t>
    <phoneticPr fontId="2" type="noConversion"/>
  </si>
  <si>
    <t>-</t>
    <phoneticPr fontId="2" type="noConversion"/>
  </si>
  <si>
    <t>X1+</t>
    <phoneticPr fontId="2" type="noConversion"/>
  </si>
  <si>
    <t>X1-</t>
    <phoneticPr fontId="2" type="noConversion"/>
  </si>
  <si>
    <t>X2+</t>
    <phoneticPr fontId="2" type="noConversion"/>
  </si>
  <si>
    <t>X2-</t>
    <phoneticPr fontId="2" type="noConversion"/>
  </si>
  <si>
    <t>X3+</t>
    <phoneticPr fontId="2" type="noConversion"/>
  </si>
  <si>
    <t>X3-</t>
    <phoneticPr fontId="2" type="noConversion"/>
  </si>
  <si>
    <t>X4+</t>
    <phoneticPr fontId="2" type="noConversion"/>
  </si>
  <si>
    <t>X4-</t>
    <phoneticPr fontId="2" type="noConversion"/>
  </si>
  <si>
    <t>SS(main effect)</t>
    <phoneticPr fontId="2" type="noConversion"/>
  </si>
  <si>
    <t>SST cal</t>
    <phoneticPr fontId="2" type="noConversion"/>
  </si>
  <si>
    <t>X1X4</t>
    <phoneticPr fontId="2" type="noConversion"/>
  </si>
  <si>
    <t>X2X4</t>
    <phoneticPr fontId="2" type="noConversion"/>
  </si>
  <si>
    <t>X1X2X4</t>
    <phoneticPr fontId="2" type="noConversion"/>
  </si>
  <si>
    <t>X2X3X4</t>
    <phoneticPr fontId="2" type="noConversion"/>
  </si>
  <si>
    <t>X1X2X3X4</t>
    <phoneticPr fontId="2" type="noConversion"/>
  </si>
  <si>
    <t>X1X3X4</t>
    <phoneticPr fontId="2" type="noConversion"/>
  </si>
  <si>
    <t>1+</t>
    <phoneticPr fontId="2" type="noConversion"/>
  </si>
  <si>
    <t>1-</t>
    <phoneticPr fontId="2" type="noConversion"/>
  </si>
  <si>
    <t>2+</t>
    <phoneticPr fontId="2" type="noConversion"/>
  </si>
  <si>
    <t>2-</t>
    <phoneticPr fontId="2" type="noConversion"/>
  </si>
  <si>
    <t>X1X2+</t>
    <phoneticPr fontId="2" type="noConversion"/>
  </si>
  <si>
    <t>X1X2-</t>
    <phoneticPr fontId="2" type="noConversion"/>
  </si>
  <si>
    <t>Fcal</t>
    <phoneticPr fontId="2" type="noConversion"/>
  </si>
  <si>
    <t>F_fish</t>
    <phoneticPr fontId="2" type="noConversion"/>
  </si>
  <si>
    <t>significant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</si>
  <si>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</si>
  <si>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</si>
  <si>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</si>
  <si>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B12</t>
    <phoneticPr fontId="2" type="noConversion"/>
  </si>
  <si>
    <t>B13</t>
    <phoneticPr fontId="2" type="noConversion"/>
  </si>
  <si>
    <t>B23</t>
    <phoneticPr fontId="2" type="noConversion"/>
  </si>
  <si>
    <t>B123</t>
    <phoneticPr fontId="2" type="noConversion"/>
  </si>
  <si>
    <t>model</t>
    <phoneticPr fontId="2" type="noConversion"/>
  </si>
  <si>
    <t>b0</t>
    <phoneticPr fontId="2" type="noConversion"/>
  </si>
  <si>
    <t>b1</t>
    <phoneticPr fontId="2" type="noConversion"/>
  </si>
  <si>
    <t>b3</t>
    <phoneticPr fontId="2" type="noConversion"/>
  </si>
  <si>
    <t>b23</t>
    <phoneticPr fontId="2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</si>
  <si>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</si>
  <si>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</si>
  <si>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</si>
  <si>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</si>
  <si>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</si>
  <si>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</si>
  <si>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</si>
  <si>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</si>
  <si>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</si>
  <si>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</si>
  <si>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</si>
  <si>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</si>
  <si>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</si>
  <si>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</si>
  <si>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</si>
  <si>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</si>
  <si>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</si>
  <si>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</si>
  <si>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</si>
  <si>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</si>
  <si>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</si>
  <si>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ANOVA table from model</t>
    <phoneticPr fontId="2" type="noConversion"/>
  </si>
  <si>
    <t>residual</t>
    <phoneticPr fontId="2" type="noConversion"/>
  </si>
  <si>
    <t>source</t>
    <phoneticPr fontId="2" type="noConversion"/>
  </si>
  <si>
    <t>Ffish</t>
    <phoneticPr fontId="2" type="noConversion"/>
  </si>
  <si>
    <t>R^2</t>
    <phoneticPr fontId="2" type="noConversion"/>
  </si>
  <si>
    <t>R^2 adjusted</t>
    <phoneticPr fontId="2" type="noConversion"/>
  </si>
  <si>
    <t>X3X4</t>
    <phoneticPr fontId="2" type="noConversion"/>
  </si>
  <si>
    <t>X1X3+</t>
    <phoneticPr fontId="2" type="noConversion"/>
  </si>
  <si>
    <t>X1X3-</t>
    <phoneticPr fontId="2" type="noConversion"/>
  </si>
  <si>
    <t>X1X4+</t>
    <phoneticPr fontId="2" type="noConversion"/>
  </si>
  <si>
    <t>X1X4-</t>
    <phoneticPr fontId="2" type="noConversion"/>
  </si>
  <si>
    <t>X2X4+</t>
    <phoneticPr fontId="2" type="noConversion"/>
  </si>
  <si>
    <t>X2X4-</t>
    <phoneticPr fontId="2" type="noConversion"/>
  </si>
  <si>
    <t>X2X3+</t>
    <phoneticPr fontId="2" type="noConversion"/>
  </si>
  <si>
    <t>X2X3-</t>
    <phoneticPr fontId="2" type="noConversion"/>
  </si>
  <si>
    <t>X1X2X3+</t>
    <phoneticPr fontId="2" type="noConversion"/>
  </si>
  <si>
    <t>X3X4+</t>
    <phoneticPr fontId="2" type="noConversion"/>
  </si>
  <si>
    <t>X3X4-</t>
    <phoneticPr fontId="2" type="noConversion"/>
  </si>
  <si>
    <t>X1X2X3-</t>
    <phoneticPr fontId="2" type="noConversion"/>
  </si>
  <si>
    <t>X1X2X4+</t>
    <phoneticPr fontId="2" type="noConversion"/>
  </si>
  <si>
    <t>X1X2X4-</t>
    <phoneticPr fontId="2" type="noConversion"/>
  </si>
  <si>
    <t>X2X3X4+</t>
    <phoneticPr fontId="2" type="noConversion"/>
  </si>
  <si>
    <t>X2X3X4-</t>
    <phoneticPr fontId="2" type="noConversion"/>
  </si>
  <si>
    <t>X1X2X3X4+</t>
    <phoneticPr fontId="2" type="noConversion"/>
  </si>
  <si>
    <t>X1X2X3X4-</t>
    <phoneticPr fontId="2" type="noConversion"/>
  </si>
  <si>
    <t>X1X3X4+</t>
    <phoneticPr fontId="2" type="noConversion"/>
  </si>
  <si>
    <t>X1X3X4-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</si>
</sst>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3" borderId="5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2" borderId="9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" fillId="2" borderId="15" xfId="0" applyFont="1" applyFill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2" borderId="18" xfId="0" applyFont="1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Continuous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348344</xdr:colOff>
      <xdr:row>13</xdr:row>
      <xdr:rowOff>54301</xdr:rowOff>
    </xdr:from>
    <xdr:to>
      <xdr:col>28</xdr:col>
      <xdr:colOff>301122</xdr:colOff>
      <xdr:row>35</xdr:row>
      <xdr:rowOff>119744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3258" y="2753958"/>
          <a:ext cx="9172978" cy="46374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265194</xdr:colOff>
      <xdr:row>40</xdr:row>
      <xdr:rowOff>170904</xdr:rowOff>
    </xdr:from>
    <xdr:to>
      <xdr:col>30</xdr:col>
      <xdr:colOff>266607</xdr:colOff>
      <xdr:row>59</xdr:row>
      <xdr:rowOff>16522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0423" y="8454933"/>
          <a:ext cx="4954413" cy="377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20" sqref="B20"/>
    </sheetView>
  </sheetViews>
  <sheetFormatPr defaultRowHeight="16.2" x14ac:dyDescent="0.3"/>
  <cols>
    <col min="2" max="2" width="10.33203125" bestFit="1" customWidth="1"/>
    <col min="4" max="4" width="10.33203125" bestFit="1" customWidth="1"/>
  </cols>
  <sheetData>
    <row r="1" spans="1:15" x14ac:dyDescent="0.3">
      <c r="A1">
        <v>-1</v>
      </c>
      <c r="B1">
        <v>-1</v>
      </c>
      <c r="C1">
        <v>11</v>
      </c>
      <c r="D1">
        <v>7</v>
      </c>
      <c r="E1">
        <v>10</v>
      </c>
      <c r="F1">
        <v>15</v>
      </c>
      <c r="G1">
        <v>7</v>
      </c>
      <c r="H1" s="34">
        <f>AVERAGE(C1:G1)</f>
        <v>10</v>
      </c>
      <c r="I1">
        <f>C1-$C$6</f>
        <v>-18.75</v>
      </c>
      <c r="J1">
        <f t="shared" ref="J1:M4" si="0">D1-$C$6</f>
        <v>-22.75</v>
      </c>
      <c r="K1">
        <f t="shared" si="0"/>
        <v>-19.75</v>
      </c>
      <c r="L1">
        <f t="shared" si="0"/>
        <v>-14.75</v>
      </c>
      <c r="M1">
        <f t="shared" si="0"/>
        <v>-22.75</v>
      </c>
      <c r="O1">
        <f>A1*B1</f>
        <v>1</v>
      </c>
    </row>
    <row r="2" spans="1:15" x14ac:dyDescent="0.3">
      <c r="A2">
        <v>1</v>
      </c>
      <c r="B2">
        <v>-1</v>
      </c>
      <c r="C2">
        <v>48</v>
      </c>
      <c r="D2">
        <v>43</v>
      </c>
      <c r="E2">
        <v>52</v>
      </c>
      <c r="F2">
        <v>55</v>
      </c>
      <c r="G2">
        <v>47</v>
      </c>
      <c r="H2" s="34">
        <f t="shared" ref="H2:H4" si="1">AVERAGE(C2:G2)</f>
        <v>49</v>
      </c>
      <c r="I2">
        <f t="shared" ref="I2:I4" si="2">C2-$C$6</f>
        <v>18.25</v>
      </c>
      <c r="J2">
        <f t="shared" si="0"/>
        <v>13.25</v>
      </c>
      <c r="K2">
        <f t="shared" si="0"/>
        <v>22.25</v>
      </c>
      <c r="L2">
        <f t="shared" si="0"/>
        <v>25.25</v>
      </c>
      <c r="M2">
        <f t="shared" si="0"/>
        <v>17.25</v>
      </c>
      <c r="O2">
        <f t="shared" ref="O2:O4" si="3">A2*B2</f>
        <v>-1</v>
      </c>
    </row>
    <row r="3" spans="1:15" x14ac:dyDescent="0.3">
      <c r="A3">
        <v>-1</v>
      </c>
      <c r="B3">
        <v>1</v>
      </c>
      <c r="C3">
        <v>31</v>
      </c>
      <c r="D3">
        <v>24</v>
      </c>
      <c r="E3">
        <v>27</v>
      </c>
      <c r="F3">
        <v>23</v>
      </c>
      <c r="G3">
        <v>20</v>
      </c>
      <c r="H3" s="34">
        <f t="shared" si="1"/>
        <v>25</v>
      </c>
      <c r="I3">
        <f t="shared" si="2"/>
        <v>1.25</v>
      </c>
      <c r="J3">
        <f t="shared" si="0"/>
        <v>-5.75</v>
      </c>
      <c r="K3">
        <f t="shared" si="0"/>
        <v>-2.75</v>
      </c>
      <c r="L3">
        <f t="shared" si="0"/>
        <v>-6.75</v>
      </c>
      <c r="M3">
        <f t="shared" si="0"/>
        <v>-9.75</v>
      </c>
      <c r="O3">
        <f t="shared" si="3"/>
        <v>-1</v>
      </c>
    </row>
    <row r="4" spans="1:15" x14ac:dyDescent="0.3">
      <c r="A4">
        <v>1</v>
      </c>
      <c r="B4">
        <v>1</v>
      </c>
      <c r="C4">
        <v>37</v>
      </c>
      <c r="D4">
        <v>33</v>
      </c>
      <c r="E4">
        <v>34</v>
      </c>
      <c r="F4">
        <v>37</v>
      </c>
      <c r="G4">
        <v>34</v>
      </c>
      <c r="H4" s="34">
        <f t="shared" si="1"/>
        <v>35</v>
      </c>
      <c r="I4">
        <f t="shared" si="2"/>
        <v>7.25</v>
      </c>
      <c r="J4">
        <f t="shared" si="0"/>
        <v>3.25</v>
      </c>
      <c r="K4">
        <f t="shared" si="0"/>
        <v>4.25</v>
      </c>
      <c r="L4">
        <f t="shared" si="0"/>
        <v>7.25</v>
      </c>
      <c r="M4">
        <f t="shared" si="0"/>
        <v>4.25</v>
      </c>
      <c r="O4">
        <f t="shared" si="3"/>
        <v>1</v>
      </c>
    </row>
    <row r="6" spans="1:15" x14ac:dyDescent="0.3">
      <c r="B6" t="s">
        <v>16</v>
      </c>
      <c r="C6">
        <v>29.75</v>
      </c>
      <c r="D6">
        <f>SUMSQ(I1:M4)</f>
        <v>4267.75</v>
      </c>
    </row>
    <row r="7" spans="1:15" x14ac:dyDescent="0.3">
      <c r="E7" t="s">
        <v>7</v>
      </c>
    </row>
    <row r="8" spans="1:15" x14ac:dyDescent="0.3">
      <c r="A8" t="s">
        <v>77</v>
      </c>
      <c r="B8">
        <f>(H2+H4)/2</f>
        <v>42</v>
      </c>
      <c r="D8">
        <f>((B8-C6)^2+(B9-C6)^2)*10</f>
        <v>3001.25</v>
      </c>
      <c r="E8">
        <v>1</v>
      </c>
    </row>
    <row r="9" spans="1:15" x14ac:dyDescent="0.3">
      <c r="A9" t="s">
        <v>78</v>
      </c>
      <c r="B9">
        <f>(H1+H3)/2</f>
        <v>17.5</v>
      </c>
    </row>
    <row r="10" spans="1:15" x14ac:dyDescent="0.3">
      <c r="A10" t="s">
        <v>79</v>
      </c>
      <c r="B10">
        <f>AVERAGE(H3,H4)</f>
        <v>30</v>
      </c>
      <c r="D10">
        <f>((B10-C6)^2+(B11-C6)^2)*10</f>
        <v>1.25</v>
      </c>
      <c r="E10">
        <v>1</v>
      </c>
    </row>
    <row r="11" spans="1:15" x14ac:dyDescent="0.3">
      <c r="A11" t="s">
        <v>80</v>
      </c>
      <c r="B11">
        <f>AVERAGE(H1:H2)</f>
        <v>29.5</v>
      </c>
      <c r="L11" t="s">
        <v>93</v>
      </c>
      <c r="M11">
        <f>(AVERAGE(B8)-AVERAGE(B8:B9)-AVERAGE(B8,B10)+AVERAGE(C1:G4))^2*5</f>
        <v>180</v>
      </c>
    </row>
    <row r="12" spans="1:15" x14ac:dyDescent="0.3">
      <c r="A12" t="s">
        <v>97</v>
      </c>
      <c r="B12">
        <f>AVERAGE(H1,H4)</f>
        <v>22.5</v>
      </c>
      <c r="D12">
        <f>((B12-C6)^2+(B13-C6)^2)*10</f>
        <v>1051.25</v>
      </c>
      <c r="L12" t="s">
        <v>94</v>
      </c>
      <c r="M12">
        <f>(AVERAGE(C1:G1,C3:G3)-AVERAGE(B8:B9)-AVERAGE(B9,B11)+AVERAGE(C1:G4))^2*5</f>
        <v>180</v>
      </c>
    </row>
    <row r="13" spans="1:15" x14ac:dyDescent="0.3">
      <c r="A13" t="s">
        <v>98</v>
      </c>
      <c r="B13">
        <f>AVERAGE(H2,H3)</f>
        <v>37</v>
      </c>
      <c r="L13" t="s">
        <v>95</v>
      </c>
      <c r="M13">
        <f>(AVERAGE(C3:G4)-AVERAGE(B10:B11)-AVERAGE(B8,B10)+AVERAGE(C1:G4))^2*5</f>
        <v>180</v>
      </c>
    </row>
    <row r="14" spans="1:15" x14ac:dyDescent="0.3">
      <c r="L14" t="s">
        <v>96</v>
      </c>
      <c r="M14">
        <f>(AVERAGE(C1:G2)-AVERAGE(B10:B11)-AVERAGE(B9,B11)+AVERAGE(C1:G4))^2*5</f>
        <v>180</v>
      </c>
    </row>
    <row r="20" spans="1:2" x14ac:dyDescent="0.3">
      <c r="A20" t="s">
        <v>12</v>
      </c>
      <c r="B20">
        <f>(C1-H1)^2+(D1-H1)^2+(E1-H1)^2+(F1-H1)^2+(G1-H1)^2</f>
        <v>44</v>
      </c>
    </row>
    <row r="21" spans="1:2" x14ac:dyDescent="0.3">
      <c r="B21">
        <f t="shared" ref="B21:B23" si="4">(C2-H2)^2+(D2-H2)^2+(E2-H2)^2+(F2-H2)^2+(G2-H2)^2</f>
        <v>86</v>
      </c>
    </row>
    <row r="22" spans="1:2" x14ac:dyDescent="0.3">
      <c r="B22">
        <f t="shared" si="4"/>
        <v>70</v>
      </c>
    </row>
    <row r="23" spans="1:2" x14ac:dyDescent="0.3">
      <c r="B23">
        <f t="shared" si="4"/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A19" zoomScale="70" zoomScaleNormal="70" workbookViewId="0">
      <selection activeCell="D32" sqref="D32"/>
    </sheetView>
  </sheetViews>
  <sheetFormatPr defaultRowHeight="16.2" x14ac:dyDescent="0.3"/>
  <cols>
    <col min="4" max="4" width="13.21875" customWidth="1"/>
    <col min="7" max="7" width="10" bestFit="1" customWidth="1"/>
    <col min="17" max="17" width="10" bestFit="1" customWidth="1"/>
  </cols>
  <sheetData>
    <row r="1" spans="1:33" x14ac:dyDescent="0.3">
      <c r="A1" s="1" t="s">
        <v>0</v>
      </c>
      <c r="B1" s="2" t="s">
        <v>35</v>
      </c>
      <c r="C1" s="2" t="s">
        <v>36</v>
      </c>
      <c r="D1" s="2" t="s">
        <v>37</v>
      </c>
      <c r="E1" s="2" t="s">
        <v>1</v>
      </c>
      <c r="F1" s="2" t="s">
        <v>2</v>
      </c>
      <c r="G1" s="14" t="s">
        <v>3</v>
      </c>
      <c r="H1" s="17" t="s">
        <v>16</v>
      </c>
      <c r="I1" s="1" t="s">
        <v>1</v>
      </c>
      <c r="J1" s="2" t="s">
        <v>2</v>
      </c>
      <c r="K1" s="7" t="s">
        <v>3</v>
      </c>
      <c r="L1" s="17" t="s">
        <v>11</v>
      </c>
      <c r="M1" s="20" t="s">
        <v>17</v>
      </c>
      <c r="N1" s="20" t="s">
        <v>18</v>
      </c>
      <c r="O1" s="20" t="s">
        <v>19</v>
      </c>
      <c r="R1" s="23" t="s">
        <v>42</v>
      </c>
      <c r="S1" s="23" t="s">
        <v>43</v>
      </c>
      <c r="T1" s="23" t="s">
        <v>44</v>
      </c>
      <c r="U1" s="23" t="s">
        <v>45</v>
      </c>
      <c r="V1" s="23" t="s">
        <v>46</v>
      </c>
      <c r="W1" s="23" t="s">
        <v>47</v>
      </c>
      <c r="X1" s="24" t="s">
        <v>48</v>
      </c>
      <c r="Z1" s="23" t="s">
        <v>42</v>
      </c>
      <c r="AA1" s="23" t="s">
        <v>43</v>
      </c>
      <c r="AB1" s="23" t="s">
        <v>44</v>
      </c>
      <c r="AC1" s="23" t="s">
        <v>45</v>
      </c>
      <c r="AD1" s="23" t="s">
        <v>46</v>
      </c>
      <c r="AE1" s="23" t="s">
        <v>47</v>
      </c>
      <c r="AF1" s="24" t="s">
        <v>48</v>
      </c>
      <c r="AG1" s="2" t="s">
        <v>1</v>
      </c>
    </row>
    <row r="2" spans="1:33" x14ac:dyDescent="0.3">
      <c r="A2" s="3">
        <v>1</v>
      </c>
      <c r="B2" s="4">
        <v>-1</v>
      </c>
      <c r="C2" s="4">
        <v>-1</v>
      </c>
      <c r="D2" s="4">
        <v>-1</v>
      </c>
      <c r="E2" s="4">
        <v>61.43</v>
      </c>
      <c r="F2" s="4">
        <v>58.58</v>
      </c>
      <c r="G2" s="15">
        <v>57.07</v>
      </c>
      <c r="H2" s="18">
        <f>AVERAGE(E2:G2)</f>
        <v>59.026666666666664</v>
      </c>
      <c r="I2" s="8">
        <f>E2-$A$12</f>
        <v>11.561250000000001</v>
      </c>
      <c r="J2" s="9">
        <f t="shared" ref="J2:K9" si="0">F2-$A$12</f>
        <v>8.7112499999999997</v>
      </c>
      <c r="K2" s="10">
        <f t="shared" si="0"/>
        <v>7.2012500000000017</v>
      </c>
      <c r="L2" s="18">
        <f>AVERAGE(E2:G2)-$A$12</f>
        <v>9.1579166666666652</v>
      </c>
      <c r="M2">
        <f>E2-$H2</f>
        <v>2.403333333333336</v>
      </c>
      <c r="N2">
        <f t="shared" ref="N2:O2" si="1">F2-$H2</f>
        <v>-0.44666666666666544</v>
      </c>
      <c r="O2">
        <f t="shared" si="1"/>
        <v>-1.9566666666666634</v>
      </c>
      <c r="R2" s="25">
        <v>-1</v>
      </c>
      <c r="S2" s="25">
        <v>-1</v>
      </c>
      <c r="T2" s="25">
        <v>-1</v>
      </c>
      <c r="U2" s="25">
        <f>R2*S2</f>
        <v>1</v>
      </c>
      <c r="V2" s="25">
        <f>R2*T2</f>
        <v>1</v>
      </c>
      <c r="W2" s="25">
        <f>S2*T2</f>
        <v>1</v>
      </c>
      <c r="X2" s="26">
        <f>R2*S2*T2</f>
        <v>-1</v>
      </c>
      <c r="Z2" s="25">
        <v>-1</v>
      </c>
      <c r="AA2" s="25">
        <v>-1</v>
      </c>
      <c r="AB2" s="25">
        <v>-1</v>
      </c>
      <c r="AC2" s="25">
        <f>Z2*AA2</f>
        <v>1</v>
      </c>
      <c r="AD2" s="25">
        <f>Z2*AB2</f>
        <v>1</v>
      </c>
      <c r="AE2" s="25">
        <f>AA2*AB2</f>
        <v>1</v>
      </c>
      <c r="AF2" s="26">
        <f>Z2*AA2*AB2</f>
        <v>-1</v>
      </c>
      <c r="AG2" s="4">
        <v>61.43</v>
      </c>
    </row>
    <row r="3" spans="1:33" x14ac:dyDescent="0.3">
      <c r="A3" s="3">
        <v>2</v>
      </c>
      <c r="B3" s="4">
        <v>1</v>
      </c>
      <c r="C3" s="4">
        <v>-1</v>
      </c>
      <c r="D3" s="4">
        <v>-1</v>
      </c>
      <c r="E3" s="4">
        <v>75.62</v>
      </c>
      <c r="F3" s="4">
        <v>77.569999999999993</v>
      </c>
      <c r="G3" s="15">
        <v>75.75</v>
      </c>
      <c r="H3" s="18">
        <f t="shared" ref="H3:H9" si="2">AVERAGE(E3:G3)</f>
        <v>76.313333333333333</v>
      </c>
      <c r="I3" s="8">
        <f t="shared" ref="I3:I8" si="3">E3-$A$12</f>
        <v>25.751250000000006</v>
      </c>
      <c r="J3" s="9">
        <f t="shared" si="0"/>
        <v>27.701249999999995</v>
      </c>
      <c r="K3" s="10">
        <f t="shared" si="0"/>
        <v>25.881250000000001</v>
      </c>
      <c r="L3" s="18">
        <f>AVERAGE(E3:G3)-$A$12</f>
        <v>26.444583333333334</v>
      </c>
      <c r="M3">
        <f t="shared" ref="M3:M9" si="4">E3-$H3</f>
        <v>-0.69333333333332803</v>
      </c>
      <c r="N3">
        <f t="shared" ref="N3:N9" si="5">F3-$H3</f>
        <v>1.2566666666666606</v>
      </c>
      <c r="O3">
        <f t="shared" ref="O3:O9" si="6">G3-$H3</f>
        <v>-0.56333333333333258</v>
      </c>
      <c r="R3" s="25">
        <v>1</v>
      </c>
      <c r="S3" s="25">
        <v>-1</v>
      </c>
      <c r="T3" s="25">
        <v>-1</v>
      </c>
      <c r="U3" s="25">
        <f t="shared" ref="U3:U9" si="7">R3*S3</f>
        <v>-1</v>
      </c>
      <c r="V3" s="25">
        <f t="shared" ref="V3:V8" si="8">R3*T3</f>
        <v>-1</v>
      </c>
      <c r="W3" s="25">
        <f>S3*T3</f>
        <v>1</v>
      </c>
      <c r="X3" s="26">
        <f t="shared" ref="X3:X9" si="9">R3*S3*T3</f>
        <v>1</v>
      </c>
      <c r="Z3" s="25">
        <v>1</v>
      </c>
      <c r="AA3" s="25">
        <v>-1</v>
      </c>
      <c r="AB3" s="25">
        <v>-1</v>
      </c>
      <c r="AC3" s="25">
        <f t="shared" ref="AC3:AC9" si="10">Z3*AA3</f>
        <v>-1</v>
      </c>
      <c r="AD3" s="25">
        <f t="shared" ref="AD3:AD8" si="11">Z3*AB3</f>
        <v>-1</v>
      </c>
      <c r="AE3" s="25">
        <f>AA3*AB3</f>
        <v>1</v>
      </c>
      <c r="AF3" s="26">
        <f t="shared" ref="AF3:AF9" si="12">Z3*AA3*AB3</f>
        <v>1</v>
      </c>
      <c r="AG3" s="4">
        <v>75.62</v>
      </c>
    </row>
    <row r="4" spans="1:33" x14ac:dyDescent="0.3">
      <c r="A4" s="3">
        <v>3</v>
      </c>
      <c r="B4" s="4">
        <v>-1</v>
      </c>
      <c r="C4" s="4">
        <v>1</v>
      </c>
      <c r="D4" s="4">
        <v>-1</v>
      </c>
      <c r="E4" s="4">
        <v>27.51</v>
      </c>
      <c r="F4" s="4">
        <v>34.03</v>
      </c>
      <c r="G4" s="15">
        <v>25.07</v>
      </c>
      <c r="H4" s="18">
        <f t="shared" si="2"/>
        <v>28.870000000000005</v>
      </c>
      <c r="I4" s="8">
        <f t="shared" si="3"/>
        <v>-22.358749999999997</v>
      </c>
      <c r="J4" s="9">
        <f t="shared" si="0"/>
        <v>-15.838749999999997</v>
      </c>
      <c r="K4" s="10">
        <f t="shared" si="0"/>
        <v>-24.798749999999998</v>
      </c>
      <c r="L4" s="18">
        <f>AVERAGE(E4:G4)-$A$12</f>
        <v>-20.998749999999994</v>
      </c>
      <c r="M4">
        <f t="shared" si="4"/>
        <v>-1.360000000000003</v>
      </c>
      <c r="N4">
        <f>F4-$H4</f>
        <v>5.1599999999999966</v>
      </c>
      <c r="O4">
        <f t="shared" si="6"/>
        <v>-3.8000000000000043</v>
      </c>
      <c r="R4" s="25">
        <v>-1</v>
      </c>
      <c r="S4" s="25">
        <v>1</v>
      </c>
      <c r="T4" s="25">
        <v>-1</v>
      </c>
      <c r="U4" s="25">
        <f t="shared" si="7"/>
        <v>-1</v>
      </c>
      <c r="V4" s="25">
        <f t="shared" si="8"/>
        <v>1</v>
      </c>
      <c r="W4" s="25">
        <f>S4*T4</f>
        <v>-1</v>
      </c>
      <c r="X4" s="26">
        <f t="shared" si="9"/>
        <v>1</v>
      </c>
      <c r="Z4" s="25">
        <v>-1</v>
      </c>
      <c r="AA4" s="25">
        <v>1</v>
      </c>
      <c r="AB4" s="25">
        <v>-1</v>
      </c>
      <c r="AC4" s="25">
        <f t="shared" si="10"/>
        <v>-1</v>
      </c>
      <c r="AD4" s="25">
        <f t="shared" si="11"/>
        <v>1</v>
      </c>
      <c r="AE4" s="25">
        <f>AA4*AB4</f>
        <v>-1</v>
      </c>
      <c r="AF4" s="26">
        <f t="shared" si="12"/>
        <v>1</v>
      </c>
      <c r="AG4" s="4">
        <v>27.51</v>
      </c>
    </row>
    <row r="5" spans="1:33" x14ac:dyDescent="0.3">
      <c r="A5" s="3">
        <v>4</v>
      </c>
      <c r="B5" s="4">
        <v>1</v>
      </c>
      <c r="C5" s="4">
        <v>1</v>
      </c>
      <c r="D5" s="4">
        <v>-1</v>
      </c>
      <c r="E5" s="4">
        <v>51.37</v>
      </c>
      <c r="F5" s="4">
        <v>48.49</v>
      </c>
      <c r="G5" s="15">
        <v>54.37</v>
      </c>
      <c r="H5" s="18">
        <f t="shared" si="2"/>
        <v>51.41</v>
      </c>
      <c r="I5" s="8">
        <f t="shared" si="3"/>
        <v>1.5012499999999989</v>
      </c>
      <c r="J5" s="9">
        <f t="shared" si="0"/>
        <v>-1.3787499999999966</v>
      </c>
      <c r="K5" s="10">
        <f t="shared" si="0"/>
        <v>4.5012499999999989</v>
      </c>
      <c r="L5" s="18">
        <f>AVERAGE(E5:G5)-$A$12</f>
        <v>1.541249999999998</v>
      </c>
      <c r="M5">
        <f t="shared" si="4"/>
        <v>-3.9999999999999147E-2</v>
      </c>
      <c r="N5">
        <f>F5-$H5</f>
        <v>-2.9199999999999946</v>
      </c>
      <c r="O5">
        <f t="shared" si="6"/>
        <v>2.9600000000000009</v>
      </c>
      <c r="R5" s="25">
        <v>1</v>
      </c>
      <c r="S5" s="25">
        <v>1</v>
      </c>
      <c r="T5" s="25">
        <v>-1</v>
      </c>
      <c r="U5" s="25">
        <f t="shared" si="7"/>
        <v>1</v>
      </c>
      <c r="V5" s="25">
        <f t="shared" si="8"/>
        <v>-1</v>
      </c>
      <c r="W5" s="25">
        <f t="shared" ref="W5:W8" si="13">S5*T5</f>
        <v>-1</v>
      </c>
      <c r="X5" s="26">
        <f t="shared" si="9"/>
        <v>-1</v>
      </c>
      <c r="Z5" s="25">
        <v>1</v>
      </c>
      <c r="AA5" s="25">
        <v>1</v>
      </c>
      <c r="AB5" s="25">
        <v>-1</v>
      </c>
      <c r="AC5" s="25">
        <f t="shared" si="10"/>
        <v>1</v>
      </c>
      <c r="AD5" s="25">
        <f t="shared" si="11"/>
        <v>-1</v>
      </c>
      <c r="AE5" s="25">
        <f t="shared" ref="AE5:AE8" si="14">AA5*AB5</f>
        <v>-1</v>
      </c>
      <c r="AF5" s="26">
        <f t="shared" si="12"/>
        <v>-1</v>
      </c>
      <c r="AG5" s="4">
        <v>51.37</v>
      </c>
    </row>
    <row r="6" spans="1:33" x14ac:dyDescent="0.3">
      <c r="A6" s="3">
        <v>5</v>
      </c>
      <c r="B6" s="4">
        <v>-1</v>
      </c>
      <c r="C6" s="4">
        <v>-1</v>
      </c>
      <c r="D6" s="4">
        <v>1</v>
      </c>
      <c r="E6" s="4">
        <v>24.8</v>
      </c>
      <c r="F6" s="4">
        <v>20.69</v>
      </c>
      <c r="G6" s="15">
        <v>15.41</v>
      </c>
      <c r="H6" s="18">
        <f t="shared" si="2"/>
        <v>20.3</v>
      </c>
      <c r="I6" s="8">
        <f t="shared" si="3"/>
        <v>-25.068749999999998</v>
      </c>
      <c r="J6" s="9">
        <f t="shared" si="0"/>
        <v>-29.178749999999997</v>
      </c>
      <c r="K6" s="10">
        <f t="shared" si="0"/>
        <v>-34.458749999999995</v>
      </c>
      <c r="L6" s="18">
        <f>AVERAGE(E6:G6)-$A$12</f>
        <v>-29.568749999999998</v>
      </c>
      <c r="M6">
        <f t="shared" si="4"/>
        <v>4.5</v>
      </c>
      <c r="N6">
        <f t="shared" si="5"/>
        <v>0.39000000000000057</v>
      </c>
      <c r="O6">
        <f t="shared" si="6"/>
        <v>-4.8900000000000006</v>
      </c>
      <c r="R6" s="25">
        <v>-1</v>
      </c>
      <c r="S6" s="25">
        <v>-1</v>
      </c>
      <c r="T6" s="25">
        <v>1</v>
      </c>
      <c r="U6" s="25">
        <f t="shared" si="7"/>
        <v>1</v>
      </c>
      <c r="V6" s="25">
        <f t="shared" si="8"/>
        <v>-1</v>
      </c>
      <c r="W6" s="25">
        <f t="shared" si="13"/>
        <v>-1</v>
      </c>
      <c r="X6" s="26">
        <f t="shared" si="9"/>
        <v>1</v>
      </c>
      <c r="Z6" s="25">
        <v>-1</v>
      </c>
      <c r="AA6" s="25">
        <v>-1</v>
      </c>
      <c r="AB6" s="25">
        <v>1</v>
      </c>
      <c r="AC6" s="25">
        <f t="shared" si="10"/>
        <v>1</v>
      </c>
      <c r="AD6" s="25">
        <f t="shared" si="11"/>
        <v>-1</v>
      </c>
      <c r="AE6" s="25">
        <f t="shared" si="14"/>
        <v>-1</v>
      </c>
      <c r="AF6" s="26">
        <f t="shared" si="12"/>
        <v>1</v>
      </c>
      <c r="AG6" s="4">
        <v>24.8</v>
      </c>
    </row>
    <row r="7" spans="1:33" x14ac:dyDescent="0.3">
      <c r="A7" s="3">
        <v>6</v>
      </c>
      <c r="B7" s="4">
        <v>1</v>
      </c>
      <c r="C7" s="4">
        <v>-1</v>
      </c>
      <c r="D7" s="4">
        <v>1</v>
      </c>
      <c r="E7" s="4">
        <v>43.58</v>
      </c>
      <c r="F7" s="4">
        <v>44.31</v>
      </c>
      <c r="G7" s="15">
        <v>36.99</v>
      </c>
      <c r="H7" s="18">
        <f t="shared" si="2"/>
        <v>41.626666666666665</v>
      </c>
      <c r="I7" s="8">
        <f t="shared" si="3"/>
        <v>-6.2887500000000003</v>
      </c>
      <c r="J7" s="9">
        <f t="shared" si="0"/>
        <v>-5.5587499999999963</v>
      </c>
      <c r="K7" s="10">
        <f t="shared" si="0"/>
        <v>-12.878749999999997</v>
      </c>
      <c r="L7" s="18">
        <f>AVERAGE(E7:G7)-$A$12</f>
        <v>-8.2420833333333334</v>
      </c>
      <c r="M7">
        <f t="shared" si="4"/>
        <v>1.9533333333333331</v>
      </c>
      <c r="N7">
        <f t="shared" si="5"/>
        <v>2.6833333333333371</v>
      </c>
      <c r="O7">
        <f t="shared" si="6"/>
        <v>-4.6366666666666632</v>
      </c>
      <c r="R7" s="25">
        <v>1</v>
      </c>
      <c r="S7" s="25">
        <v>-1</v>
      </c>
      <c r="T7" s="25">
        <v>1</v>
      </c>
      <c r="U7" s="25">
        <f t="shared" si="7"/>
        <v>-1</v>
      </c>
      <c r="V7" s="25">
        <f t="shared" si="8"/>
        <v>1</v>
      </c>
      <c r="W7" s="25">
        <f t="shared" si="13"/>
        <v>-1</v>
      </c>
      <c r="X7" s="26">
        <f t="shared" si="9"/>
        <v>-1</v>
      </c>
      <c r="Z7" s="25">
        <v>1</v>
      </c>
      <c r="AA7" s="25">
        <v>-1</v>
      </c>
      <c r="AB7" s="25">
        <v>1</v>
      </c>
      <c r="AC7" s="25">
        <f t="shared" si="10"/>
        <v>-1</v>
      </c>
      <c r="AD7" s="25">
        <f t="shared" si="11"/>
        <v>1</v>
      </c>
      <c r="AE7" s="25">
        <f t="shared" si="14"/>
        <v>-1</v>
      </c>
      <c r="AF7" s="26">
        <f t="shared" si="12"/>
        <v>-1</v>
      </c>
      <c r="AG7" s="4">
        <v>43.58</v>
      </c>
    </row>
    <row r="8" spans="1:33" x14ac:dyDescent="0.3">
      <c r="A8" s="3">
        <v>7</v>
      </c>
      <c r="B8" s="4">
        <v>-1</v>
      </c>
      <c r="C8" s="4">
        <v>1</v>
      </c>
      <c r="D8" s="4">
        <v>1</v>
      </c>
      <c r="E8" s="4">
        <v>45.2</v>
      </c>
      <c r="F8" s="4">
        <v>49.53</v>
      </c>
      <c r="G8" s="15">
        <v>50.29</v>
      </c>
      <c r="H8" s="18">
        <f t="shared" si="2"/>
        <v>48.34</v>
      </c>
      <c r="I8" s="8">
        <f t="shared" si="3"/>
        <v>-4.6687499999999957</v>
      </c>
      <c r="J8" s="9">
        <f t="shared" si="0"/>
        <v>-0.33874999999999744</v>
      </c>
      <c r="K8" s="10">
        <f t="shared" si="0"/>
        <v>0.42125000000000057</v>
      </c>
      <c r="L8" s="18">
        <f>AVERAGE(E8:G8)-$A$12</f>
        <v>-1.5287499999999952</v>
      </c>
      <c r="M8">
        <f t="shared" si="4"/>
        <v>-3.1400000000000006</v>
      </c>
      <c r="N8">
        <f t="shared" si="5"/>
        <v>1.1899999999999977</v>
      </c>
      <c r="O8">
        <f t="shared" si="6"/>
        <v>1.9499999999999957</v>
      </c>
      <c r="R8" s="25">
        <v>-1</v>
      </c>
      <c r="S8" s="25">
        <v>1</v>
      </c>
      <c r="T8" s="25">
        <v>1</v>
      </c>
      <c r="U8" s="25">
        <f t="shared" si="7"/>
        <v>-1</v>
      </c>
      <c r="V8" s="25">
        <f t="shared" si="8"/>
        <v>-1</v>
      </c>
      <c r="W8" s="25">
        <f t="shared" si="13"/>
        <v>1</v>
      </c>
      <c r="X8" s="26">
        <f t="shared" si="9"/>
        <v>-1</v>
      </c>
      <c r="Z8" s="25">
        <v>-1</v>
      </c>
      <c r="AA8" s="25">
        <v>1</v>
      </c>
      <c r="AB8" s="25">
        <v>1</v>
      </c>
      <c r="AC8" s="25">
        <f t="shared" si="10"/>
        <v>-1</v>
      </c>
      <c r="AD8" s="25">
        <f t="shared" si="11"/>
        <v>-1</v>
      </c>
      <c r="AE8" s="25">
        <f t="shared" si="14"/>
        <v>1</v>
      </c>
      <c r="AF8" s="26">
        <f t="shared" si="12"/>
        <v>-1</v>
      </c>
      <c r="AG8" s="4">
        <v>45.2</v>
      </c>
    </row>
    <row r="9" spans="1:33" ht="16.8" thickBot="1" x14ac:dyDescent="0.35">
      <c r="A9" s="5">
        <v>8</v>
      </c>
      <c r="B9" s="6">
        <v>1</v>
      </c>
      <c r="C9" s="6">
        <v>1</v>
      </c>
      <c r="D9" s="6">
        <v>1</v>
      </c>
      <c r="E9" s="6">
        <v>70.510000000000005</v>
      </c>
      <c r="F9" s="6">
        <v>74</v>
      </c>
      <c r="G9" s="16">
        <v>74.680000000000007</v>
      </c>
      <c r="H9" s="19">
        <f t="shared" si="2"/>
        <v>73.063333333333333</v>
      </c>
      <c r="I9" s="11">
        <f>E9-$A$12</f>
        <v>20.641250000000007</v>
      </c>
      <c r="J9" s="12">
        <f t="shared" si="0"/>
        <v>24.131250000000001</v>
      </c>
      <c r="K9" s="13">
        <f t="shared" si="0"/>
        <v>24.811250000000008</v>
      </c>
      <c r="L9" s="19">
        <f>AVERAGE(E9:G9)-$A$12</f>
        <v>23.194583333333334</v>
      </c>
      <c r="M9">
        <f t="shared" si="4"/>
        <v>-2.5533333333333275</v>
      </c>
      <c r="N9">
        <f t="shared" si="5"/>
        <v>0.93666666666666742</v>
      </c>
      <c r="O9">
        <f t="shared" si="6"/>
        <v>1.6166666666666742</v>
      </c>
      <c r="R9" s="25">
        <v>1</v>
      </c>
      <c r="S9" s="25">
        <v>1</v>
      </c>
      <c r="T9" s="25">
        <v>1</v>
      </c>
      <c r="U9" s="25">
        <f t="shared" si="7"/>
        <v>1</v>
      </c>
      <c r="V9" s="25">
        <f>R9*T9</f>
        <v>1</v>
      </c>
      <c r="W9" s="25">
        <f>S9*T9</f>
        <v>1</v>
      </c>
      <c r="X9" s="26">
        <f t="shared" si="9"/>
        <v>1</v>
      </c>
      <c r="Z9" s="25">
        <v>1</v>
      </c>
      <c r="AA9" s="25">
        <v>1</v>
      </c>
      <c r="AB9" s="25">
        <v>1</v>
      </c>
      <c r="AC9" s="25">
        <f t="shared" si="10"/>
        <v>1</v>
      </c>
      <c r="AD9" s="25">
        <f>Z9*AB9</f>
        <v>1</v>
      </c>
      <c r="AE9" s="25">
        <f>AA9*AB9</f>
        <v>1</v>
      </c>
      <c r="AF9" s="26">
        <f t="shared" si="12"/>
        <v>1</v>
      </c>
      <c r="AG9" s="6">
        <v>70.510000000000005</v>
      </c>
    </row>
    <row r="10" spans="1:33" x14ac:dyDescent="0.3">
      <c r="Z10" s="25">
        <v>-1</v>
      </c>
      <c r="AA10" s="25">
        <v>-1</v>
      </c>
      <c r="AB10" s="25">
        <v>-1</v>
      </c>
      <c r="AC10" s="25">
        <f>Z10*AA10</f>
        <v>1</v>
      </c>
      <c r="AD10" s="25">
        <f>Z10*AB10</f>
        <v>1</v>
      </c>
      <c r="AE10" s="25">
        <f>AA10*AB10</f>
        <v>1</v>
      </c>
      <c r="AF10" s="26">
        <f>Z10*AA10*AB10</f>
        <v>-1</v>
      </c>
      <c r="AG10" s="4">
        <v>58.58</v>
      </c>
    </row>
    <row r="11" spans="1:33" x14ac:dyDescent="0.3">
      <c r="A11" t="s">
        <v>14</v>
      </c>
      <c r="B11" t="s">
        <v>21</v>
      </c>
      <c r="C11" t="s">
        <v>22</v>
      </c>
      <c r="R11" t="s">
        <v>52</v>
      </c>
      <c r="S11" t="s">
        <v>54</v>
      </c>
      <c r="T11" t="s">
        <v>56</v>
      </c>
      <c r="U11" t="s">
        <v>58</v>
      </c>
      <c r="V11" t="s">
        <v>60</v>
      </c>
      <c r="W11" t="s">
        <v>62</v>
      </c>
      <c r="X11" t="s">
        <v>64</v>
      </c>
      <c r="Z11" s="25">
        <v>1</v>
      </c>
      <c r="AA11" s="25">
        <v>-1</v>
      </c>
      <c r="AB11" s="25">
        <v>-1</v>
      </c>
      <c r="AC11" s="25">
        <f t="shared" ref="AC11:AC17" si="15">Z11*AA11</f>
        <v>-1</v>
      </c>
      <c r="AD11" s="25">
        <f t="shared" ref="AD11:AD16" si="16">Z11*AB11</f>
        <v>-1</v>
      </c>
      <c r="AE11" s="25">
        <f>AA11*AB11</f>
        <v>1</v>
      </c>
      <c r="AF11" s="26">
        <f t="shared" ref="AF11:AF17" si="17">Z11*AA11*AB11</f>
        <v>1</v>
      </c>
      <c r="AG11" s="4">
        <v>77.569999999999993</v>
      </c>
    </row>
    <row r="12" spans="1:33" x14ac:dyDescent="0.3">
      <c r="A12">
        <f>AVERAGE(E2:G9)</f>
        <v>49.868749999999999</v>
      </c>
      <c r="B12" s="21">
        <v>8</v>
      </c>
      <c r="C12" s="21">
        <v>3</v>
      </c>
      <c r="Q12">
        <v>1</v>
      </c>
      <c r="R12">
        <f>(H3+H5+H7+H9)/4</f>
        <v>60.603333333333332</v>
      </c>
      <c r="S12">
        <f>(H4+H5+H8+H9)/4</f>
        <v>50.420833333333334</v>
      </c>
      <c r="T12">
        <f>SUM(H6:H9)/4</f>
        <v>45.832499999999996</v>
      </c>
      <c r="U12">
        <f>(H2+H5+H6+H9)/4</f>
        <v>50.95</v>
      </c>
      <c r="V12">
        <f>(H2+H4+H9+H7)/4</f>
        <v>50.646666666666668</v>
      </c>
      <c r="W12">
        <f>(H2+H3+H8+H9)/4</f>
        <v>64.185833333333335</v>
      </c>
      <c r="X12">
        <f>(H3+H4+H9+H6)/4</f>
        <v>49.63666666666667</v>
      </c>
      <c r="Z12" s="25">
        <v>-1</v>
      </c>
      <c r="AA12" s="25">
        <v>1</v>
      </c>
      <c r="AB12" s="25">
        <v>-1</v>
      </c>
      <c r="AC12" s="25">
        <f t="shared" si="15"/>
        <v>-1</v>
      </c>
      <c r="AD12" s="25">
        <f t="shared" si="16"/>
        <v>1</v>
      </c>
      <c r="AE12" s="25">
        <f>AA12*AB12</f>
        <v>-1</v>
      </c>
      <c r="AF12" s="26">
        <f t="shared" si="17"/>
        <v>1</v>
      </c>
      <c r="AG12" s="4">
        <v>34.03</v>
      </c>
    </row>
    <row r="13" spans="1:33" x14ac:dyDescent="0.3">
      <c r="Q13">
        <v>-1</v>
      </c>
      <c r="R13">
        <f>(H2+H4+H6+H8)/4</f>
        <v>39.134166666666673</v>
      </c>
      <c r="S13">
        <f>(H2+H3+H6+H7)/4</f>
        <v>49.31666666666667</v>
      </c>
      <c r="T13">
        <f>AVERAGE(H2:H5)</f>
        <v>53.905000000000001</v>
      </c>
      <c r="U13">
        <f>(H3+H4+H7+H8)/4</f>
        <v>48.787500000000001</v>
      </c>
      <c r="V13">
        <f>(H3+H5+H6+H8)/4</f>
        <v>49.090833333333336</v>
      </c>
      <c r="W13">
        <f>AVERAGE(H4:H7)</f>
        <v>35.551666666666662</v>
      </c>
      <c r="X13">
        <f>(H2+H5+H7+H8)/4</f>
        <v>50.100833333333334</v>
      </c>
      <c r="Z13" s="25">
        <v>1</v>
      </c>
      <c r="AA13" s="25">
        <v>1</v>
      </c>
      <c r="AB13" s="25">
        <v>-1</v>
      </c>
      <c r="AC13" s="25">
        <f t="shared" si="15"/>
        <v>1</v>
      </c>
      <c r="AD13" s="25">
        <f t="shared" si="16"/>
        <v>-1</v>
      </c>
      <c r="AE13" s="25">
        <f t="shared" ref="AE13:AE16" si="18">AA13*AB13</f>
        <v>-1</v>
      </c>
      <c r="AF13" s="26">
        <f t="shared" si="17"/>
        <v>-1</v>
      </c>
      <c r="AG13" s="4">
        <v>48.49</v>
      </c>
    </row>
    <row r="14" spans="1:33" x14ac:dyDescent="0.3">
      <c r="A14" t="s">
        <v>13</v>
      </c>
      <c r="B14" t="s">
        <v>15</v>
      </c>
      <c r="Q14" t="s">
        <v>65</v>
      </c>
      <c r="R14">
        <f>R12+R13</f>
        <v>99.737500000000011</v>
      </c>
      <c r="S14">
        <f t="shared" ref="S14:X14" si="19">S12+S13</f>
        <v>99.737500000000011</v>
      </c>
      <c r="T14">
        <f t="shared" si="19"/>
        <v>99.737499999999997</v>
      </c>
      <c r="U14">
        <f t="shared" si="19"/>
        <v>99.737500000000011</v>
      </c>
      <c r="V14">
        <f t="shared" si="19"/>
        <v>99.737500000000011</v>
      </c>
      <c r="W14">
        <f t="shared" si="19"/>
        <v>99.737499999999997</v>
      </c>
      <c r="X14">
        <f t="shared" si="19"/>
        <v>99.737500000000011</v>
      </c>
      <c r="Z14" s="25">
        <v>-1</v>
      </c>
      <c r="AA14" s="25">
        <v>-1</v>
      </c>
      <c r="AB14" s="25">
        <v>1</v>
      </c>
      <c r="AC14" s="25">
        <f t="shared" si="15"/>
        <v>1</v>
      </c>
      <c r="AD14" s="25">
        <f t="shared" si="16"/>
        <v>-1</v>
      </c>
      <c r="AE14" s="25">
        <f t="shared" si="18"/>
        <v>-1</v>
      </c>
      <c r="AF14" s="26">
        <f t="shared" si="17"/>
        <v>1</v>
      </c>
      <c r="AG14" s="4">
        <v>20.69</v>
      </c>
    </row>
    <row r="15" spans="1:33" x14ac:dyDescent="0.3">
      <c r="A15">
        <f>SUMSQ(I2:K9)</f>
        <v>8301.528662499999</v>
      </c>
      <c r="B15">
        <f>C12*SUMSQ(L2:L9)</f>
        <v>8127.2251958333327</v>
      </c>
      <c r="C15">
        <f>SUMSQ(M2:O9)</f>
        <v>174.30346666666662</v>
      </c>
      <c r="D15" t="s">
        <v>20</v>
      </c>
      <c r="Z15" s="25">
        <v>1</v>
      </c>
      <c r="AA15" s="25">
        <v>-1</v>
      </c>
      <c r="AB15" s="25">
        <v>1</v>
      </c>
      <c r="AC15" s="25">
        <f t="shared" si="15"/>
        <v>-1</v>
      </c>
      <c r="AD15" s="25">
        <f t="shared" si="16"/>
        <v>1</v>
      </c>
      <c r="AE15" s="25">
        <f t="shared" si="18"/>
        <v>-1</v>
      </c>
      <c r="AF15" s="26">
        <f t="shared" si="17"/>
        <v>-1</v>
      </c>
      <c r="AG15" s="4">
        <v>44.31</v>
      </c>
    </row>
    <row r="16" spans="1:33" x14ac:dyDescent="0.3">
      <c r="Z16" s="25">
        <v>-1</v>
      </c>
      <c r="AA16" s="25">
        <v>1</v>
      </c>
      <c r="AB16" s="25">
        <v>1</v>
      </c>
      <c r="AC16" s="25">
        <f t="shared" si="15"/>
        <v>-1</v>
      </c>
      <c r="AD16" s="25">
        <f t="shared" si="16"/>
        <v>-1</v>
      </c>
      <c r="AE16" s="25">
        <f t="shared" si="18"/>
        <v>1</v>
      </c>
      <c r="AF16" s="26">
        <f t="shared" si="17"/>
        <v>-1</v>
      </c>
      <c r="AG16" s="4">
        <v>49.53</v>
      </c>
    </row>
    <row r="17" spans="1:33" ht="16.8" thickBot="1" x14ac:dyDescent="0.35">
      <c r="A17" s="22" t="s">
        <v>26</v>
      </c>
      <c r="B17" s="22"/>
      <c r="C17" s="22"/>
      <c r="D17" s="22"/>
      <c r="E17" s="22"/>
      <c r="Z17" s="25">
        <v>1</v>
      </c>
      <c r="AA17" s="25">
        <v>1</v>
      </c>
      <c r="AB17" s="25">
        <v>1</v>
      </c>
      <c r="AC17" s="25">
        <f t="shared" si="15"/>
        <v>1</v>
      </c>
      <c r="AD17" s="25">
        <f>Z17*AB17</f>
        <v>1</v>
      </c>
      <c r="AE17" s="25">
        <f>AA17*AB17</f>
        <v>1</v>
      </c>
      <c r="AF17" s="26">
        <f t="shared" si="17"/>
        <v>1</v>
      </c>
      <c r="AG17" s="6">
        <v>74</v>
      </c>
    </row>
    <row r="18" spans="1:33" x14ac:dyDescent="0.3">
      <c r="A18" t="s">
        <v>4</v>
      </c>
      <c r="B18" t="s">
        <v>6</v>
      </c>
      <c r="C18" t="s">
        <v>7</v>
      </c>
      <c r="D18" t="s">
        <v>9</v>
      </c>
      <c r="E18" t="s">
        <v>10</v>
      </c>
      <c r="G18" t="s">
        <v>23</v>
      </c>
      <c r="H18">
        <f>SQRT(H19)</f>
        <v>0.98944603157237543</v>
      </c>
      <c r="Z18" s="25">
        <v>-1</v>
      </c>
      <c r="AA18" s="25">
        <v>-1</v>
      </c>
      <c r="AB18" s="25">
        <v>-1</v>
      </c>
      <c r="AC18" s="25">
        <f>Z18*AA18</f>
        <v>1</v>
      </c>
      <c r="AD18" s="25">
        <f>Z18*AB18</f>
        <v>1</v>
      </c>
      <c r="AE18" s="25">
        <f>AA18*AB18</f>
        <v>1</v>
      </c>
      <c r="AF18" s="26">
        <f>Z18*AA18*AB18</f>
        <v>-1</v>
      </c>
      <c r="AG18" s="15">
        <v>57.07</v>
      </c>
    </row>
    <row r="19" spans="1:33" x14ac:dyDescent="0.3">
      <c r="A19" t="s">
        <v>11</v>
      </c>
      <c r="B19">
        <f>B15</f>
        <v>8127.2251958333327</v>
      </c>
      <c r="C19">
        <f>B12-1</f>
        <v>7</v>
      </c>
      <c r="D19">
        <f>B19/C19</f>
        <v>1161.0321708333333</v>
      </c>
      <c r="E19">
        <f>D19/D20</f>
        <v>106.5757043654133</v>
      </c>
      <c r="G19" t="s">
        <v>24</v>
      </c>
      <c r="H19">
        <f>B19/B21</f>
        <v>0.97900344939432216</v>
      </c>
      <c r="Z19" s="25">
        <v>1</v>
      </c>
      <c r="AA19" s="25">
        <v>-1</v>
      </c>
      <c r="AB19" s="25">
        <v>-1</v>
      </c>
      <c r="AC19" s="25">
        <f t="shared" ref="AC19:AC25" si="20">Z19*AA19</f>
        <v>-1</v>
      </c>
      <c r="AD19" s="25">
        <f t="shared" ref="AD19:AD24" si="21">Z19*AB19</f>
        <v>-1</v>
      </c>
      <c r="AE19" s="25">
        <f>AA19*AB19</f>
        <v>1</v>
      </c>
      <c r="AF19" s="26">
        <f t="shared" ref="AF19:AF25" si="22">Z19*AA19*AB19</f>
        <v>1</v>
      </c>
      <c r="AG19" s="15">
        <v>75.75</v>
      </c>
    </row>
    <row r="20" spans="1:33" x14ac:dyDescent="0.3">
      <c r="A20" t="s">
        <v>12</v>
      </c>
      <c r="B20">
        <f>C15</f>
        <v>174.30346666666662</v>
      </c>
      <c r="C20">
        <f>B12*(C12-1)</f>
        <v>16</v>
      </c>
      <c r="D20">
        <f>B20/C20</f>
        <v>10.893966666666664</v>
      </c>
      <c r="G20" t="s">
        <v>25</v>
      </c>
      <c r="H20">
        <f>1-(B20/C20)/(B21/C21)</f>
        <v>0.96981745850433809</v>
      </c>
      <c r="Z20" s="25">
        <v>-1</v>
      </c>
      <c r="AA20" s="25">
        <v>1</v>
      </c>
      <c r="AB20" s="25">
        <v>-1</v>
      </c>
      <c r="AC20" s="25">
        <f t="shared" si="20"/>
        <v>-1</v>
      </c>
      <c r="AD20" s="25">
        <f t="shared" si="21"/>
        <v>1</v>
      </c>
      <c r="AE20" s="25">
        <f>AA20*AB20</f>
        <v>-1</v>
      </c>
      <c r="AF20" s="26">
        <f t="shared" si="22"/>
        <v>1</v>
      </c>
      <c r="AG20" s="15">
        <v>25.07</v>
      </c>
    </row>
    <row r="21" spans="1:33" x14ac:dyDescent="0.3">
      <c r="A21" t="s">
        <v>13</v>
      </c>
      <c r="B21">
        <f>A15</f>
        <v>8301.528662499999</v>
      </c>
      <c r="C21">
        <f>B12*C12-1</f>
        <v>23</v>
      </c>
      <c r="Z21" s="25">
        <v>1</v>
      </c>
      <c r="AA21" s="25">
        <v>1</v>
      </c>
      <c r="AB21" s="25">
        <v>-1</v>
      </c>
      <c r="AC21" s="25">
        <f t="shared" si="20"/>
        <v>1</v>
      </c>
      <c r="AD21" s="25">
        <f t="shared" si="21"/>
        <v>-1</v>
      </c>
      <c r="AE21" s="25">
        <f t="shared" ref="AE21:AE24" si="23">AA21*AB21</f>
        <v>-1</v>
      </c>
      <c r="AF21" s="26">
        <f t="shared" si="22"/>
        <v>-1</v>
      </c>
      <c r="AG21" s="15">
        <v>54.37</v>
      </c>
    </row>
    <row r="22" spans="1:33" x14ac:dyDescent="0.3">
      <c r="Z22" s="25">
        <v>-1</v>
      </c>
      <c r="AA22" s="25">
        <v>-1</v>
      </c>
      <c r="AB22" s="25">
        <v>1</v>
      </c>
      <c r="AC22" s="25">
        <f t="shared" si="20"/>
        <v>1</v>
      </c>
      <c r="AD22" s="25">
        <f t="shared" si="21"/>
        <v>-1</v>
      </c>
      <c r="AE22" s="25">
        <f t="shared" si="23"/>
        <v>-1</v>
      </c>
      <c r="AF22" s="26">
        <f t="shared" si="22"/>
        <v>1</v>
      </c>
      <c r="AG22" s="15">
        <v>15.41</v>
      </c>
    </row>
    <row r="23" spans="1:33" x14ac:dyDescent="0.3">
      <c r="A23" s="22" t="s">
        <v>27</v>
      </c>
      <c r="B23" s="22"/>
      <c r="C23" s="22"/>
      <c r="D23" s="22"/>
      <c r="E23" s="22"/>
      <c r="F23" s="22"/>
      <c r="Z23" s="25">
        <v>1</v>
      </c>
      <c r="AA23" s="25">
        <v>-1</v>
      </c>
      <c r="AB23" s="25">
        <v>1</v>
      </c>
      <c r="AC23" s="25">
        <f t="shared" si="20"/>
        <v>-1</v>
      </c>
      <c r="AD23" s="25">
        <f t="shared" si="21"/>
        <v>1</v>
      </c>
      <c r="AE23" s="25">
        <f t="shared" si="23"/>
        <v>-1</v>
      </c>
      <c r="AF23" s="26">
        <f t="shared" si="22"/>
        <v>-1</v>
      </c>
      <c r="AG23" s="15">
        <v>36.99</v>
      </c>
    </row>
    <row r="24" spans="1:33" x14ac:dyDescent="0.3">
      <c r="B24" t="s">
        <v>28</v>
      </c>
      <c r="C24" t="s">
        <v>29</v>
      </c>
      <c r="D24" t="s">
        <v>7</v>
      </c>
      <c r="E24" t="s">
        <v>30</v>
      </c>
      <c r="F24" t="s">
        <v>99</v>
      </c>
      <c r="G24" t="s">
        <v>100</v>
      </c>
      <c r="H24" t="s">
        <v>101</v>
      </c>
      <c r="K24" t="s">
        <v>49</v>
      </c>
      <c r="Z24" s="25">
        <v>-1</v>
      </c>
      <c r="AA24" s="25">
        <v>1</v>
      </c>
      <c r="AB24" s="25">
        <v>1</v>
      </c>
      <c r="AC24" s="25">
        <f t="shared" si="20"/>
        <v>-1</v>
      </c>
      <c r="AD24" s="25">
        <f t="shared" si="21"/>
        <v>-1</v>
      </c>
      <c r="AE24" s="25">
        <f t="shared" si="23"/>
        <v>1</v>
      </c>
      <c r="AF24" s="26">
        <f t="shared" si="22"/>
        <v>-1</v>
      </c>
      <c r="AG24" s="15">
        <v>50.29</v>
      </c>
    </row>
    <row r="25" spans="1:33" ht="16.8" thickBot="1" x14ac:dyDescent="0.35">
      <c r="A25" t="s">
        <v>102</v>
      </c>
      <c r="B25" t="s">
        <v>32</v>
      </c>
      <c r="C25">
        <f>((R12-$A$12)^2+(R13-A12)^2)*12</f>
        <v>2765.5507041666647</v>
      </c>
      <c r="D25">
        <v>1</v>
      </c>
      <c r="E25">
        <f>C25/D25</f>
        <v>2765.5507041666647</v>
      </c>
      <c r="F25">
        <f>E25/$E$32</f>
        <v>253.86076429154969</v>
      </c>
      <c r="G25">
        <f>_xlfn.F.INV(0.99,D25,$D$32)</f>
        <v>8.5309652858961993</v>
      </c>
      <c r="H25" t="str">
        <f>IF(F25&gt;G25,"significant","NaN")</f>
        <v>significant</v>
      </c>
      <c r="K25">
        <f>(E2-$H2)^2+(F2-$H2)^2+(G2-$H2)^2</f>
        <v>9.8040666666666656</v>
      </c>
      <c r="Z25" s="25">
        <v>1</v>
      </c>
      <c r="AA25" s="25">
        <v>1</v>
      </c>
      <c r="AB25" s="25">
        <v>1</v>
      </c>
      <c r="AC25" s="25">
        <f t="shared" si="20"/>
        <v>1</v>
      </c>
      <c r="AD25" s="25">
        <f>Z25*AB25</f>
        <v>1</v>
      </c>
      <c r="AE25" s="25">
        <f>AA25*AB25</f>
        <v>1</v>
      </c>
      <c r="AF25" s="26">
        <f t="shared" si="22"/>
        <v>1</v>
      </c>
      <c r="AG25" s="16">
        <v>74.680000000000007</v>
      </c>
    </row>
    <row r="26" spans="1:33" x14ac:dyDescent="0.3">
      <c r="A26" t="s">
        <v>103</v>
      </c>
      <c r="B26" t="s">
        <v>33</v>
      </c>
      <c r="C26">
        <f>4*3*((S12-A12)^2+(S13-A12)^2)</f>
        <v>7.3151041666666359</v>
      </c>
      <c r="D26">
        <v>1</v>
      </c>
      <c r="E26">
        <f t="shared" ref="E26:E32" si="24">C26/D26</f>
        <v>7.3151041666666359</v>
      </c>
      <c r="F26">
        <f>E26/$E$32</f>
        <v>0.67148215067055206</v>
      </c>
      <c r="G26">
        <f>_xlfn.F.INV(0.99,D26,$D$32)</f>
        <v>8.5309652858961993</v>
      </c>
      <c r="H26" t="str">
        <f t="shared" ref="H26:H31" si="25">IF(F26&gt;G26,"significant","NaN")</f>
        <v>NaN</v>
      </c>
      <c r="K26">
        <f>(E3-$H3)^2+(F3-$H3)^2+(G3-$H3)^2</f>
        <v>2.3772666666666433</v>
      </c>
    </row>
    <row r="27" spans="1:33" x14ac:dyDescent="0.3">
      <c r="A27" t="s">
        <v>104</v>
      </c>
      <c r="B27" t="s">
        <v>34</v>
      </c>
      <c r="C27">
        <f>((T12-A12)^2+(T13-A12)^2)*12</f>
        <v>390.9915375000005</v>
      </c>
      <c r="D27">
        <v>1</v>
      </c>
      <c r="E27">
        <f t="shared" si="24"/>
        <v>390.9915375000005</v>
      </c>
      <c r="F27">
        <f>E27/$E$32</f>
        <v>35.890649334953046</v>
      </c>
      <c r="G27">
        <f>_xlfn.F.INV(0.99,D27,$D$32)</f>
        <v>8.5309652858961993</v>
      </c>
      <c r="H27" t="str">
        <f t="shared" si="25"/>
        <v>significant</v>
      </c>
      <c r="K27">
        <f>(E4-$H4)^2+(F4-$H4)^2+(G4-$H4)^2</f>
        <v>42.915200000000006</v>
      </c>
    </row>
    <row r="28" spans="1:33" x14ac:dyDescent="0.3">
      <c r="A28" t="s">
        <v>105</v>
      </c>
      <c r="B28" t="s">
        <v>38</v>
      </c>
      <c r="C28">
        <f>((U12-A12)^2+(U13-A12)^2)*12</f>
        <v>28.058437500000039</v>
      </c>
      <c r="D28">
        <v>1</v>
      </c>
      <c r="E28">
        <f t="shared" si="24"/>
        <v>28.058437500000039</v>
      </c>
      <c r="F28">
        <f>E28/$E$32</f>
        <v>2.575594212698777</v>
      </c>
      <c r="G28">
        <f>_xlfn.F.INV(0.99,D28,$D$32)</f>
        <v>8.5309652858961993</v>
      </c>
      <c r="H28" t="str">
        <f t="shared" si="25"/>
        <v>NaN</v>
      </c>
      <c r="K28">
        <f>(E5-$H5)^2+(F5-$H5)^2+(G5-$H5)^2</f>
        <v>17.289599999999972</v>
      </c>
    </row>
    <row r="29" spans="1:33" x14ac:dyDescent="0.3">
      <c r="A29" t="s">
        <v>106</v>
      </c>
      <c r="B29" t="s">
        <v>39</v>
      </c>
      <c r="C29">
        <f>((V12-$A$12)^2+(V13-$A$12)^2)*12</f>
        <v>14.523704166666649</v>
      </c>
      <c r="D29">
        <v>1</v>
      </c>
      <c r="E29">
        <f t="shared" si="24"/>
        <v>14.523704166666649</v>
      </c>
      <c r="F29">
        <f>E29/$E$32</f>
        <v>1.3331878654545777</v>
      </c>
      <c r="G29">
        <f>_xlfn.F.INV(0.99,D29,$D$32)</f>
        <v>8.5309652858961993</v>
      </c>
      <c r="H29" t="str">
        <f t="shared" si="25"/>
        <v>NaN</v>
      </c>
      <c r="K29">
        <f>(E6-$H6)^2+(F6-$H6)^2+(G6-$H6)^2</f>
        <v>44.314200000000007</v>
      </c>
    </row>
    <row r="30" spans="1:33" x14ac:dyDescent="0.3">
      <c r="A30" t="s">
        <v>107</v>
      </c>
      <c r="B30" t="s">
        <v>40</v>
      </c>
      <c r="C30">
        <f>((W12-$A$12)^2+(W13-$A$12)^2)*12</f>
        <v>4919.4930041666685</v>
      </c>
      <c r="D30">
        <v>1</v>
      </c>
      <c r="E30">
        <f t="shared" si="24"/>
        <v>4919.4930041666685</v>
      </c>
      <c r="F30">
        <f>E30/$E$32</f>
        <v>451.57959030839737</v>
      </c>
      <c r="G30">
        <f>_xlfn.F.INV(0.99,D30,$D$32)</f>
        <v>8.5309652858961993</v>
      </c>
      <c r="H30" t="str">
        <f t="shared" si="25"/>
        <v>significant</v>
      </c>
      <c r="K30">
        <f>(E7-$H7)^2+(F7-$H7)^2+(G7-$H7)^2</f>
        <v>32.514466666666657</v>
      </c>
    </row>
    <row r="31" spans="1:33" x14ac:dyDescent="0.3">
      <c r="A31" t="s">
        <v>108</v>
      </c>
      <c r="B31" t="s">
        <v>41</v>
      </c>
      <c r="C31">
        <f>((X12-$A$12)^2+(X13-$A$12)^2)*12</f>
        <v>1.2927041666666503</v>
      </c>
      <c r="D31">
        <v>1</v>
      </c>
      <c r="E31">
        <f t="shared" si="24"/>
        <v>1.2927041666666503</v>
      </c>
      <c r="F31">
        <f>E31/$E$32</f>
        <v>0.11866239416924819</v>
      </c>
      <c r="G31">
        <f>_xlfn.F.INV(0.99,D31,$D$32)</f>
        <v>8.5309652858961993</v>
      </c>
      <c r="H31" t="str">
        <f t="shared" si="25"/>
        <v>NaN</v>
      </c>
      <c r="K31">
        <f>(E8-$H8)^2+(F8-$H8)^2+(G8-$H8)^2</f>
        <v>15.078199999999981</v>
      </c>
    </row>
    <row r="32" spans="1:33" x14ac:dyDescent="0.3">
      <c r="B32" t="s">
        <v>49</v>
      </c>
      <c r="C32">
        <f>SUM(K25:K32)</f>
        <v>174.30346666666659</v>
      </c>
      <c r="D32">
        <v>16</v>
      </c>
      <c r="E32">
        <f t="shared" si="24"/>
        <v>10.893966666666662</v>
      </c>
      <c r="F32">
        <f>E32/$E$32</f>
        <v>1</v>
      </c>
      <c r="K32">
        <f>(E9-$H9)^2+(F9-$H9)^2+(G9-$H9)^2</f>
        <v>10.010466666666662</v>
      </c>
    </row>
    <row r="33" spans="1:9" x14ac:dyDescent="0.3">
      <c r="B33" t="s">
        <v>50</v>
      </c>
      <c r="C33">
        <f>SUMSQ(I2:K9)</f>
        <v>8301.528662499999</v>
      </c>
      <c r="D33">
        <v>23</v>
      </c>
    </row>
    <row r="35" spans="1:9" x14ac:dyDescent="0.3">
      <c r="A35" t="s">
        <v>109</v>
      </c>
    </row>
    <row r="36" spans="1:9" x14ac:dyDescent="0.3">
      <c r="A36" t="s">
        <v>110</v>
      </c>
      <c r="B36" t="s">
        <v>111</v>
      </c>
      <c r="C36" t="s">
        <v>112</v>
      </c>
      <c r="D36" t="s">
        <v>113</v>
      </c>
    </row>
    <row r="37" spans="1:9" x14ac:dyDescent="0.3">
      <c r="A37">
        <f>A12</f>
        <v>49.868749999999999</v>
      </c>
      <c r="B37">
        <f>SUMPRODUCT(R2:R9,H2:H9)/8</f>
        <v>10.734583333333331</v>
      </c>
      <c r="C37">
        <f>SUMPRODUCT(T2:T9,H2:H9)/8</f>
        <v>-4.036249999999999</v>
      </c>
      <c r="D37">
        <f>SUMPRODUCT(W2:W9,H2:H9)/8</f>
        <v>14.317083333333334</v>
      </c>
    </row>
    <row r="39" spans="1:9" x14ac:dyDescent="0.3">
      <c r="A39" t="s">
        <v>135</v>
      </c>
    </row>
    <row r="40" spans="1:9" x14ac:dyDescent="0.3">
      <c r="B40" t="s">
        <v>137</v>
      </c>
      <c r="C40" t="s">
        <v>29</v>
      </c>
      <c r="D40" t="s">
        <v>7</v>
      </c>
      <c r="E40" t="s">
        <v>30</v>
      </c>
      <c r="F40" t="s">
        <v>99</v>
      </c>
      <c r="G40" t="s">
        <v>138</v>
      </c>
    </row>
    <row r="41" spans="1:9" x14ac:dyDescent="0.3">
      <c r="A41" t="s">
        <v>102</v>
      </c>
      <c r="B41" t="s">
        <v>32</v>
      </c>
      <c r="C41">
        <f>C25</f>
        <v>2765.5507041666647</v>
      </c>
      <c r="D41">
        <v>1</v>
      </c>
      <c r="E41">
        <f>C41/D41</f>
        <v>2765.5507041666647</v>
      </c>
      <c r="F41">
        <f>E41/$E$45</f>
        <v>253.86076429154969</v>
      </c>
      <c r="G41">
        <f>_xlfn.F.INV(0.99,D41,$D$45)</f>
        <v>8.5309652858961993</v>
      </c>
      <c r="I41" t="s">
        <v>139</v>
      </c>
    </row>
    <row r="42" spans="1:9" x14ac:dyDescent="0.3">
      <c r="A42" t="s">
        <v>104</v>
      </c>
      <c r="B42" t="s">
        <v>34</v>
      </c>
      <c r="C42">
        <f>C27</f>
        <v>390.9915375000005</v>
      </c>
      <c r="D42">
        <v>1</v>
      </c>
      <c r="E42">
        <f t="shared" ref="E42:E45" si="26">C42/D42</f>
        <v>390.9915375000005</v>
      </c>
      <c r="F42">
        <f t="shared" ref="F42:F45" si="27">E42/$E$45</f>
        <v>35.890649334953046</v>
      </c>
      <c r="G42">
        <f t="shared" ref="G42:G44" si="28">_xlfn.F.INV(0.99,D42,$D$45)</f>
        <v>8.5309652858961993</v>
      </c>
      <c r="I42">
        <f>(C41+C42+C43)/C46</f>
        <v>0.97283712122981936</v>
      </c>
    </row>
    <row r="43" spans="1:9" x14ac:dyDescent="0.3">
      <c r="A43" t="s">
        <v>107</v>
      </c>
      <c r="B43" t="s">
        <v>40</v>
      </c>
      <c r="C43">
        <f>C30</f>
        <v>4919.4930041666685</v>
      </c>
      <c r="D43">
        <v>1</v>
      </c>
      <c r="E43">
        <f t="shared" si="26"/>
        <v>4919.4930041666685</v>
      </c>
      <c r="F43">
        <f t="shared" si="27"/>
        <v>451.57959030839737</v>
      </c>
      <c r="G43">
        <f t="shared" si="28"/>
        <v>8.5309652858961993</v>
      </c>
      <c r="I43" t="s">
        <v>140</v>
      </c>
    </row>
    <row r="44" spans="1:9" x14ac:dyDescent="0.3">
      <c r="A44" t="s">
        <v>136</v>
      </c>
      <c r="B44" t="s">
        <v>136</v>
      </c>
      <c r="C44">
        <f>SUM(C26,C28,C29,C31)</f>
        <v>51.189949999999975</v>
      </c>
      <c r="D44">
        <v>4</v>
      </c>
      <c r="E44">
        <f t="shared" si="26"/>
        <v>12.797487499999994</v>
      </c>
      <c r="F44">
        <f t="shared" si="27"/>
        <v>1.1747316557482888</v>
      </c>
      <c r="G44">
        <f t="shared" si="28"/>
        <v>4.772577999723211</v>
      </c>
      <c r="I44">
        <f>1-(C45/D45)/(C46/D46)</f>
        <v>0.96981745850433809</v>
      </c>
    </row>
    <row r="45" spans="1:9" x14ac:dyDescent="0.3">
      <c r="A45" t="s">
        <v>12</v>
      </c>
      <c r="B45" t="s">
        <v>49</v>
      </c>
      <c r="C45">
        <f>C32</f>
        <v>174.30346666666659</v>
      </c>
      <c r="D45">
        <f>16</f>
        <v>16</v>
      </c>
      <c r="E45">
        <f t="shared" si="26"/>
        <v>10.893966666666662</v>
      </c>
    </row>
    <row r="46" spans="1:9" x14ac:dyDescent="0.3">
      <c r="B46" t="s">
        <v>50</v>
      </c>
      <c r="C46">
        <f>SUM(C41:C45)</f>
        <v>8301.5286625000008</v>
      </c>
      <c r="D46">
        <f>SUM(D41:D45)</f>
        <v>23</v>
      </c>
    </row>
  </sheetData>
  <mergeCells count="2">
    <mergeCell ref="A17:E17"/>
    <mergeCell ref="A23:F2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5" sqref="G25"/>
    </sheetView>
  </sheetViews>
  <sheetFormatPr defaultRowHeight="16.2" x14ac:dyDescent="0.3"/>
  <sheetData>
    <row r="1" spans="1:9" x14ac:dyDescent="0.3">
      <c r="A1" t="s">
        <v>114</v>
      </c>
    </row>
    <row r="2" spans="1:9" ht="16.8" thickBot="1" x14ac:dyDescent="0.35"/>
    <row r="3" spans="1:9" x14ac:dyDescent="0.3">
      <c r="A3" s="38" t="s">
        <v>115</v>
      </c>
      <c r="B3" s="38"/>
    </row>
    <row r="4" spans="1:9" x14ac:dyDescent="0.3">
      <c r="A4" s="35" t="s">
        <v>116</v>
      </c>
      <c r="B4" s="35">
        <v>0.98944603157237543</v>
      </c>
    </row>
    <row r="5" spans="1:9" x14ac:dyDescent="0.3">
      <c r="A5" s="35" t="s">
        <v>117</v>
      </c>
      <c r="B5" s="35">
        <v>0.97900344939432205</v>
      </c>
    </row>
    <row r="6" spans="1:9" x14ac:dyDescent="0.3">
      <c r="A6" s="35" t="s">
        <v>118</v>
      </c>
      <c r="B6" s="35">
        <v>0.96981745850433798</v>
      </c>
    </row>
    <row r="7" spans="1:9" x14ac:dyDescent="0.3">
      <c r="A7" s="35" t="s">
        <v>119</v>
      </c>
      <c r="B7" s="35">
        <v>3.3006009553817139</v>
      </c>
    </row>
    <row r="8" spans="1:9" ht="16.8" thickBot="1" x14ac:dyDescent="0.35">
      <c r="A8" s="36" t="s">
        <v>120</v>
      </c>
      <c r="B8" s="36">
        <v>24</v>
      </c>
    </row>
    <row r="10" spans="1:9" ht="16.8" thickBot="1" x14ac:dyDescent="0.35">
      <c r="A10" t="s">
        <v>121</v>
      </c>
    </row>
    <row r="11" spans="1:9" x14ac:dyDescent="0.3">
      <c r="A11" s="37"/>
      <c r="B11" s="37" t="s">
        <v>126</v>
      </c>
      <c r="C11" s="37" t="s">
        <v>5</v>
      </c>
      <c r="D11" s="37" t="s">
        <v>8</v>
      </c>
      <c r="E11" s="37" t="s">
        <v>31</v>
      </c>
      <c r="F11" s="37" t="s">
        <v>127</v>
      </c>
    </row>
    <row r="12" spans="1:9" x14ac:dyDescent="0.3">
      <c r="A12" s="35" t="s">
        <v>122</v>
      </c>
      <c r="B12" s="35">
        <v>7</v>
      </c>
      <c r="C12" s="35">
        <v>8127.2251958333318</v>
      </c>
      <c r="D12" s="35">
        <v>1161.0321708333331</v>
      </c>
      <c r="E12" s="35">
        <v>106.57570436541309</v>
      </c>
      <c r="F12" s="35">
        <v>3.2000830664664587E-12</v>
      </c>
    </row>
    <row r="13" spans="1:9" x14ac:dyDescent="0.3">
      <c r="A13" s="35" t="s">
        <v>123</v>
      </c>
      <c r="B13" s="35">
        <v>16</v>
      </c>
      <c r="C13" s="35">
        <v>174.30346666666694</v>
      </c>
      <c r="D13" s="35">
        <v>10.893966666666683</v>
      </c>
      <c r="E13" s="35"/>
      <c r="F13" s="35"/>
    </row>
    <row r="14" spans="1:9" ht="16.8" thickBot="1" x14ac:dyDescent="0.35">
      <c r="A14" s="36" t="s">
        <v>124</v>
      </c>
      <c r="B14" s="36">
        <v>23</v>
      </c>
      <c r="C14" s="36">
        <v>8301.528662499999</v>
      </c>
      <c r="D14" s="36"/>
      <c r="E14" s="36"/>
      <c r="F14" s="36"/>
    </row>
    <row r="15" spans="1:9" ht="16.8" thickBot="1" x14ac:dyDescent="0.35"/>
    <row r="16" spans="1:9" x14ac:dyDescent="0.3">
      <c r="A16" s="37"/>
      <c r="B16" s="37" t="s">
        <v>128</v>
      </c>
      <c r="C16" s="37" t="s">
        <v>119</v>
      </c>
      <c r="D16" s="37" t="s">
        <v>129</v>
      </c>
      <c r="E16" s="37" t="s">
        <v>130</v>
      </c>
      <c r="F16" s="37" t="s">
        <v>131</v>
      </c>
      <c r="G16" s="37" t="s">
        <v>132</v>
      </c>
      <c r="H16" s="37" t="s">
        <v>133</v>
      </c>
      <c r="I16" s="37" t="s">
        <v>134</v>
      </c>
    </row>
    <row r="17" spans="1:9" x14ac:dyDescent="0.3">
      <c r="A17" s="35" t="s">
        <v>125</v>
      </c>
      <c r="B17" s="35">
        <v>49.868750000000006</v>
      </c>
      <c r="C17" s="35">
        <v>0.67373234876898902</v>
      </c>
      <c r="D17" s="35">
        <v>74.01863676446257</v>
      </c>
      <c r="E17" s="35">
        <v>1.0163243607548037E-21</v>
      </c>
      <c r="F17" s="35">
        <v>48.440501223587844</v>
      </c>
      <c r="G17" s="35">
        <v>51.296998776412167</v>
      </c>
      <c r="H17" s="35">
        <v>48.440501223587844</v>
      </c>
      <c r="I17" s="35">
        <v>51.296998776412167</v>
      </c>
    </row>
    <row r="18" spans="1:9" x14ac:dyDescent="0.3">
      <c r="A18" s="35" t="s">
        <v>51</v>
      </c>
      <c r="B18" s="35">
        <v>10.734583333333333</v>
      </c>
      <c r="C18" s="35">
        <v>0.6737323487689888</v>
      </c>
      <c r="D18" s="35">
        <v>15.933008639034544</v>
      </c>
      <c r="E18" s="35">
        <v>3.0810835246894781E-11</v>
      </c>
      <c r="F18" s="35">
        <v>9.306334556921172</v>
      </c>
      <c r="G18" s="35">
        <v>12.162832109745494</v>
      </c>
      <c r="H18" s="35">
        <v>9.306334556921172</v>
      </c>
      <c r="I18" s="35">
        <v>12.162832109745494</v>
      </c>
    </row>
    <row r="19" spans="1:9" x14ac:dyDescent="0.3">
      <c r="A19" s="35" t="s">
        <v>53</v>
      </c>
      <c r="B19" s="35">
        <v>0.55208333333333437</v>
      </c>
      <c r="C19" s="35">
        <v>0.6737323487689888</v>
      </c>
      <c r="D19" s="35">
        <v>0.81944014465399262</v>
      </c>
      <c r="E19" s="35">
        <v>0.42457404740800853</v>
      </c>
      <c r="F19" s="35">
        <v>-0.87616544307882771</v>
      </c>
      <c r="G19" s="35">
        <v>1.9803321097454964</v>
      </c>
      <c r="H19" s="35">
        <v>-0.87616544307882771</v>
      </c>
      <c r="I19" s="35">
        <v>1.9803321097454964</v>
      </c>
    </row>
    <row r="20" spans="1:9" x14ac:dyDescent="0.3">
      <c r="A20" s="35" t="s">
        <v>55</v>
      </c>
      <c r="B20" s="35">
        <v>-4.0362499999999972</v>
      </c>
      <c r="C20" s="35">
        <v>0.67373234876898902</v>
      </c>
      <c r="D20" s="35">
        <v>-5.9908805141609083</v>
      </c>
      <c r="E20" s="35">
        <v>1.8844248146767218E-5</v>
      </c>
      <c r="F20" s="35">
        <v>-5.4644987764121602</v>
      </c>
      <c r="G20" s="35">
        <v>-2.6080012235878347</v>
      </c>
      <c r="H20" s="35">
        <v>-5.4644987764121602</v>
      </c>
      <c r="I20" s="35">
        <v>-2.6080012235878347</v>
      </c>
    </row>
    <row r="21" spans="1:9" x14ac:dyDescent="0.3">
      <c r="A21" s="35" t="s">
        <v>57</v>
      </c>
      <c r="B21" s="35">
        <v>1.0812500000000012</v>
      </c>
      <c r="C21" s="35">
        <v>0.67373234876898902</v>
      </c>
      <c r="D21" s="35">
        <v>1.6048657927374403</v>
      </c>
      <c r="E21" s="35">
        <v>0.12807737096597091</v>
      </c>
      <c r="F21" s="35">
        <v>-0.34699877641216137</v>
      </c>
      <c r="G21" s="35">
        <v>2.5094987764121637</v>
      </c>
      <c r="H21" s="35">
        <v>-0.34699877641216137</v>
      </c>
      <c r="I21" s="35">
        <v>2.5094987764121637</v>
      </c>
    </row>
    <row r="22" spans="1:9" x14ac:dyDescent="0.3">
      <c r="A22" s="35" t="s">
        <v>59</v>
      </c>
      <c r="B22" s="35">
        <v>0.77791666666666381</v>
      </c>
      <c r="C22" s="35">
        <v>0.67373234876898902</v>
      </c>
      <c r="D22" s="35">
        <v>1.1546375472218831</v>
      </c>
      <c r="E22" s="35">
        <v>0.26519329780781442</v>
      </c>
      <c r="F22" s="35">
        <v>-0.65033210974549871</v>
      </c>
      <c r="G22" s="35">
        <v>2.2061654430788264</v>
      </c>
      <c r="H22" s="35">
        <v>-0.65033210974549871</v>
      </c>
      <c r="I22" s="35">
        <v>2.2061654430788264</v>
      </c>
    </row>
    <row r="23" spans="1:9" x14ac:dyDescent="0.3">
      <c r="A23" s="35" t="s">
        <v>61</v>
      </c>
      <c r="B23" s="35">
        <v>14.317083333333329</v>
      </c>
      <c r="C23" s="35">
        <v>0.67373234876898913</v>
      </c>
      <c r="D23" s="35">
        <v>21.250402121098691</v>
      </c>
      <c r="E23" s="35">
        <v>3.7490699005937819E-13</v>
      </c>
      <c r="F23" s="35">
        <v>12.888834556921166</v>
      </c>
      <c r="G23" s="35">
        <v>15.745332109745492</v>
      </c>
      <c r="H23" s="35">
        <v>12.888834556921166</v>
      </c>
      <c r="I23" s="35">
        <v>15.745332109745492</v>
      </c>
    </row>
    <row r="24" spans="1:9" ht="16.8" thickBot="1" x14ac:dyDescent="0.35">
      <c r="A24" s="36" t="s">
        <v>63</v>
      </c>
      <c r="B24" s="36">
        <v>-0.23208333333333186</v>
      </c>
      <c r="C24" s="36">
        <v>0.6737323487689888</v>
      </c>
      <c r="D24" s="36">
        <v>-0.34447408345076991</v>
      </c>
      <c r="E24" s="36">
        <v>0.73497586712811003</v>
      </c>
      <c r="F24" s="36">
        <v>-1.6603321097454939</v>
      </c>
      <c r="G24" s="36">
        <v>1.1961654430788302</v>
      </c>
      <c r="H24" s="36">
        <v>-1.6603321097454939</v>
      </c>
      <c r="I24" s="36">
        <v>1.1961654430788302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abSelected="1" topLeftCell="A49" zoomScale="85" zoomScaleNormal="85" workbookViewId="0">
      <selection activeCell="J70" sqref="J70"/>
    </sheetView>
  </sheetViews>
  <sheetFormatPr defaultRowHeight="16.2" x14ac:dyDescent="0.3"/>
  <cols>
    <col min="9" max="9" width="8.5546875" customWidth="1"/>
    <col min="10" max="10" width="8" customWidth="1"/>
    <col min="11" max="11" width="8.5546875" customWidth="1"/>
    <col min="12" max="12" width="8" customWidth="1"/>
    <col min="13" max="13" width="8.5546875" customWidth="1"/>
    <col min="14" max="14" width="8" customWidth="1"/>
    <col min="15" max="15" width="8.5546875" customWidth="1"/>
    <col min="16" max="16" width="8" customWidth="1"/>
    <col min="17" max="17" width="8.5546875" customWidth="1"/>
    <col min="18" max="18" width="8" customWidth="1"/>
    <col min="19" max="19" width="8.5546875" customWidth="1"/>
    <col min="20" max="20" width="8" customWidth="1"/>
    <col min="21" max="21" width="11.21875" bestFit="1" customWidth="1"/>
    <col min="22" max="22" width="10.77734375" bestFit="1" customWidth="1"/>
    <col min="23" max="23" width="11.21875" bestFit="1" customWidth="1"/>
    <col min="24" max="24" width="10.77734375" bestFit="1" customWidth="1"/>
    <col min="25" max="25" width="11.21875" bestFit="1" customWidth="1"/>
    <col min="26" max="26" width="10.77734375" bestFit="1" customWidth="1"/>
    <col min="27" max="27" width="11.21875" bestFit="1" customWidth="1"/>
    <col min="28" max="28" width="10.77734375" bestFit="1" customWidth="1"/>
    <col min="29" max="29" width="14.21875" bestFit="1" customWidth="1"/>
    <col min="30" max="30" width="13.77734375" bestFit="1" customWidth="1"/>
  </cols>
  <sheetData>
    <row r="1" spans="1:21" x14ac:dyDescent="0.3">
      <c r="A1" s="27" t="s">
        <v>0</v>
      </c>
      <c r="B1" s="28" t="s">
        <v>42</v>
      </c>
      <c r="C1" s="28" t="s">
        <v>43</v>
      </c>
      <c r="D1" s="28" t="s">
        <v>44</v>
      </c>
      <c r="E1" s="28" t="s">
        <v>66</v>
      </c>
      <c r="F1" s="39" t="s">
        <v>58</v>
      </c>
      <c r="G1" s="39" t="s">
        <v>60</v>
      </c>
      <c r="H1" s="39" t="s">
        <v>87</v>
      </c>
      <c r="I1" s="39" t="s">
        <v>62</v>
      </c>
      <c r="J1" s="39" t="s">
        <v>88</v>
      </c>
      <c r="K1" s="39" t="s">
        <v>141</v>
      </c>
      <c r="L1" s="39" t="s">
        <v>64</v>
      </c>
      <c r="M1" s="39" t="s">
        <v>89</v>
      </c>
      <c r="N1" s="39" t="s">
        <v>92</v>
      </c>
      <c r="O1" s="39" t="s">
        <v>90</v>
      </c>
      <c r="P1" s="39" t="s">
        <v>91</v>
      </c>
      <c r="Q1" s="28" t="s">
        <v>67</v>
      </c>
      <c r="R1" s="28" t="s">
        <v>68</v>
      </c>
      <c r="S1" s="32" t="s">
        <v>16</v>
      </c>
      <c r="T1" t="s">
        <v>69</v>
      </c>
    </row>
    <row r="2" spans="1:21" x14ac:dyDescent="0.3">
      <c r="A2" s="29">
        <v>1</v>
      </c>
      <c r="B2" s="25">
        <v>-1</v>
      </c>
      <c r="C2" s="25">
        <v>-1</v>
      </c>
      <c r="D2" s="25">
        <v>-1</v>
      </c>
      <c r="E2" s="25">
        <v>-1</v>
      </c>
      <c r="F2">
        <f>B2*C2</f>
        <v>1</v>
      </c>
      <c r="G2">
        <f>B2*D2</f>
        <v>1</v>
      </c>
      <c r="H2">
        <f>B2*E2</f>
        <v>1</v>
      </c>
      <c r="I2">
        <f>C2*D2</f>
        <v>1</v>
      </c>
      <c r="J2">
        <f>C2*E2</f>
        <v>1</v>
      </c>
      <c r="K2">
        <f>D2*E2</f>
        <v>1</v>
      </c>
      <c r="L2">
        <f>B2*C2*D2</f>
        <v>-1</v>
      </c>
      <c r="M2">
        <f>B2*C2*E2</f>
        <v>-1</v>
      </c>
      <c r="N2">
        <f>B2*D2*E2</f>
        <v>-1</v>
      </c>
      <c r="O2">
        <f>C2*D2*E2</f>
        <v>-1</v>
      </c>
      <c r="P2">
        <f>B2*C2*D2*E2</f>
        <v>1</v>
      </c>
      <c r="Q2" s="25">
        <v>-1.44</v>
      </c>
      <c r="R2" s="25">
        <v>-0.08</v>
      </c>
      <c r="S2">
        <f>AVERAGE(Q2:R2)</f>
        <v>-0.76</v>
      </c>
      <c r="T2">
        <f>-10*LOG((Q2^2+R2^2)/2)</f>
        <v>-0.1703333929878037</v>
      </c>
      <c r="U2">
        <f>T2-$T$19</f>
        <v>-6.6196043929878039</v>
      </c>
    </row>
    <row r="3" spans="1:21" x14ac:dyDescent="0.3">
      <c r="A3" s="29">
        <v>2</v>
      </c>
      <c r="B3" s="25">
        <v>1</v>
      </c>
      <c r="C3" s="25">
        <v>-1</v>
      </c>
      <c r="D3" s="25">
        <v>-1</v>
      </c>
      <c r="E3" s="25">
        <v>-1</v>
      </c>
      <c r="F3">
        <f t="shared" ref="F3:F17" si="0">B3*C3</f>
        <v>-1</v>
      </c>
      <c r="G3">
        <f t="shared" ref="G3:G17" si="1">B3*D3</f>
        <v>-1</v>
      </c>
      <c r="H3">
        <f t="shared" ref="H3:H17" si="2">B3*E3</f>
        <v>-1</v>
      </c>
      <c r="I3">
        <f t="shared" ref="I3:I17" si="3">C3*D3</f>
        <v>1</v>
      </c>
      <c r="J3">
        <f t="shared" ref="J3:J17" si="4">C3*E3</f>
        <v>1</v>
      </c>
      <c r="K3">
        <f t="shared" ref="K3:K17" si="5">D3*E3</f>
        <v>1</v>
      </c>
      <c r="L3">
        <f t="shared" ref="L3:L17" si="6">B3*C3*D3</f>
        <v>1</v>
      </c>
      <c r="M3">
        <f t="shared" ref="M3:M17" si="7">B3*C3*E3</f>
        <v>1</v>
      </c>
      <c r="N3">
        <f t="shared" ref="N3:N17" si="8">B3*D3*E3</f>
        <v>1</v>
      </c>
      <c r="O3">
        <f t="shared" ref="O3:O17" si="9">C3*D3*E3</f>
        <v>-1</v>
      </c>
      <c r="P3">
        <f t="shared" ref="P3:P17" si="10">B3*C3*D3*E3</f>
        <v>-1</v>
      </c>
      <c r="Q3" s="25">
        <v>-1.79</v>
      </c>
      <c r="R3" s="25">
        <v>-1.01</v>
      </c>
      <c r="S3">
        <f t="shared" ref="S3:S17" si="11">AVERAGE(Q3:R3)</f>
        <v>-1.4</v>
      </c>
      <c r="T3">
        <f t="shared" ref="T3:T17" si="12">-10*LOG((Q3^2+R3^2)/2)</f>
        <v>-3.2471447656066834</v>
      </c>
      <c r="U3">
        <f>T3-$T$19</f>
        <v>-9.6964157656066838</v>
      </c>
    </row>
    <row r="4" spans="1:21" x14ac:dyDescent="0.3">
      <c r="A4" s="29">
        <v>3</v>
      </c>
      <c r="B4" s="25">
        <v>-1</v>
      </c>
      <c r="C4" s="25">
        <v>1</v>
      </c>
      <c r="D4" s="25">
        <v>-1</v>
      </c>
      <c r="E4" s="25">
        <v>-1</v>
      </c>
      <c r="F4">
        <f t="shared" si="0"/>
        <v>-1</v>
      </c>
      <c r="G4">
        <f t="shared" si="1"/>
        <v>1</v>
      </c>
      <c r="H4">
        <f t="shared" si="2"/>
        <v>1</v>
      </c>
      <c r="I4">
        <f t="shared" si="3"/>
        <v>-1</v>
      </c>
      <c r="J4">
        <f t="shared" si="4"/>
        <v>-1</v>
      </c>
      <c r="K4">
        <f t="shared" si="5"/>
        <v>1</v>
      </c>
      <c r="L4">
        <f t="shared" si="6"/>
        <v>1</v>
      </c>
      <c r="M4">
        <f t="shared" si="7"/>
        <v>1</v>
      </c>
      <c r="N4">
        <f t="shared" si="8"/>
        <v>-1</v>
      </c>
      <c r="O4">
        <f t="shared" si="9"/>
        <v>1</v>
      </c>
      <c r="P4">
        <f t="shared" si="10"/>
        <v>-1</v>
      </c>
      <c r="Q4" s="25">
        <v>0.39</v>
      </c>
      <c r="R4" s="25">
        <v>0.17</v>
      </c>
      <c r="S4">
        <f t="shared" si="11"/>
        <v>0.28000000000000003</v>
      </c>
      <c r="T4">
        <f t="shared" si="12"/>
        <v>10.433514207947967</v>
      </c>
      <c r="U4">
        <f>T4-$T$19</f>
        <v>3.9842432079479666</v>
      </c>
    </row>
    <row r="5" spans="1:21" x14ac:dyDescent="0.3">
      <c r="A5" s="29">
        <v>4</v>
      </c>
      <c r="B5" s="25">
        <v>1</v>
      </c>
      <c r="C5" s="25">
        <v>1</v>
      </c>
      <c r="D5" s="25">
        <v>-1</v>
      </c>
      <c r="E5" s="25">
        <v>-1</v>
      </c>
      <c r="F5">
        <f t="shared" si="0"/>
        <v>1</v>
      </c>
      <c r="G5">
        <f t="shared" si="1"/>
        <v>-1</v>
      </c>
      <c r="H5">
        <f t="shared" si="2"/>
        <v>-1</v>
      </c>
      <c r="I5">
        <f t="shared" si="3"/>
        <v>-1</v>
      </c>
      <c r="J5">
        <f t="shared" si="4"/>
        <v>-1</v>
      </c>
      <c r="K5">
        <f t="shared" si="5"/>
        <v>1</v>
      </c>
      <c r="L5">
        <f t="shared" si="6"/>
        <v>-1</v>
      </c>
      <c r="M5">
        <f t="shared" si="7"/>
        <v>-1</v>
      </c>
      <c r="N5">
        <f t="shared" si="8"/>
        <v>1</v>
      </c>
      <c r="O5">
        <f t="shared" si="9"/>
        <v>1</v>
      </c>
      <c r="P5">
        <f t="shared" si="10"/>
        <v>1</v>
      </c>
      <c r="Q5" s="25">
        <v>-0.5</v>
      </c>
      <c r="R5" s="25">
        <v>-0.24</v>
      </c>
      <c r="S5">
        <f t="shared" si="11"/>
        <v>-0.37</v>
      </c>
      <c r="T5">
        <f t="shared" si="12"/>
        <v>8.1304366453458776</v>
      </c>
      <c r="U5">
        <f>T5-$T$19</f>
        <v>1.6811656453458772</v>
      </c>
    </row>
    <row r="6" spans="1:21" x14ac:dyDescent="0.3">
      <c r="A6" s="29">
        <v>5</v>
      </c>
      <c r="B6" s="25">
        <v>-1</v>
      </c>
      <c r="C6" s="25">
        <v>-1</v>
      </c>
      <c r="D6" s="25">
        <v>1</v>
      </c>
      <c r="E6" s="25">
        <v>-1</v>
      </c>
      <c r="F6">
        <f t="shared" si="0"/>
        <v>1</v>
      </c>
      <c r="G6">
        <f t="shared" si="1"/>
        <v>-1</v>
      </c>
      <c r="H6">
        <f t="shared" si="2"/>
        <v>1</v>
      </c>
      <c r="I6">
        <f t="shared" si="3"/>
        <v>-1</v>
      </c>
      <c r="J6">
        <f t="shared" si="4"/>
        <v>1</v>
      </c>
      <c r="K6">
        <f t="shared" si="5"/>
        <v>-1</v>
      </c>
      <c r="L6">
        <f t="shared" si="6"/>
        <v>1</v>
      </c>
      <c r="M6">
        <f t="shared" si="7"/>
        <v>-1</v>
      </c>
      <c r="N6">
        <f t="shared" si="8"/>
        <v>1</v>
      </c>
      <c r="O6">
        <f t="shared" si="9"/>
        <v>1</v>
      </c>
      <c r="P6">
        <f t="shared" si="10"/>
        <v>-1</v>
      </c>
      <c r="Q6" s="25">
        <v>-0.2</v>
      </c>
      <c r="R6" s="25">
        <v>0.17</v>
      </c>
      <c r="S6">
        <f t="shared" si="11"/>
        <v>-1.4999999999999999E-2</v>
      </c>
      <c r="T6">
        <f t="shared" si="12"/>
        <v>14.628107737563553</v>
      </c>
      <c r="U6">
        <f>T6-$T$19</f>
        <v>8.1788367375635538</v>
      </c>
    </row>
    <row r="7" spans="1:21" x14ac:dyDescent="0.3">
      <c r="A7" s="29">
        <v>6</v>
      </c>
      <c r="B7" s="25">
        <v>1</v>
      </c>
      <c r="C7" s="25">
        <v>-1</v>
      </c>
      <c r="D7" s="25">
        <v>1</v>
      </c>
      <c r="E7" s="25">
        <v>-1</v>
      </c>
      <c r="F7">
        <f t="shared" si="0"/>
        <v>-1</v>
      </c>
      <c r="G7">
        <f t="shared" si="1"/>
        <v>1</v>
      </c>
      <c r="H7">
        <f t="shared" si="2"/>
        <v>-1</v>
      </c>
      <c r="I7">
        <f t="shared" si="3"/>
        <v>-1</v>
      </c>
      <c r="J7">
        <f t="shared" si="4"/>
        <v>1</v>
      </c>
      <c r="K7">
        <f t="shared" si="5"/>
        <v>-1</v>
      </c>
      <c r="L7">
        <f t="shared" si="6"/>
        <v>-1</v>
      </c>
      <c r="M7">
        <f t="shared" si="7"/>
        <v>1</v>
      </c>
      <c r="N7">
        <f t="shared" si="8"/>
        <v>-1</v>
      </c>
      <c r="O7">
        <f t="shared" si="9"/>
        <v>1</v>
      </c>
      <c r="P7">
        <f t="shared" si="10"/>
        <v>1</v>
      </c>
      <c r="Q7" s="25">
        <v>-0.79</v>
      </c>
      <c r="R7" s="25">
        <v>-0.64</v>
      </c>
      <c r="S7">
        <f t="shared" si="11"/>
        <v>-0.71500000000000008</v>
      </c>
      <c r="T7">
        <f t="shared" si="12"/>
        <v>2.8663547939044607</v>
      </c>
      <c r="U7">
        <f>T7-$T$19</f>
        <v>-3.5829162060955397</v>
      </c>
    </row>
    <row r="8" spans="1:21" x14ac:dyDescent="0.3">
      <c r="A8" s="29">
        <v>7</v>
      </c>
      <c r="B8" s="25">
        <v>-1</v>
      </c>
      <c r="C8" s="25">
        <v>1</v>
      </c>
      <c r="D8" s="25">
        <v>1</v>
      </c>
      <c r="E8" s="25">
        <v>-1</v>
      </c>
      <c r="F8">
        <f t="shared" si="0"/>
        <v>-1</v>
      </c>
      <c r="G8">
        <f t="shared" si="1"/>
        <v>-1</v>
      </c>
      <c r="H8">
        <f t="shared" si="2"/>
        <v>1</v>
      </c>
      <c r="I8">
        <f t="shared" si="3"/>
        <v>1</v>
      </c>
      <c r="J8">
        <f t="shared" si="4"/>
        <v>-1</v>
      </c>
      <c r="K8">
        <f t="shared" si="5"/>
        <v>-1</v>
      </c>
      <c r="L8">
        <f t="shared" si="6"/>
        <v>-1</v>
      </c>
      <c r="M8">
        <f t="shared" si="7"/>
        <v>1</v>
      </c>
      <c r="N8">
        <f t="shared" si="8"/>
        <v>1</v>
      </c>
      <c r="O8">
        <f t="shared" si="9"/>
        <v>-1</v>
      </c>
      <c r="P8">
        <f t="shared" si="10"/>
        <v>1</v>
      </c>
      <c r="Q8" s="25">
        <v>1.22</v>
      </c>
      <c r="R8" s="25">
        <v>0.28000000000000003</v>
      </c>
      <c r="S8">
        <f t="shared" si="11"/>
        <v>0.75</v>
      </c>
      <c r="T8">
        <f t="shared" si="12"/>
        <v>1.0601643278815294</v>
      </c>
      <c r="U8">
        <f>T8-$T$19</f>
        <v>-5.3891066721184711</v>
      </c>
    </row>
    <row r="9" spans="1:21" x14ac:dyDescent="0.3">
      <c r="A9" s="29">
        <v>8</v>
      </c>
      <c r="B9" s="25">
        <v>1</v>
      </c>
      <c r="C9" s="25">
        <v>1</v>
      </c>
      <c r="D9" s="25">
        <v>1</v>
      </c>
      <c r="E9" s="25">
        <v>-1</v>
      </c>
      <c r="F9">
        <f t="shared" si="0"/>
        <v>1</v>
      </c>
      <c r="G9">
        <f t="shared" si="1"/>
        <v>1</v>
      </c>
      <c r="H9">
        <f t="shared" si="2"/>
        <v>-1</v>
      </c>
      <c r="I9">
        <f t="shared" si="3"/>
        <v>1</v>
      </c>
      <c r="J9">
        <f t="shared" si="4"/>
        <v>-1</v>
      </c>
      <c r="K9">
        <f t="shared" si="5"/>
        <v>-1</v>
      </c>
      <c r="L9">
        <f t="shared" si="6"/>
        <v>1</v>
      </c>
      <c r="M9">
        <f t="shared" si="7"/>
        <v>-1</v>
      </c>
      <c r="N9">
        <f t="shared" si="8"/>
        <v>-1</v>
      </c>
      <c r="O9">
        <f t="shared" si="9"/>
        <v>-1</v>
      </c>
      <c r="P9">
        <f t="shared" si="10"/>
        <v>-1</v>
      </c>
      <c r="Q9" s="25">
        <v>0.21</v>
      </c>
      <c r="R9" s="25">
        <v>0.28000000000000003</v>
      </c>
      <c r="S9">
        <f t="shared" si="11"/>
        <v>0.245</v>
      </c>
      <c r="T9">
        <f t="shared" si="12"/>
        <v>12.128939069634299</v>
      </c>
      <c r="U9">
        <f>T9-$T$19</f>
        <v>5.6796680696342987</v>
      </c>
    </row>
    <row r="10" spans="1:21" x14ac:dyDescent="0.3">
      <c r="A10" s="29">
        <v>9</v>
      </c>
      <c r="B10" s="25">
        <v>-1</v>
      </c>
      <c r="C10" s="25">
        <v>-1</v>
      </c>
      <c r="D10" s="25">
        <v>-1</v>
      </c>
      <c r="E10" s="25">
        <v>1</v>
      </c>
      <c r="F10">
        <f t="shared" si="0"/>
        <v>1</v>
      </c>
      <c r="G10">
        <f t="shared" si="1"/>
        <v>1</v>
      </c>
      <c r="H10">
        <f t="shared" si="2"/>
        <v>-1</v>
      </c>
      <c r="I10">
        <f t="shared" si="3"/>
        <v>1</v>
      </c>
      <c r="J10">
        <f t="shared" si="4"/>
        <v>-1</v>
      </c>
      <c r="K10">
        <f t="shared" si="5"/>
        <v>-1</v>
      </c>
      <c r="L10">
        <f t="shared" si="6"/>
        <v>-1</v>
      </c>
      <c r="M10">
        <f t="shared" si="7"/>
        <v>1</v>
      </c>
      <c r="N10">
        <f t="shared" si="8"/>
        <v>1</v>
      </c>
      <c r="O10">
        <f t="shared" si="9"/>
        <v>1</v>
      </c>
      <c r="P10">
        <f t="shared" si="10"/>
        <v>-1</v>
      </c>
      <c r="Q10" s="25">
        <v>-0.4</v>
      </c>
      <c r="R10" s="25">
        <v>-0.65</v>
      </c>
      <c r="S10">
        <f t="shared" si="11"/>
        <v>-0.52500000000000002</v>
      </c>
      <c r="T10">
        <f t="shared" si="12"/>
        <v>5.357340659659247</v>
      </c>
      <c r="U10">
        <f>T10-$T$19</f>
        <v>-1.0919303403407534</v>
      </c>
    </row>
    <row r="11" spans="1:21" x14ac:dyDescent="0.3">
      <c r="A11" s="29">
        <v>10</v>
      </c>
      <c r="B11" s="25">
        <v>1</v>
      </c>
      <c r="C11" s="25">
        <v>-1</v>
      </c>
      <c r="D11" s="25">
        <v>-1</v>
      </c>
      <c r="E11" s="25">
        <v>1</v>
      </c>
      <c r="F11">
        <f t="shared" si="0"/>
        <v>-1</v>
      </c>
      <c r="G11">
        <f t="shared" si="1"/>
        <v>-1</v>
      </c>
      <c r="H11">
        <f t="shared" si="2"/>
        <v>1</v>
      </c>
      <c r="I11">
        <f t="shared" si="3"/>
        <v>1</v>
      </c>
      <c r="J11">
        <f t="shared" si="4"/>
        <v>-1</v>
      </c>
      <c r="K11">
        <f t="shared" si="5"/>
        <v>-1</v>
      </c>
      <c r="L11">
        <f t="shared" si="6"/>
        <v>1</v>
      </c>
      <c r="M11">
        <f t="shared" si="7"/>
        <v>-1</v>
      </c>
      <c r="N11">
        <f t="shared" si="8"/>
        <v>-1</v>
      </c>
      <c r="O11">
        <f t="shared" si="9"/>
        <v>1</v>
      </c>
      <c r="P11">
        <f t="shared" si="10"/>
        <v>1</v>
      </c>
      <c r="Q11" s="25">
        <v>-0.63</v>
      </c>
      <c r="R11" s="25">
        <v>-1.19</v>
      </c>
      <c r="S11">
        <f t="shared" si="11"/>
        <v>-0.90999999999999992</v>
      </c>
      <c r="T11">
        <f t="shared" si="12"/>
        <v>0.42632191568472555</v>
      </c>
      <c r="U11">
        <f>T11-$T$19</f>
        <v>-6.0229490843152753</v>
      </c>
    </row>
    <row r="12" spans="1:21" x14ac:dyDescent="0.3">
      <c r="A12" s="29">
        <v>11</v>
      </c>
      <c r="B12" s="25">
        <v>-1</v>
      </c>
      <c r="C12" s="25">
        <v>1</v>
      </c>
      <c r="D12" s="25">
        <v>-1</v>
      </c>
      <c r="E12" s="25">
        <v>1</v>
      </c>
      <c r="F12">
        <f t="shared" si="0"/>
        <v>-1</v>
      </c>
      <c r="G12">
        <f t="shared" si="1"/>
        <v>1</v>
      </c>
      <c r="H12">
        <f t="shared" si="2"/>
        <v>-1</v>
      </c>
      <c r="I12">
        <f t="shared" si="3"/>
        <v>-1</v>
      </c>
      <c r="J12">
        <f t="shared" si="4"/>
        <v>1</v>
      </c>
      <c r="K12">
        <f t="shared" si="5"/>
        <v>-1</v>
      </c>
      <c r="L12">
        <f t="shared" si="6"/>
        <v>1</v>
      </c>
      <c r="M12">
        <f t="shared" si="7"/>
        <v>-1</v>
      </c>
      <c r="N12">
        <f t="shared" si="8"/>
        <v>1</v>
      </c>
      <c r="O12">
        <f t="shared" si="9"/>
        <v>-1</v>
      </c>
      <c r="P12">
        <f t="shared" si="10"/>
        <v>1</v>
      </c>
      <c r="Q12" s="25">
        <v>0.47</v>
      </c>
      <c r="R12" s="25">
        <v>0.44</v>
      </c>
      <c r="S12">
        <f t="shared" si="11"/>
        <v>0.45499999999999996</v>
      </c>
      <c r="T12">
        <f t="shared" si="12"/>
        <v>6.8350546077768879</v>
      </c>
      <c r="U12">
        <f>T12-$T$19</f>
        <v>0.38578360777688747</v>
      </c>
    </row>
    <row r="13" spans="1:21" x14ac:dyDescent="0.3">
      <c r="A13" s="29">
        <v>12</v>
      </c>
      <c r="B13" s="25">
        <v>1</v>
      </c>
      <c r="C13" s="25">
        <v>1</v>
      </c>
      <c r="D13" s="25">
        <v>-1</v>
      </c>
      <c r="E13" s="25">
        <v>1</v>
      </c>
      <c r="F13">
        <f t="shared" si="0"/>
        <v>1</v>
      </c>
      <c r="G13">
        <f t="shared" si="1"/>
        <v>-1</v>
      </c>
      <c r="H13">
        <f t="shared" si="2"/>
        <v>1</v>
      </c>
      <c r="I13">
        <f t="shared" si="3"/>
        <v>-1</v>
      </c>
      <c r="J13">
        <f t="shared" si="4"/>
        <v>1</v>
      </c>
      <c r="K13">
        <f t="shared" si="5"/>
        <v>-1</v>
      </c>
      <c r="L13">
        <f t="shared" si="6"/>
        <v>-1</v>
      </c>
      <c r="M13">
        <f t="shared" si="7"/>
        <v>1</v>
      </c>
      <c r="N13">
        <f t="shared" si="8"/>
        <v>-1</v>
      </c>
      <c r="O13">
        <f t="shared" si="9"/>
        <v>-1</v>
      </c>
      <c r="P13">
        <f t="shared" si="10"/>
        <v>-1</v>
      </c>
      <c r="Q13" s="25">
        <v>-0.01</v>
      </c>
      <c r="R13" s="25">
        <v>-0.03</v>
      </c>
      <c r="S13">
        <f t="shared" si="11"/>
        <v>-0.02</v>
      </c>
      <c r="T13">
        <f t="shared" si="12"/>
        <v>33.010299956639813</v>
      </c>
      <c r="U13">
        <f>T13-$T$19</f>
        <v>26.561028956639813</v>
      </c>
    </row>
    <row r="14" spans="1:21" x14ac:dyDescent="0.3">
      <c r="A14" s="29">
        <v>13</v>
      </c>
      <c r="B14" s="25">
        <v>-1</v>
      </c>
      <c r="C14" s="25">
        <v>-1</v>
      </c>
      <c r="D14" s="25">
        <v>1</v>
      </c>
      <c r="E14" s="25">
        <v>1</v>
      </c>
      <c r="F14">
        <f t="shared" si="0"/>
        <v>1</v>
      </c>
      <c r="G14">
        <f t="shared" si="1"/>
        <v>-1</v>
      </c>
      <c r="H14">
        <f t="shared" si="2"/>
        <v>-1</v>
      </c>
      <c r="I14">
        <f t="shared" si="3"/>
        <v>-1</v>
      </c>
      <c r="J14">
        <f t="shared" si="4"/>
        <v>-1</v>
      </c>
      <c r="K14">
        <f t="shared" si="5"/>
        <v>1</v>
      </c>
      <c r="L14">
        <f t="shared" si="6"/>
        <v>1</v>
      </c>
      <c r="M14">
        <f t="shared" si="7"/>
        <v>1</v>
      </c>
      <c r="N14">
        <f t="shared" si="8"/>
        <v>-1</v>
      </c>
      <c r="O14">
        <f t="shared" si="9"/>
        <v>-1</v>
      </c>
      <c r="P14">
        <f t="shared" si="10"/>
        <v>1</v>
      </c>
      <c r="Q14" s="25">
        <v>1.29</v>
      </c>
      <c r="R14" s="25">
        <v>0.64</v>
      </c>
      <c r="S14">
        <f t="shared" si="11"/>
        <v>0.96500000000000008</v>
      </c>
      <c r="T14">
        <f t="shared" si="12"/>
        <v>-0.15715932006950581</v>
      </c>
      <c r="U14">
        <f>T14-$T$19</f>
        <v>-6.6064303200695065</v>
      </c>
    </row>
    <row r="15" spans="1:21" x14ac:dyDescent="0.3">
      <c r="A15" s="29">
        <v>14</v>
      </c>
      <c r="B15" s="25">
        <v>1</v>
      </c>
      <c r="C15" s="25">
        <v>-1</v>
      </c>
      <c r="D15" s="25">
        <v>1</v>
      </c>
      <c r="E15" s="25">
        <v>1</v>
      </c>
      <c r="F15">
        <f t="shared" si="0"/>
        <v>-1</v>
      </c>
      <c r="G15">
        <f t="shared" si="1"/>
        <v>1</v>
      </c>
      <c r="H15">
        <f t="shared" si="2"/>
        <v>1</v>
      </c>
      <c r="I15">
        <f t="shared" si="3"/>
        <v>-1</v>
      </c>
      <c r="J15">
        <f t="shared" si="4"/>
        <v>-1</v>
      </c>
      <c r="K15">
        <f t="shared" si="5"/>
        <v>1</v>
      </c>
      <c r="L15">
        <f t="shared" si="6"/>
        <v>-1</v>
      </c>
      <c r="M15">
        <f t="shared" si="7"/>
        <v>-1</v>
      </c>
      <c r="N15">
        <f t="shared" si="8"/>
        <v>1</v>
      </c>
      <c r="O15">
        <f t="shared" si="9"/>
        <v>-1</v>
      </c>
      <c r="P15">
        <f t="shared" si="10"/>
        <v>-1</v>
      </c>
      <c r="Q15" s="25">
        <v>-1.17</v>
      </c>
      <c r="R15" s="25">
        <v>0.14000000000000001</v>
      </c>
      <c r="S15">
        <f t="shared" si="11"/>
        <v>-0.5149999999999999</v>
      </c>
      <c r="T15">
        <f t="shared" si="12"/>
        <v>1.5848411157770483</v>
      </c>
      <c r="U15">
        <f>T15-$T$19</f>
        <v>-4.8644298842229521</v>
      </c>
    </row>
    <row r="16" spans="1:21" x14ac:dyDescent="0.3">
      <c r="A16" s="29">
        <v>15</v>
      </c>
      <c r="B16" s="25">
        <v>-1</v>
      </c>
      <c r="C16" s="25">
        <v>1</v>
      </c>
      <c r="D16" s="25">
        <v>1</v>
      </c>
      <c r="E16" s="25">
        <v>1</v>
      </c>
      <c r="F16">
        <f t="shared" si="0"/>
        <v>-1</v>
      </c>
      <c r="G16">
        <f t="shared" si="1"/>
        <v>-1</v>
      </c>
      <c r="H16">
        <f t="shared" si="2"/>
        <v>-1</v>
      </c>
      <c r="I16">
        <f t="shared" si="3"/>
        <v>1</v>
      </c>
      <c r="J16">
        <f t="shared" si="4"/>
        <v>1</v>
      </c>
      <c r="K16">
        <f t="shared" si="5"/>
        <v>1</v>
      </c>
      <c r="L16">
        <f t="shared" si="6"/>
        <v>-1</v>
      </c>
      <c r="M16">
        <f t="shared" si="7"/>
        <v>-1</v>
      </c>
      <c r="N16">
        <f t="shared" si="8"/>
        <v>-1</v>
      </c>
      <c r="O16">
        <f t="shared" si="9"/>
        <v>1</v>
      </c>
      <c r="P16">
        <f t="shared" si="10"/>
        <v>-1</v>
      </c>
      <c r="Q16" s="25">
        <v>0.48</v>
      </c>
      <c r="R16" s="25">
        <v>1.06</v>
      </c>
      <c r="S16">
        <f t="shared" si="11"/>
        <v>0.77</v>
      </c>
      <c r="T16">
        <f t="shared" si="12"/>
        <v>1.6941133131485566</v>
      </c>
      <c r="U16">
        <f>T16-$T$19</f>
        <v>-4.7551576868514438</v>
      </c>
    </row>
    <row r="17" spans="1:30" ht="16.8" thickBot="1" x14ac:dyDescent="0.35">
      <c r="A17" s="30">
        <v>16</v>
      </c>
      <c r="B17" s="31">
        <v>1</v>
      </c>
      <c r="C17" s="31">
        <v>1</v>
      </c>
      <c r="D17" s="31">
        <v>1</v>
      </c>
      <c r="E17" s="31">
        <v>1</v>
      </c>
      <c r="F17">
        <f t="shared" si="0"/>
        <v>1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1</v>
      </c>
      <c r="K17">
        <f t="shared" si="5"/>
        <v>1</v>
      </c>
      <c r="L17">
        <f t="shared" si="6"/>
        <v>1</v>
      </c>
      <c r="M17">
        <f t="shared" si="7"/>
        <v>1</v>
      </c>
      <c r="N17">
        <f t="shared" si="8"/>
        <v>1</v>
      </c>
      <c r="O17">
        <f t="shared" si="9"/>
        <v>1</v>
      </c>
      <c r="P17">
        <f t="shared" si="10"/>
        <v>1</v>
      </c>
      <c r="Q17" s="31">
        <v>0.4</v>
      </c>
      <c r="R17" s="31">
        <v>0.34</v>
      </c>
      <c r="S17">
        <f t="shared" si="11"/>
        <v>0.37</v>
      </c>
      <c r="T17">
        <f t="shared" si="12"/>
        <v>8.6075078242839282</v>
      </c>
      <c r="U17">
        <f>T17-$T$19</f>
        <v>2.1582368242839278</v>
      </c>
    </row>
    <row r="18" spans="1:30" x14ac:dyDescent="0.3">
      <c r="R18" t="s">
        <v>65</v>
      </c>
      <c r="T18">
        <f>103.18835</f>
        <v>103.18835</v>
      </c>
      <c r="U18" t="s">
        <v>65</v>
      </c>
    </row>
    <row r="19" spans="1:30" x14ac:dyDescent="0.3">
      <c r="R19" t="s">
        <v>16</v>
      </c>
      <c r="T19">
        <f>6.449271</f>
        <v>6.4492710000000004</v>
      </c>
      <c r="U19">
        <f>SUMSQ(U2:U17)/16</f>
        <v>70.953396135470484</v>
      </c>
    </row>
    <row r="21" spans="1:30" x14ac:dyDescent="0.3">
      <c r="A21" s="33" t="s">
        <v>77</v>
      </c>
      <c r="B21" s="33" t="s">
        <v>78</v>
      </c>
      <c r="C21" s="33" t="s">
        <v>79</v>
      </c>
      <c r="D21" s="33" t="s">
        <v>80</v>
      </c>
      <c r="E21" s="33" t="s">
        <v>81</v>
      </c>
      <c r="F21" s="33" t="s">
        <v>82</v>
      </c>
      <c r="G21" s="33" t="s">
        <v>83</v>
      </c>
      <c r="H21" s="33" t="s">
        <v>84</v>
      </c>
      <c r="I21" s="33" t="s">
        <v>97</v>
      </c>
      <c r="J21" s="33" t="s">
        <v>98</v>
      </c>
      <c r="K21" s="33" t="s">
        <v>142</v>
      </c>
      <c r="L21" s="33" t="s">
        <v>143</v>
      </c>
      <c r="M21" s="33" t="s">
        <v>144</v>
      </c>
      <c r="N21" s="33" t="s">
        <v>145</v>
      </c>
      <c r="O21" s="33" t="s">
        <v>148</v>
      </c>
      <c r="P21" s="33" t="s">
        <v>149</v>
      </c>
      <c r="Q21" s="33" t="s">
        <v>146</v>
      </c>
      <c r="R21" s="33" t="s">
        <v>147</v>
      </c>
      <c r="S21" s="33" t="s">
        <v>151</v>
      </c>
      <c r="T21" s="33" t="s">
        <v>152</v>
      </c>
      <c r="U21" s="33" t="s">
        <v>150</v>
      </c>
      <c r="V21" s="33" t="s">
        <v>153</v>
      </c>
      <c r="W21" s="33" t="s">
        <v>154</v>
      </c>
      <c r="X21" s="33" t="s">
        <v>155</v>
      </c>
      <c r="Y21" s="33" t="s">
        <v>160</v>
      </c>
      <c r="Z21" s="33" t="s">
        <v>161</v>
      </c>
      <c r="AA21" s="33" t="s">
        <v>156</v>
      </c>
      <c r="AB21" s="33" t="s">
        <v>157</v>
      </c>
      <c r="AC21" s="33" t="s">
        <v>158</v>
      </c>
      <c r="AD21" s="33" t="s">
        <v>159</v>
      </c>
    </row>
    <row r="22" spans="1:30" x14ac:dyDescent="0.3">
      <c r="A22">
        <f>IF(B2=1,$T2,0)</f>
        <v>0</v>
      </c>
      <c r="B22">
        <f>IF(B2=-1,$T2,0)</f>
        <v>-0.1703333929878037</v>
      </c>
      <c r="C22">
        <f>IF(C2=1,$T2,0)</f>
        <v>0</v>
      </c>
      <c r="D22">
        <f>IF(C2=-1,$T2,0)</f>
        <v>-0.1703333929878037</v>
      </c>
      <c r="E22">
        <f>IF(D2=1,$T2,0)</f>
        <v>0</v>
      </c>
      <c r="F22">
        <f>IF(D2=-1,$T2,0)</f>
        <v>-0.1703333929878037</v>
      </c>
      <c r="G22">
        <f>IF(E2=1,$T2,0)</f>
        <v>0</v>
      </c>
      <c r="H22">
        <f>IF(E2=-1,$T2,0)</f>
        <v>-0.1703333929878037</v>
      </c>
      <c r="I22">
        <f>IF(F2=1,$T2,0)</f>
        <v>-0.1703333929878037</v>
      </c>
      <c r="J22">
        <f>IF(F2=-1,$T2,0)</f>
        <v>0</v>
      </c>
      <c r="K22">
        <f>IF(G2=1,$T2,0)</f>
        <v>-0.1703333929878037</v>
      </c>
      <c r="L22">
        <f>IF(G2=-1,$T2,0)</f>
        <v>0</v>
      </c>
      <c r="M22">
        <f>IF(H2=1,$T2,0)</f>
        <v>-0.1703333929878037</v>
      </c>
      <c r="N22">
        <f>IF(H2=-1,$T2,0)</f>
        <v>0</v>
      </c>
      <c r="O22">
        <f>IF(I2=1,$T2,0)</f>
        <v>-0.1703333929878037</v>
      </c>
      <c r="P22">
        <f>IF(I2=-1,$T2,0)</f>
        <v>0</v>
      </c>
      <c r="Q22">
        <f>IF(J2=1,$T2,0)</f>
        <v>-0.1703333929878037</v>
      </c>
      <c r="R22">
        <f>IF(J2=-1,$T2,0)</f>
        <v>0</v>
      </c>
      <c r="S22">
        <f>IF(K2=1,$T2,0)</f>
        <v>-0.1703333929878037</v>
      </c>
      <c r="T22">
        <f>IF(K2=-1,$T2,0)</f>
        <v>0</v>
      </c>
      <c r="U22">
        <f>IF(L2=1,$T2,0)</f>
        <v>0</v>
      </c>
      <c r="V22">
        <f>IF(L2=-1,$T2,0)</f>
        <v>-0.1703333929878037</v>
      </c>
      <c r="W22">
        <f>IF(M2=1,$T2,0)</f>
        <v>0</v>
      </c>
      <c r="X22">
        <f>IF(M2=-1,$T2,0)</f>
        <v>-0.1703333929878037</v>
      </c>
      <c r="Y22">
        <f>IF(N2=1,$T2,0)</f>
        <v>0</v>
      </c>
      <c r="Z22">
        <f>IF(N2=-1,$T2,0)</f>
        <v>-0.1703333929878037</v>
      </c>
      <c r="AA22">
        <f>IF(O2=1,$T2,0)</f>
        <v>0</v>
      </c>
      <c r="AB22">
        <f>IF(O2=-1,$T2,0)</f>
        <v>-0.1703333929878037</v>
      </c>
      <c r="AC22">
        <f>IF(P2=1,$T2,0)</f>
        <v>-0.1703333929878037</v>
      </c>
      <c r="AD22">
        <f>IF(P2=-1,$T2,0)</f>
        <v>0</v>
      </c>
    </row>
    <row r="23" spans="1:30" x14ac:dyDescent="0.3">
      <c r="A23">
        <f>IF(B3=1,$T3,0)</f>
        <v>-3.2471447656066834</v>
      </c>
      <c r="B23">
        <f>IF(B3=-1,$T3,0)</f>
        <v>0</v>
      </c>
      <c r="C23">
        <f>IF(C3=1,$T3,0)</f>
        <v>0</v>
      </c>
      <c r="D23">
        <f>IF(C3=-1,$T3,0)</f>
        <v>-3.2471447656066834</v>
      </c>
      <c r="E23">
        <f>IF(D3=1,$T3,0)</f>
        <v>0</v>
      </c>
      <c r="F23">
        <f>IF(D3=-1,$T3,0)</f>
        <v>-3.2471447656066834</v>
      </c>
      <c r="G23">
        <f>IF(E3=1,$T3,0)</f>
        <v>0</v>
      </c>
      <c r="H23">
        <f>IF(E3=-1,$T3,0)</f>
        <v>-3.2471447656066834</v>
      </c>
      <c r="I23">
        <f t="shared" ref="I23:I37" si="13">IF(F3=1,$T3,0)</f>
        <v>0</v>
      </c>
      <c r="J23">
        <f t="shared" ref="J23:J37" si="14">IF(F3=-1,$T3,0)</f>
        <v>-3.2471447656066834</v>
      </c>
      <c r="K23">
        <f t="shared" ref="K23:K37" si="15">IF(G3=1,$T3,0)</f>
        <v>0</v>
      </c>
      <c r="L23">
        <f t="shared" ref="L23:L37" si="16">IF(G3=-1,$T3,0)</f>
        <v>-3.2471447656066834</v>
      </c>
      <c r="M23">
        <f t="shared" ref="M23:M37" si="17">IF(H3=1,$T3,0)</f>
        <v>0</v>
      </c>
      <c r="N23">
        <f t="shared" ref="N23:N37" si="18">IF(H3=-1,$T3,0)</f>
        <v>-3.2471447656066834</v>
      </c>
      <c r="O23">
        <f t="shared" ref="O23:O37" si="19">IF(I3=1,$T3,0)</f>
        <v>-3.2471447656066834</v>
      </c>
      <c r="P23">
        <f t="shared" ref="P23:P37" si="20">IF(I3=-1,$T3,0)</f>
        <v>0</v>
      </c>
      <c r="Q23">
        <f t="shared" ref="Q23:Q37" si="21">IF(J3=1,$T3,0)</f>
        <v>-3.2471447656066834</v>
      </c>
      <c r="R23">
        <f t="shared" ref="R23:R37" si="22">IF(J3=-1,$T3,0)</f>
        <v>0</v>
      </c>
      <c r="S23">
        <f t="shared" ref="S23:S37" si="23">IF(K3=1,$T3,0)</f>
        <v>-3.2471447656066834</v>
      </c>
      <c r="T23">
        <f t="shared" ref="T23:T37" si="24">IF(K3=-1,$T3,0)</f>
        <v>0</v>
      </c>
      <c r="U23">
        <f t="shared" ref="U23:U37" si="25">IF(L3=1,$T3,0)</f>
        <v>-3.2471447656066834</v>
      </c>
      <c r="V23">
        <f t="shared" ref="V23:V37" si="26">IF(L3=-1,$T3,0)</f>
        <v>0</v>
      </c>
      <c r="W23">
        <f t="shared" ref="W23:W37" si="27">IF(M3=1,$T3,0)</f>
        <v>-3.2471447656066834</v>
      </c>
      <c r="X23">
        <f t="shared" ref="X23:X37" si="28">IF(M3=-1,$T3,0)</f>
        <v>0</v>
      </c>
      <c r="Y23">
        <f t="shared" ref="Y23:Y37" si="29">IF(N3=1,$T3,0)</f>
        <v>-3.2471447656066834</v>
      </c>
      <c r="Z23">
        <f t="shared" ref="Z23:Z37" si="30">IF(N3=-1,$T3,0)</f>
        <v>0</v>
      </c>
      <c r="AA23">
        <f t="shared" ref="AA23:AA37" si="31">IF(O3=1,$T3,0)</f>
        <v>0</v>
      </c>
      <c r="AB23">
        <f t="shared" ref="AB23:AB37" si="32">IF(O3=-1,$T3,0)</f>
        <v>-3.2471447656066834</v>
      </c>
      <c r="AC23">
        <f t="shared" ref="AC23:AC37" si="33">IF(P3=1,$T3,0)</f>
        <v>0</v>
      </c>
      <c r="AD23">
        <f t="shared" ref="AD23:AD37" si="34">IF(P3=-1,$T3,0)</f>
        <v>-3.2471447656066834</v>
      </c>
    </row>
    <row r="24" spans="1:30" x14ac:dyDescent="0.3">
      <c r="A24">
        <f>IF(B4=1,$T4,0)</f>
        <v>0</v>
      </c>
      <c r="B24">
        <f>IF(B4=-1,$T4,0)</f>
        <v>10.433514207947967</v>
      </c>
      <c r="C24">
        <f>IF(C4=1,$T4,0)</f>
        <v>10.433514207947967</v>
      </c>
      <c r="D24">
        <f>IF(C4=-1,$T4,0)</f>
        <v>0</v>
      </c>
      <c r="E24">
        <f>IF(D4=1,$T4,0)</f>
        <v>0</v>
      </c>
      <c r="F24">
        <f>IF(D4=-1,$T4,0)</f>
        <v>10.433514207947967</v>
      </c>
      <c r="G24">
        <f>IF(E4=1,$T4,0)</f>
        <v>0</v>
      </c>
      <c r="H24">
        <f>IF(E4=-1,$T4,0)</f>
        <v>10.433514207947967</v>
      </c>
      <c r="I24">
        <f t="shared" si="13"/>
        <v>0</v>
      </c>
      <c r="J24">
        <f t="shared" si="14"/>
        <v>10.433514207947967</v>
      </c>
      <c r="K24">
        <f t="shared" si="15"/>
        <v>10.433514207947967</v>
      </c>
      <c r="L24">
        <f t="shared" si="16"/>
        <v>0</v>
      </c>
      <c r="M24">
        <f t="shared" si="17"/>
        <v>10.433514207947967</v>
      </c>
      <c r="N24">
        <f t="shared" si="18"/>
        <v>0</v>
      </c>
      <c r="O24">
        <f t="shared" si="19"/>
        <v>0</v>
      </c>
      <c r="P24">
        <f t="shared" si="20"/>
        <v>10.433514207947967</v>
      </c>
      <c r="Q24">
        <f t="shared" si="21"/>
        <v>0</v>
      </c>
      <c r="R24">
        <f t="shared" si="22"/>
        <v>10.433514207947967</v>
      </c>
      <c r="S24">
        <f t="shared" si="23"/>
        <v>10.433514207947967</v>
      </c>
      <c r="T24">
        <f t="shared" si="24"/>
        <v>0</v>
      </c>
      <c r="U24">
        <f t="shared" si="25"/>
        <v>10.433514207947967</v>
      </c>
      <c r="V24">
        <f t="shared" si="26"/>
        <v>0</v>
      </c>
      <c r="W24">
        <f t="shared" si="27"/>
        <v>10.433514207947967</v>
      </c>
      <c r="X24">
        <f t="shared" si="28"/>
        <v>0</v>
      </c>
      <c r="Y24">
        <f t="shared" si="29"/>
        <v>0</v>
      </c>
      <c r="Z24">
        <f t="shared" si="30"/>
        <v>10.433514207947967</v>
      </c>
      <c r="AA24">
        <f t="shared" si="31"/>
        <v>10.433514207947967</v>
      </c>
      <c r="AB24">
        <f t="shared" si="32"/>
        <v>0</v>
      </c>
      <c r="AC24">
        <f t="shared" si="33"/>
        <v>0</v>
      </c>
      <c r="AD24">
        <f t="shared" si="34"/>
        <v>10.433514207947967</v>
      </c>
    </row>
    <row r="25" spans="1:30" x14ac:dyDescent="0.3">
      <c r="A25">
        <f>IF(B5=1,$T5,0)</f>
        <v>8.1304366453458776</v>
      </c>
      <c r="B25">
        <f>IF(B5=-1,$T5,0)</f>
        <v>0</v>
      </c>
      <c r="C25">
        <f>IF(C5=1,$T5,0)</f>
        <v>8.1304366453458776</v>
      </c>
      <c r="D25">
        <f>IF(C5=-1,$T5,0)</f>
        <v>0</v>
      </c>
      <c r="E25">
        <f>IF(D5=1,$T5,0)</f>
        <v>0</v>
      </c>
      <c r="F25">
        <f>IF(D5=-1,$T5,0)</f>
        <v>8.1304366453458776</v>
      </c>
      <c r="G25">
        <f>IF(E5=1,$T5,0)</f>
        <v>0</v>
      </c>
      <c r="H25">
        <f>IF(E5=-1,$T5,0)</f>
        <v>8.1304366453458776</v>
      </c>
      <c r="I25">
        <f t="shared" si="13"/>
        <v>8.1304366453458776</v>
      </c>
      <c r="J25">
        <f t="shared" si="14"/>
        <v>0</v>
      </c>
      <c r="K25">
        <f t="shared" si="15"/>
        <v>0</v>
      </c>
      <c r="L25">
        <f t="shared" si="16"/>
        <v>8.1304366453458776</v>
      </c>
      <c r="M25">
        <f t="shared" si="17"/>
        <v>0</v>
      </c>
      <c r="N25">
        <f t="shared" si="18"/>
        <v>8.1304366453458776</v>
      </c>
      <c r="O25">
        <f t="shared" si="19"/>
        <v>0</v>
      </c>
      <c r="P25">
        <f t="shared" si="20"/>
        <v>8.1304366453458776</v>
      </c>
      <c r="Q25">
        <f t="shared" si="21"/>
        <v>0</v>
      </c>
      <c r="R25">
        <f t="shared" si="22"/>
        <v>8.1304366453458776</v>
      </c>
      <c r="S25">
        <f t="shared" si="23"/>
        <v>8.1304366453458776</v>
      </c>
      <c r="T25">
        <f t="shared" si="24"/>
        <v>0</v>
      </c>
      <c r="U25">
        <f t="shared" si="25"/>
        <v>0</v>
      </c>
      <c r="V25">
        <f t="shared" si="26"/>
        <v>8.1304366453458776</v>
      </c>
      <c r="W25">
        <f t="shared" si="27"/>
        <v>0</v>
      </c>
      <c r="X25">
        <f t="shared" si="28"/>
        <v>8.1304366453458776</v>
      </c>
      <c r="Y25">
        <f t="shared" si="29"/>
        <v>8.1304366453458776</v>
      </c>
      <c r="Z25">
        <f t="shared" si="30"/>
        <v>0</v>
      </c>
      <c r="AA25">
        <f t="shared" si="31"/>
        <v>8.1304366453458776</v>
      </c>
      <c r="AB25">
        <f t="shared" si="32"/>
        <v>0</v>
      </c>
      <c r="AC25">
        <f t="shared" si="33"/>
        <v>8.1304366453458776</v>
      </c>
      <c r="AD25">
        <f t="shared" si="34"/>
        <v>0</v>
      </c>
    </row>
    <row r="26" spans="1:30" x14ac:dyDescent="0.3">
      <c r="A26">
        <f>IF(B6=1,$T6,0)</f>
        <v>0</v>
      </c>
      <c r="B26">
        <f>IF(B6=-1,$T6,0)</f>
        <v>14.628107737563553</v>
      </c>
      <c r="C26">
        <f>IF(C6=1,$T6,0)</f>
        <v>0</v>
      </c>
      <c r="D26">
        <f>IF(C6=-1,$T6,0)</f>
        <v>14.628107737563553</v>
      </c>
      <c r="E26">
        <f>IF(D6=1,$T6,0)</f>
        <v>14.628107737563553</v>
      </c>
      <c r="F26">
        <f>IF(D6=-1,$T6,0)</f>
        <v>0</v>
      </c>
      <c r="G26">
        <f>IF(E6=1,$T6,0)</f>
        <v>0</v>
      </c>
      <c r="H26">
        <f>IF(E6=-1,$T6,0)</f>
        <v>14.628107737563553</v>
      </c>
      <c r="I26">
        <f t="shared" si="13"/>
        <v>14.628107737563553</v>
      </c>
      <c r="J26">
        <f t="shared" si="14"/>
        <v>0</v>
      </c>
      <c r="K26">
        <f t="shared" si="15"/>
        <v>0</v>
      </c>
      <c r="L26">
        <f t="shared" si="16"/>
        <v>14.628107737563553</v>
      </c>
      <c r="M26">
        <f t="shared" si="17"/>
        <v>14.628107737563553</v>
      </c>
      <c r="N26">
        <f t="shared" si="18"/>
        <v>0</v>
      </c>
      <c r="O26">
        <f t="shared" si="19"/>
        <v>0</v>
      </c>
      <c r="P26">
        <f t="shared" si="20"/>
        <v>14.628107737563553</v>
      </c>
      <c r="Q26">
        <f t="shared" si="21"/>
        <v>14.628107737563553</v>
      </c>
      <c r="R26">
        <f t="shared" si="22"/>
        <v>0</v>
      </c>
      <c r="S26">
        <f t="shared" si="23"/>
        <v>0</v>
      </c>
      <c r="T26">
        <f t="shared" si="24"/>
        <v>14.628107737563553</v>
      </c>
      <c r="U26">
        <f t="shared" si="25"/>
        <v>14.628107737563553</v>
      </c>
      <c r="V26">
        <f t="shared" si="26"/>
        <v>0</v>
      </c>
      <c r="W26">
        <f t="shared" si="27"/>
        <v>0</v>
      </c>
      <c r="X26">
        <f t="shared" si="28"/>
        <v>14.628107737563553</v>
      </c>
      <c r="Y26">
        <f t="shared" si="29"/>
        <v>14.628107737563553</v>
      </c>
      <c r="Z26">
        <f t="shared" si="30"/>
        <v>0</v>
      </c>
      <c r="AA26">
        <f t="shared" si="31"/>
        <v>14.628107737563553</v>
      </c>
      <c r="AB26">
        <f t="shared" si="32"/>
        <v>0</v>
      </c>
      <c r="AC26">
        <f t="shared" si="33"/>
        <v>0</v>
      </c>
      <c r="AD26">
        <f t="shared" si="34"/>
        <v>14.628107737563553</v>
      </c>
    </row>
    <row r="27" spans="1:30" x14ac:dyDescent="0.3">
      <c r="A27">
        <f>IF(B7=1,$T7,0)</f>
        <v>2.8663547939044607</v>
      </c>
      <c r="B27">
        <f>IF(B7=-1,$T7,0)</f>
        <v>0</v>
      </c>
      <c r="C27">
        <f>IF(C7=1,$T7,0)</f>
        <v>0</v>
      </c>
      <c r="D27">
        <f>IF(C7=-1,$T7,0)</f>
        <v>2.8663547939044607</v>
      </c>
      <c r="E27">
        <f>IF(D7=1,$T7,0)</f>
        <v>2.8663547939044607</v>
      </c>
      <c r="F27">
        <f>IF(D7=-1,$T7,0)</f>
        <v>0</v>
      </c>
      <c r="G27">
        <f>IF(E7=1,$T7,0)</f>
        <v>0</v>
      </c>
      <c r="H27">
        <f>IF(E7=-1,$T7,0)</f>
        <v>2.8663547939044607</v>
      </c>
      <c r="I27">
        <f t="shared" si="13"/>
        <v>0</v>
      </c>
      <c r="J27">
        <f t="shared" si="14"/>
        <v>2.8663547939044607</v>
      </c>
      <c r="K27">
        <f t="shared" si="15"/>
        <v>2.8663547939044607</v>
      </c>
      <c r="L27">
        <f t="shared" si="16"/>
        <v>0</v>
      </c>
      <c r="M27">
        <f t="shared" si="17"/>
        <v>0</v>
      </c>
      <c r="N27">
        <f t="shared" si="18"/>
        <v>2.8663547939044607</v>
      </c>
      <c r="O27">
        <f t="shared" si="19"/>
        <v>0</v>
      </c>
      <c r="P27">
        <f t="shared" si="20"/>
        <v>2.8663547939044607</v>
      </c>
      <c r="Q27">
        <f t="shared" si="21"/>
        <v>2.8663547939044607</v>
      </c>
      <c r="R27">
        <f t="shared" si="22"/>
        <v>0</v>
      </c>
      <c r="S27">
        <f t="shared" si="23"/>
        <v>0</v>
      </c>
      <c r="T27">
        <f t="shared" si="24"/>
        <v>2.8663547939044607</v>
      </c>
      <c r="U27">
        <f t="shared" si="25"/>
        <v>0</v>
      </c>
      <c r="V27">
        <f t="shared" si="26"/>
        <v>2.8663547939044607</v>
      </c>
      <c r="W27">
        <f t="shared" si="27"/>
        <v>2.8663547939044607</v>
      </c>
      <c r="X27">
        <f t="shared" si="28"/>
        <v>0</v>
      </c>
      <c r="Y27">
        <f t="shared" si="29"/>
        <v>0</v>
      </c>
      <c r="Z27">
        <f t="shared" si="30"/>
        <v>2.8663547939044607</v>
      </c>
      <c r="AA27">
        <f t="shared" si="31"/>
        <v>2.8663547939044607</v>
      </c>
      <c r="AB27">
        <f t="shared" si="32"/>
        <v>0</v>
      </c>
      <c r="AC27">
        <f t="shared" si="33"/>
        <v>2.8663547939044607</v>
      </c>
      <c r="AD27">
        <f t="shared" si="34"/>
        <v>0</v>
      </c>
    </row>
    <row r="28" spans="1:30" x14ac:dyDescent="0.3">
      <c r="A28">
        <f>IF(B8=1,$T8,0)</f>
        <v>0</v>
      </c>
      <c r="B28">
        <f>IF(B8=-1,$T8,0)</f>
        <v>1.0601643278815294</v>
      </c>
      <c r="C28">
        <f>IF(C8=1,$T8,0)</f>
        <v>1.0601643278815294</v>
      </c>
      <c r="D28">
        <f>IF(C8=-1,$T8,0)</f>
        <v>0</v>
      </c>
      <c r="E28">
        <f>IF(D8=1,$T8,0)</f>
        <v>1.0601643278815294</v>
      </c>
      <c r="F28">
        <f>IF(D8=-1,$T8,0)</f>
        <v>0</v>
      </c>
      <c r="G28">
        <f>IF(E8=1,$T8,0)</f>
        <v>0</v>
      </c>
      <c r="H28">
        <f>IF(E8=-1,$T8,0)</f>
        <v>1.0601643278815294</v>
      </c>
      <c r="I28">
        <f t="shared" si="13"/>
        <v>0</v>
      </c>
      <c r="J28">
        <f t="shared" si="14"/>
        <v>1.0601643278815294</v>
      </c>
      <c r="K28">
        <f t="shared" si="15"/>
        <v>0</v>
      </c>
      <c r="L28">
        <f t="shared" si="16"/>
        <v>1.0601643278815294</v>
      </c>
      <c r="M28">
        <f t="shared" si="17"/>
        <v>1.0601643278815294</v>
      </c>
      <c r="N28">
        <f t="shared" si="18"/>
        <v>0</v>
      </c>
      <c r="O28">
        <f t="shared" si="19"/>
        <v>1.0601643278815294</v>
      </c>
      <c r="P28">
        <f t="shared" si="20"/>
        <v>0</v>
      </c>
      <c r="Q28">
        <f t="shared" si="21"/>
        <v>0</v>
      </c>
      <c r="R28">
        <f t="shared" si="22"/>
        <v>1.0601643278815294</v>
      </c>
      <c r="S28">
        <f t="shared" si="23"/>
        <v>0</v>
      </c>
      <c r="T28">
        <f t="shared" si="24"/>
        <v>1.0601643278815294</v>
      </c>
      <c r="U28">
        <f t="shared" si="25"/>
        <v>0</v>
      </c>
      <c r="V28">
        <f t="shared" si="26"/>
        <v>1.0601643278815294</v>
      </c>
      <c r="W28">
        <f t="shared" si="27"/>
        <v>1.0601643278815294</v>
      </c>
      <c r="X28">
        <f t="shared" si="28"/>
        <v>0</v>
      </c>
      <c r="Y28">
        <f t="shared" si="29"/>
        <v>1.0601643278815294</v>
      </c>
      <c r="Z28">
        <f t="shared" si="30"/>
        <v>0</v>
      </c>
      <c r="AA28">
        <f t="shared" si="31"/>
        <v>0</v>
      </c>
      <c r="AB28">
        <f t="shared" si="32"/>
        <v>1.0601643278815294</v>
      </c>
      <c r="AC28">
        <f t="shared" si="33"/>
        <v>1.0601643278815294</v>
      </c>
      <c r="AD28">
        <f t="shared" si="34"/>
        <v>0</v>
      </c>
    </row>
    <row r="29" spans="1:30" x14ac:dyDescent="0.3">
      <c r="A29">
        <f>IF(B9=1,$T9,0)</f>
        <v>12.128939069634299</v>
      </c>
      <c r="B29">
        <f>IF(B9=-1,$T9,0)</f>
        <v>0</v>
      </c>
      <c r="C29">
        <f>IF(C9=1,$T9,0)</f>
        <v>12.128939069634299</v>
      </c>
      <c r="D29">
        <f>IF(C9=-1,$T9,0)</f>
        <v>0</v>
      </c>
      <c r="E29">
        <f>IF(D9=1,$T9,0)</f>
        <v>12.128939069634299</v>
      </c>
      <c r="F29">
        <f>IF(D9=-1,$T9,0)</f>
        <v>0</v>
      </c>
      <c r="G29">
        <f>IF(E9=1,$T9,0)</f>
        <v>0</v>
      </c>
      <c r="H29">
        <f>IF(E9=-1,$T9,0)</f>
        <v>12.128939069634299</v>
      </c>
      <c r="I29">
        <f t="shared" si="13"/>
        <v>12.128939069634299</v>
      </c>
      <c r="J29">
        <f t="shared" si="14"/>
        <v>0</v>
      </c>
      <c r="K29">
        <f t="shared" si="15"/>
        <v>12.128939069634299</v>
      </c>
      <c r="L29">
        <f t="shared" si="16"/>
        <v>0</v>
      </c>
      <c r="M29">
        <f t="shared" si="17"/>
        <v>0</v>
      </c>
      <c r="N29">
        <f t="shared" si="18"/>
        <v>12.128939069634299</v>
      </c>
      <c r="O29">
        <f t="shared" si="19"/>
        <v>12.128939069634299</v>
      </c>
      <c r="P29">
        <f t="shared" si="20"/>
        <v>0</v>
      </c>
      <c r="Q29">
        <f t="shared" si="21"/>
        <v>0</v>
      </c>
      <c r="R29">
        <f t="shared" si="22"/>
        <v>12.128939069634299</v>
      </c>
      <c r="S29">
        <f t="shared" si="23"/>
        <v>0</v>
      </c>
      <c r="T29">
        <f t="shared" si="24"/>
        <v>12.128939069634299</v>
      </c>
      <c r="U29">
        <f t="shared" si="25"/>
        <v>12.128939069634299</v>
      </c>
      <c r="V29">
        <f t="shared" si="26"/>
        <v>0</v>
      </c>
      <c r="W29">
        <f t="shared" si="27"/>
        <v>0</v>
      </c>
      <c r="X29">
        <f t="shared" si="28"/>
        <v>12.128939069634299</v>
      </c>
      <c r="Y29">
        <f t="shared" si="29"/>
        <v>0</v>
      </c>
      <c r="Z29">
        <f t="shared" si="30"/>
        <v>12.128939069634299</v>
      </c>
      <c r="AA29">
        <f t="shared" si="31"/>
        <v>0</v>
      </c>
      <c r="AB29">
        <f t="shared" si="32"/>
        <v>12.128939069634299</v>
      </c>
      <c r="AC29">
        <f t="shared" si="33"/>
        <v>0</v>
      </c>
      <c r="AD29">
        <f t="shared" si="34"/>
        <v>12.128939069634299</v>
      </c>
    </row>
    <row r="30" spans="1:30" x14ac:dyDescent="0.3">
      <c r="A30">
        <f>IF(B10=1,$T10,0)</f>
        <v>0</v>
      </c>
      <c r="B30">
        <f>IF(B10=-1,$T10,0)</f>
        <v>5.357340659659247</v>
      </c>
      <c r="C30">
        <f>IF(C10=1,$T10,0)</f>
        <v>0</v>
      </c>
      <c r="D30">
        <f>IF(C10=-1,$T10,0)</f>
        <v>5.357340659659247</v>
      </c>
      <c r="E30">
        <f>IF(D10=1,$T10,0)</f>
        <v>0</v>
      </c>
      <c r="F30">
        <f>IF(D10=-1,$T10,0)</f>
        <v>5.357340659659247</v>
      </c>
      <c r="G30">
        <f>IF(E10=1,$T10,0)</f>
        <v>5.357340659659247</v>
      </c>
      <c r="H30">
        <f>IF(E10=-1,$T10,0)</f>
        <v>0</v>
      </c>
      <c r="I30">
        <f t="shared" si="13"/>
        <v>5.357340659659247</v>
      </c>
      <c r="J30">
        <f t="shared" si="14"/>
        <v>0</v>
      </c>
      <c r="K30">
        <f t="shared" si="15"/>
        <v>5.357340659659247</v>
      </c>
      <c r="L30">
        <f t="shared" si="16"/>
        <v>0</v>
      </c>
      <c r="M30">
        <f t="shared" si="17"/>
        <v>0</v>
      </c>
      <c r="N30">
        <f t="shared" si="18"/>
        <v>5.357340659659247</v>
      </c>
      <c r="O30">
        <f t="shared" si="19"/>
        <v>5.357340659659247</v>
      </c>
      <c r="P30">
        <f t="shared" si="20"/>
        <v>0</v>
      </c>
      <c r="Q30">
        <f t="shared" si="21"/>
        <v>0</v>
      </c>
      <c r="R30">
        <f t="shared" si="22"/>
        <v>5.357340659659247</v>
      </c>
      <c r="S30">
        <f t="shared" si="23"/>
        <v>0</v>
      </c>
      <c r="T30">
        <f t="shared" si="24"/>
        <v>5.357340659659247</v>
      </c>
      <c r="U30">
        <f t="shared" si="25"/>
        <v>0</v>
      </c>
      <c r="V30">
        <f t="shared" si="26"/>
        <v>5.357340659659247</v>
      </c>
      <c r="W30">
        <f t="shared" si="27"/>
        <v>5.357340659659247</v>
      </c>
      <c r="X30">
        <f t="shared" si="28"/>
        <v>0</v>
      </c>
      <c r="Y30">
        <f t="shared" si="29"/>
        <v>5.357340659659247</v>
      </c>
      <c r="Z30">
        <f t="shared" si="30"/>
        <v>0</v>
      </c>
      <c r="AA30">
        <f t="shared" si="31"/>
        <v>5.357340659659247</v>
      </c>
      <c r="AB30">
        <f t="shared" si="32"/>
        <v>0</v>
      </c>
      <c r="AC30">
        <f t="shared" si="33"/>
        <v>0</v>
      </c>
      <c r="AD30">
        <f t="shared" si="34"/>
        <v>5.357340659659247</v>
      </c>
    </row>
    <row r="31" spans="1:30" x14ac:dyDescent="0.3">
      <c r="A31">
        <f>IF(B11=1,$T11,0)</f>
        <v>0.42632191568472555</v>
      </c>
      <c r="B31">
        <f>IF(B11=-1,$T11,0)</f>
        <v>0</v>
      </c>
      <c r="C31">
        <f>IF(C11=1,$T11,0)</f>
        <v>0</v>
      </c>
      <c r="D31">
        <f>IF(C11=-1,$T11,0)</f>
        <v>0.42632191568472555</v>
      </c>
      <c r="E31">
        <f>IF(D11=1,$T11,0)</f>
        <v>0</v>
      </c>
      <c r="F31">
        <f>IF(D11=-1,$T11,0)</f>
        <v>0.42632191568472555</v>
      </c>
      <c r="G31">
        <f>IF(E11=1,$T11,0)</f>
        <v>0.42632191568472555</v>
      </c>
      <c r="H31">
        <f>IF(E11=-1,$T11,0)</f>
        <v>0</v>
      </c>
      <c r="I31">
        <f t="shared" si="13"/>
        <v>0</v>
      </c>
      <c r="J31">
        <f t="shared" si="14"/>
        <v>0.42632191568472555</v>
      </c>
      <c r="K31">
        <f t="shared" si="15"/>
        <v>0</v>
      </c>
      <c r="L31">
        <f t="shared" si="16"/>
        <v>0.42632191568472555</v>
      </c>
      <c r="M31">
        <f t="shared" si="17"/>
        <v>0.42632191568472555</v>
      </c>
      <c r="N31">
        <f t="shared" si="18"/>
        <v>0</v>
      </c>
      <c r="O31">
        <f t="shared" si="19"/>
        <v>0.42632191568472555</v>
      </c>
      <c r="P31">
        <f t="shared" si="20"/>
        <v>0</v>
      </c>
      <c r="Q31">
        <f t="shared" si="21"/>
        <v>0</v>
      </c>
      <c r="R31">
        <f t="shared" si="22"/>
        <v>0.42632191568472555</v>
      </c>
      <c r="S31">
        <f t="shared" si="23"/>
        <v>0</v>
      </c>
      <c r="T31">
        <f t="shared" si="24"/>
        <v>0.42632191568472555</v>
      </c>
      <c r="U31">
        <f t="shared" si="25"/>
        <v>0.42632191568472555</v>
      </c>
      <c r="V31">
        <f t="shared" si="26"/>
        <v>0</v>
      </c>
      <c r="W31">
        <f t="shared" si="27"/>
        <v>0</v>
      </c>
      <c r="X31">
        <f t="shared" si="28"/>
        <v>0.42632191568472555</v>
      </c>
      <c r="Y31">
        <f t="shared" si="29"/>
        <v>0</v>
      </c>
      <c r="Z31">
        <f t="shared" si="30"/>
        <v>0.42632191568472555</v>
      </c>
      <c r="AA31">
        <f t="shared" si="31"/>
        <v>0.42632191568472555</v>
      </c>
      <c r="AB31">
        <f t="shared" si="32"/>
        <v>0</v>
      </c>
      <c r="AC31">
        <f t="shared" si="33"/>
        <v>0.42632191568472555</v>
      </c>
      <c r="AD31">
        <f t="shared" si="34"/>
        <v>0</v>
      </c>
    </row>
    <row r="32" spans="1:30" x14ac:dyDescent="0.3">
      <c r="A32">
        <f>IF(B12=1,$T12,0)</f>
        <v>0</v>
      </c>
      <c r="B32">
        <f>IF(B12=-1,$T12,0)</f>
        <v>6.8350546077768879</v>
      </c>
      <c r="C32">
        <f>IF(C12=1,$T12,0)</f>
        <v>6.8350546077768879</v>
      </c>
      <c r="D32">
        <f>IF(C12=-1,$T12,0)</f>
        <v>0</v>
      </c>
      <c r="E32">
        <f>IF(D12=1,$T12,0)</f>
        <v>0</v>
      </c>
      <c r="F32">
        <f>IF(D12=-1,$T12,0)</f>
        <v>6.8350546077768879</v>
      </c>
      <c r="G32">
        <f>IF(E12=1,$T12,0)</f>
        <v>6.8350546077768879</v>
      </c>
      <c r="H32">
        <f>IF(E12=-1,$T12,0)</f>
        <v>0</v>
      </c>
      <c r="I32">
        <f t="shared" si="13"/>
        <v>0</v>
      </c>
      <c r="J32">
        <f t="shared" si="14"/>
        <v>6.8350546077768879</v>
      </c>
      <c r="K32">
        <f t="shared" si="15"/>
        <v>6.8350546077768879</v>
      </c>
      <c r="L32">
        <f t="shared" si="16"/>
        <v>0</v>
      </c>
      <c r="M32">
        <f t="shared" si="17"/>
        <v>0</v>
      </c>
      <c r="N32">
        <f t="shared" si="18"/>
        <v>6.8350546077768879</v>
      </c>
      <c r="O32">
        <f t="shared" si="19"/>
        <v>0</v>
      </c>
      <c r="P32">
        <f t="shared" si="20"/>
        <v>6.8350546077768879</v>
      </c>
      <c r="Q32">
        <f t="shared" si="21"/>
        <v>6.8350546077768879</v>
      </c>
      <c r="R32">
        <f t="shared" si="22"/>
        <v>0</v>
      </c>
      <c r="S32">
        <f t="shared" si="23"/>
        <v>0</v>
      </c>
      <c r="T32">
        <f t="shared" si="24"/>
        <v>6.8350546077768879</v>
      </c>
      <c r="U32">
        <f t="shared" si="25"/>
        <v>6.8350546077768879</v>
      </c>
      <c r="V32">
        <f t="shared" si="26"/>
        <v>0</v>
      </c>
      <c r="W32">
        <f t="shared" si="27"/>
        <v>0</v>
      </c>
      <c r="X32">
        <f t="shared" si="28"/>
        <v>6.8350546077768879</v>
      </c>
      <c r="Y32">
        <f t="shared" si="29"/>
        <v>6.8350546077768879</v>
      </c>
      <c r="Z32">
        <f t="shared" si="30"/>
        <v>0</v>
      </c>
      <c r="AA32">
        <f t="shared" si="31"/>
        <v>0</v>
      </c>
      <c r="AB32">
        <f t="shared" si="32"/>
        <v>6.8350546077768879</v>
      </c>
      <c r="AC32">
        <f t="shared" si="33"/>
        <v>6.8350546077768879</v>
      </c>
      <c r="AD32">
        <f t="shared" si="34"/>
        <v>0</v>
      </c>
    </row>
    <row r="33" spans="1:30" x14ac:dyDescent="0.3">
      <c r="A33">
        <f>IF(B13=1,$T13,0)</f>
        <v>33.010299956639813</v>
      </c>
      <c r="B33">
        <f>IF(B13=-1,$T13,0)</f>
        <v>0</v>
      </c>
      <c r="C33">
        <f>IF(C13=1,$T13,0)</f>
        <v>33.010299956639813</v>
      </c>
      <c r="D33">
        <f>IF(C13=-1,$T13,0)</f>
        <v>0</v>
      </c>
      <c r="E33">
        <f>IF(D13=1,$T13,0)</f>
        <v>0</v>
      </c>
      <c r="F33">
        <f>IF(D13=-1,$T13,0)</f>
        <v>33.010299956639813</v>
      </c>
      <c r="G33">
        <f>IF(E13=1,$T13,0)</f>
        <v>33.010299956639813</v>
      </c>
      <c r="H33">
        <f>IF(E13=-1,$T13,0)</f>
        <v>0</v>
      </c>
      <c r="I33">
        <f t="shared" si="13"/>
        <v>33.010299956639813</v>
      </c>
      <c r="J33">
        <f t="shared" si="14"/>
        <v>0</v>
      </c>
      <c r="K33">
        <f t="shared" si="15"/>
        <v>0</v>
      </c>
      <c r="L33">
        <f t="shared" si="16"/>
        <v>33.010299956639813</v>
      </c>
      <c r="M33">
        <f t="shared" si="17"/>
        <v>33.010299956639813</v>
      </c>
      <c r="N33">
        <f t="shared" si="18"/>
        <v>0</v>
      </c>
      <c r="O33">
        <f t="shared" si="19"/>
        <v>0</v>
      </c>
      <c r="P33">
        <f t="shared" si="20"/>
        <v>33.010299956639813</v>
      </c>
      <c r="Q33">
        <f t="shared" si="21"/>
        <v>33.010299956639813</v>
      </c>
      <c r="R33">
        <f t="shared" si="22"/>
        <v>0</v>
      </c>
      <c r="S33">
        <f t="shared" si="23"/>
        <v>0</v>
      </c>
      <c r="T33">
        <f t="shared" si="24"/>
        <v>33.010299956639813</v>
      </c>
      <c r="U33">
        <f t="shared" si="25"/>
        <v>0</v>
      </c>
      <c r="V33">
        <f t="shared" si="26"/>
        <v>33.010299956639813</v>
      </c>
      <c r="W33">
        <f t="shared" si="27"/>
        <v>33.010299956639813</v>
      </c>
      <c r="X33">
        <f t="shared" si="28"/>
        <v>0</v>
      </c>
      <c r="Y33">
        <f t="shared" si="29"/>
        <v>0</v>
      </c>
      <c r="Z33">
        <f t="shared" si="30"/>
        <v>33.010299956639813</v>
      </c>
      <c r="AA33">
        <f t="shared" si="31"/>
        <v>0</v>
      </c>
      <c r="AB33">
        <f t="shared" si="32"/>
        <v>33.010299956639813</v>
      </c>
      <c r="AC33">
        <f t="shared" si="33"/>
        <v>0</v>
      </c>
      <c r="AD33">
        <f t="shared" si="34"/>
        <v>33.010299956639813</v>
      </c>
    </row>
    <row r="34" spans="1:30" x14ac:dyDescent="0.3">
      <c r="A34">
        <f>IF(B14=1,$T14,0)</f>
        <v>0</v>
      </c>
      <c r="B34">
        <f>IF(B14=-1,$T14,0)</f>
        <v>-0.15715932006950581</v>
      </c>
      <c r="C34">
        <f>IF(C14=1,$T14,0)</f>
        <v>0</v>
      </c>
      <c r="D34">
        <f>IF(C14=-1,$T14,0)</f>
        <v>-0.15715932006950581</v>
      </c>
      <c r="E34">
        <f>IF(D14=1,$T14,0)</f>
        <v>-0.15715932006950581</v>
      </c>
      <c r="F34">
        <f>IF(D14=-1,$T14,0)</f>
        <v>0</v>
      </c>
      <c r="G34">
        <f>IF(E14=1,$T14,0)</f>
        <v>-0.15715932006950581</v>
      </c>
      <c r="H34">
        <f>IF(E14=-1,$T14,0)</f>
        <v>0</v>
      </c>
      <c r="I34">
        <f t="shared" si="13"/>
        <v>-0.15715932006950581</v>
      </c>
      <c r="J34">
        <f t="shared" si="14"/>
        <v>0</v>
      </c>
      <c r="K34">
        <f t="shared" si="15"/>
        <v>0</v>
      </c>
      <c r="L34">
        <f t="shared" si="16"/>
        <v>-0.15715932006950581</v>
      </c>
      <c r="M34">
        <f t="shared" si="17"/>
        <v>0</v>
      </c>
      <c r="N34">
        <f t="shared" si="18"/>
        <v>-0.15715932006950581</v>
      </c>
      <c r="O34">
        <f t="shared" si="19"/>
        <v>0</v>
      </c>
      <c r="P34">
        <f t="shared" si="20"/>
        <v>-0.15715932006950581</v>
      </c>
      <c r="Q34">
        <f t="shared" si="21"/>
        <v>0</v>
      </c>
      <c r="R34">
        <f t="shared" si="22"/>
        <v>-0.15715932006950581</v>
      </c>
      <c r="S34">
        <f t="shared" si="23"/>
        <v>-0.15715932006950581</v>
      </c>
      <c r="T34">
        <f t="shared" si="24"/>
        <v>0</v>
      </c>
      <c r="U34">
        <f t="shared" si="25"/>
        <v>-0.15715932006950581</v>
      </c>
      <c r="V34">
        <f t="shared" si="26"/>
        <v>0</v>
      </c>
      <c r="W34">
        <f t="shared" si="27"/>
        <v>-0.15715932006950581</v>
      </c>
      <c r="X34">
        <f t="shared" si="28"/>
        <v>0</v>
      </c>
      <c r="Y34">
        <f t="shared" si="29"/>
        <v>0</v>
      </c>
      <c r="Z34">
        <f t="shared" si="30"/>
        <v>-0.15715932006950581</v>
      </c>
      <c r="AA34">
        <f t="shared" si="31"/>
        <v>0</v>
      </c>
      <c r="AB34">
        <f t="shared" si="32"/>
        <v>-0.15715932006950581</v>
      </c>
      <c r="AC34">
        <f t="shared" si="33"/>
        <v>-0.15715932006950581</v>
      </c>
      <c r="AD34">
        <f t="shared" si="34"/>
        <v>0</v>
      </c>
    </row>
    <row r="35" spans="1:30" x14ac:dyDescent="0.3">
      <c r="A35">
        <f>IF(B15=1,$T15,0)</f>
        <v>1.5848411157770483</v>
      </c>
      <c r="B35">
        <f>IF(B15=-1,$T15,0)</f>
        <v>0</v>
      </c>
      <c r="C35">
        <f>IF(C15=1,$T15,0)</f>
        <v>0</v>
      </c>
      <c r="D35">
        <f>IF(C15=-1,$T15,0)</f>
        <v>1.5848411157770483</v>
      </c>
      <c r="E35">
        <f>IF(D15=1,$T15,0)</f>
        <v>1.5848411157770483</v>
      </c>
      <c r="F35">
        <f>IF(D15=-1,$T15,0)</f>
        <v>0</v>
      </c>
      <c r="G35">
        <f>IF(E15=1,$T15,0)</f>
        <v>1.5848411157770483</v>
      </c>
      <c r="H35">
        <f>IF(E15=-1,$T15,0)</f>
        <v>0</v>
      </c>
      <c r="I35">
        <f t="shared" si="13"/>
        <v>0</v>
      </c>
      <c r="J35">
        <f t="shared" si="14"/>
        <v>1.5848411157770483</v>
      </c>
      <c r="K35">
        <f t="shared" si="15"/>
        <v>1.5848411157770483</v>
      </c>
      <c r="L35">
        <f t="shared" si="16"/>
        <v>0</v>
      </c>
      <c r="M35">
        <f t="shared" si="17"/>
        <v>1.5848411157770483</v>
      </c>
      <c r="N35">
        <f t="shared" si="18"/>
        <v>0</v>
      </c>
      <c r="O35">
        <f t="shared" si="19"/>
        <v>0</v>
      </c>
      <c r="P35">
        <f t="shared" si="20"/>
        <v>1.5848411157770483</v>
      </c>
      <c r="Q35">
        <f t="shared" si="21"/>
        <v>0</v>
      </c>
      <c r="R35">
        <f t="shared" si="22"/>
        <v>1.5848411157770483</v>
      </c>
      <c r="S35">
        <f t="shared" si="23"/>
        <v>1.5848411157770483</v>
      </c>
      <c r="T35">
        <f t="shared" si="24"/>
        <v>0</v>
      </c>
      <c r="U35">
        <f t="shared" si="25"/>
        <v>0</v>
      </c>
      <c r="V35">
        <f t="shared" si="26"/>
        <v>1.5848411157770483</v>
      </c>
      <c r="W35">
        <f t="shared" si="27"/>
        <v>0</v>
      </c>
      <c r="X35">
        <f t="shared" si="28"/>
        <v>1.5848411157770483</v>
      </c>
      <c r="Y35">
        <f t="shared" si="29"/>
        <v>1.5848411157770483</v>
      </c>
      <c r="Z35">
        <f t="shared" si="30"/>
        <v>0</v>
      </c>
      <c r="AA35">
        <f t="shared" si="31"/>
        <v>0</v>
      </c>
      <c r="AB35">
        <f t="shared" si="32"/>
        <v>1.5848411157770483</v>
      </c>
      <c r="AC35">
        <f t="shared" si="33"/>
        <v>0</v>
      </c>
      <c r="AD35">
        <f t="shared" si="34"/>
        <v>1.5848411157770483</v>
      </c>
    </row>
    <row r="36" spans="1:30" x14ac:dyDescent="0.3">
      <c r="A36">
        <f>IF(B16=1,$T16,0)</f>
        <v>0</v>
      </c>
      <c r="B36">
        <f>IF(B16=-1,$T16,0)</f>
        <v>1.6941133131485566</v>
      </c>
      <c r="C36">
        <f>IF(C16=1,$T16,0)</f>
        <v>1.6941133131485566</v>
      </c>
      <c r="D36">
        <f>IF(C16=-1,$T16,0)</f>
        <v>0</v>
      </c>
      <c r="E36">
        <f>IF(D16=1,$T16,0)</f>
        <v>1.6941133131485566</v>
      </c>
      <c r="F36">
        <f>IF(D16=-1,$T16,0)</f>
        <v>0</v>
      </c>
      <c r="G36">
        <f>IF(E16=1,$T16,0)</f>
        <v>1.6941133131485566</v>
      </c>
      <c r="H36">
        <f>IF(E16=-1,$T16,0)</f>
        <v>0</v>
      </c>
      <c r="I36">
        <f t="shared" si="13"/>
        <v>0</v>
      </c>
      <c r="J36">
        <f t="shared" si="14"/>
        <v>1.6941133131485566</v>
      </c>
      <c r="K36">
        <f t="shared" si="15"/>
        <v>0</v>
      </c>
      <c r="L36">
        <f t="shared" si="16"/>
        <v>1.6941133131485566</v>
      </c>
      <c r="M36">
        <f t="shared" si="17"/>
        <v>0</v>
      </c>
      <c r="N36">
        <f t="shared" si="18"/>
        <v>1.6941133131485566</v>
      </c>
      <c r="O36">
        <f t="shared" si="19"/>
        <v>1.6941133131485566</v>
      </c>
      <c r="P36">
        <f t="shared" si="20"/>
        <v>0</v>
      </c>
      <c r="Q36">
        <f t="shared" si="21"/>
        <v>1.6941133131485566</v>
      </c>
      <c r="R36">
        <f t="shared" si="22"/>
        <v>0</v>
      </c>
      <c r="S36">
        <f t="shared" si="23"/>
        <v>1.6941133131485566</v>
      </c>
      <c r="T36">
        <f t="shared" si="24"/>
        <v>0</v>
      </c>
      <c r="U36">
        <f t="shared" si="25"/>
        <v>0</v>
      </c>
      <c r="V36">
        <f t="shared" si="26"/>
        <v>1.6941133131485566</v>
      </c>
      <c r="W36">
        <f t="shared" si="27"/>
        <v>0</v>
      </c>
      <c r="X36">
        <f t="shared" si="28"/>
        <v>1.6941133131485566</v>
      </c>
      <c r="Y36">
        <f t="shared" si="29"/>
        <v>0</v>
      </c>
      <c r="Z36">
        <f t="shared" si="30"/>
        <v>1.6941133131485566</v>
      </c>
      <c r="AA36">
        <f t="shared" si="31"/>
        <v>1.6941133131485566</v>
      </c>
      <c r="AB36">
        <f t="shared" si="32"/>
        <v>0</v>
      </c>
      <c r="AC36">
        <f t="shared" si="33"/>
        <v>0</v>
      </c>
      <c r="AD36">
        <f t="shared" si="34"/>
        <v>1.6941133131485566</v>
      </c>
    </row>
    <row r="37" spans="1:30" x14ac:dyDescent="0.3">
      <c r="A37">
        <f>IF(B17=1,$T17,0)</f>
        <v>8.6075078242839282</v>
      </c>
      <c r="B37">
        <f>IF(B17=-1,$T17,0)</f>
        <v>0</v>
      </c>
      <c r="C37">
        <f>IF(C17=1,$T17,0)</f>
        <v>8.6075078242839282</v>
      </c>
      <c r="D37">
        <f>IF(C17=-1,$T17,0)</f>
        <v>0</v>
      </c>
      <c r="E37">
        <f>IF(D17=1,$T17,0)</f>
        <v>8.6075078242839282</v>
      </c>
      <c r="F37">
        <f>IF(D17=-1,$T17,0)</f>
        <v>0</v>
      </c>
      <c r="G37">
        <f>IF(E17=1,$T17,0)</f>
        <v>8.6075078242839282</v>
      </c>
      <c r="H37">
        <f>IF(E17=-1,$T17,0)</f>
        <v>0</v>
      </c>
      <c r="I37">
        <f t="shared" si="13"/>
        <v>8.6075078242839282</v>
      </c>
      <c r="J37">
        <f t="shared" si="14"/>
        <v>0</v>
      </c>
      <c r="K37">
        <f t="shared" si="15"/>
        <v>8.6075078242839282</v>
      </c>
      <c r="L37">
        <f t="shared" si="16"/>
        <v>0</v>
      </c>
      <c r="M37">
        <f t="shared" si="17"/>
        <v>8.6075078242839282</v>
      </c>
      <c r="N37">
        <f t="shared" si="18"/>
        <v>0</v>
      </c>
      <c r="O37">
        <f t="shared" si="19"/>
        <v>8.6075078242839282</v>
      </c>
      <c r="P37">
        <f t="shared" si="20"/>
        <v>0</v>
      </c>
      <c r="Q37">
        <f t="shared" si="21"/>
        <v>8.6075078242839282</v>
      </c>
      <c r="R37">
        <f t="shared" si="22"/>
        <v>0</v>
      </c>
      <c r="S37">
        <f t="shared" si="23"/>
        <v>8.6075078242839282</v>
      </c>
      <c r="T37">
        <f t="shared" si="24"/>
        <v>0</v>
      </c>
      <c r="U37">
        <f t="shared" si="25"/>
        <v>8.6075078242839282</v>
      </c>
      <c r="V37">
        <f t="shared" si="26"/>
        <v>0</v>
      </c>
      <c r="W37">
        <f t="shared" si="27"/>
        <v>8.6075078242839282</v>
      </c>
      <c r="X37">
        <f t="shared" si="28"/>
        <v>0</v>
      </c>
      <c r="Y37">
        <f t="shared" si="29"/>
        <v>8.6075078242839282</v>
      </c>
      <c r="Z37">
        <f t="shared" si="30"/>
        <v>0</v>
      </c>
      <c r="AA37">
        <f t="shared" si="31"/>
        <v>8.6075078242839282</v>
      </c>
      <c r="AB37">
        <f t="shared" si="32"/>
        <v>0</v>
      </c>
      <c r="AC37">
        <f t="shared" si="33"/>
        <v>8.6075078242839282</v>
      </c>
      <c r="AD37">
        <f t="shared" si="34"/>
        <v>0</v>
      </c>
    </row>
    <row r="38" spans="1:30" x14ac:dyDescent="0.3">
      <c r="A38">
        <f>SUM(A22:A37)</f>
        <v>63.507556555663463</v>
      </c>
      <c r="B38">
        <f t="shared" ref="B38:H38" si="35">SUM(B22:B37)</f>
        <v>39.680802140920434</v>
      </c>
      <c r="C38">
        <f t="shared" si="35"/>
        <v>81.900029952658869</v>
      </c>
      <c r="D38">
        <f t="shared" si="35"/>
        <v>21.288328743925039</v>
      </c>
      <c r="E38">
        <f t="shared" si="35"/>
        <v>42.412868862123865</v>
      </c>
      <c r="F38">
        <f t="shared" si="35"/>
        <v>60.775489834460032</v>
      </c>
      <c r="G38">
        <f t="shared" si="35"/>
        <v>57.358320072900703</v>
      </c>
      <c r="H38">
        <f t="shared" si="35"/>
        <v>45.830038623683201</v>
      </c>
      <c r="I38">
        <f t="shared" ref="I38" si="36">SUM(I22:I37)</f>
        <v>81.535139180069407</v>
      </c>
      <c r="J38">
        <f t="shared" ref="J38" si="37">SUM(J22:J37)</f>
        <v>21.653219516514493</v>
      </c>
      <c r="K38">
        <f t="shared" ref="K38" si="38">SUM(K22:K37)</f>
        <v>47.643218885996035</v>
      </c>
      <c r="L38">
        <f t="shared" ref="L38" si="39">SUM(L22:L37)</f>
        <v>55.54513981058787</v>
      </c>
      <c r="M38">
        <f t="shared" ref="M38" si="40">SUM(M22:M37)</f>
        <v>69.58042369279076</v>
      </c>
      <c r="N38">
        <f t="shared" ref="N38" si="41">SUM(N22:N37)</f>
        <v>33.607935003793138</v>
      </c>
      <c r="O38">
        <f t="shared" ref="O38" si="42">SUM(O22:O37)</f>
        <v>25.8569089516978</v>
      </c>
      <c r="P38">
        <f t="shared" ref="P38" si="43">SUM(P22:P37)</f>
        <v>77.3314497448861</v>
      </c>
      <c r="Q38">
        <f t="shared" ref="Q38" si="44">SUM(Q22:Q37)</f>
        <v>64.223960074722712</v>
      </c>
      <c r="R38">
        <f t="shared" ref="R38" si="45">SUM(R22:R37)</f>
        <v>38.964398621861193</v>
      </c>
      <c r="S38">
        <f t="shared" ref="S38" si="46">SUM(S22:S37)</f>
        <v>26.875775627839385</v>
      </c>
      <c r="T38">
        <f t="shared" ref="T38" si="47">SUM(T22:T37)</f>
        <v>76.312583068744516</v>
      </c>
      <c r="U38">
        <f t="shared" ref="U38" si="48">SUM(U22:U37)</f>
        <v>49.655141277215179</v>
      </c>
      <c r="V38">
        <f t="shared" ref="V38" si="49">SUM(V22:V37)</f>
        <v>53.533217419368725</v>
      </c>
      <c r="W38">
        <f t="shared" ref="W38" si="50">SUM(W22:W37)</f>
        <v>57.930877684640755</v>
      </c>
      <c r="X38">
        <f t="shared" ref="X38" si="51">SUM(X22:X37)</f>
        <v>45.257481011943142</v>
      </c>
      <c r="Y38">
        <f t="shared" ref="Y38" si="52">SUM(Y22:Y37)</f>
        <v>42.956308152681387</v>
      </c>
      <c r="Z38">
        <f t="shared" ref="Z38" si="53">SUM(Z22:Z37)</f>
        <v>60.232050543902517</v>
      </c>
      <c r="AA38">
        <f t="shared" ref="AA38" si="54">SUM(AA22:AA37)</f>
        <v>52.143697097538315</v>
      </c>
      <c r="AB38">
        <f t="shared" ref="AB38" si="55">SUM(AB22:AB37)</f>
        <v>51.044661599045583</v>
      </c>
      <c r="AC38">
        <f t="shared" ref="AC38" si="56">SUM(AC22:AC37)</f>
        <v>27.598347401820099</v>
      </c>
      <c r="AD38">
        <f t="shared" ref="AD38" si="57">SUM(AD22:AD37)</f>
        <v>75.590011294763812</v>
      </c>
    </row>
    <row r="53" spans="1:5" x14ac:dyDescent="0.3">
      <c r="A53" t="s">
        <v>70</v>
      </c>
    </row>
    <row r="54" spans="1:5" x14ac:dyDescent="0.3">
      <c r="A54" t="s">
        <v>86</v>
      </c>
      <c r="B54" t="s">
        <v>71</v>
      </c>
    </row>
    <row r="55" spans="1:5" x14ac:dyDescent="0.3">
      <c r="A55">
        <f>SUMSQ(U2:U17)</f>
        <v>1135.2543381675277</v>
      </c>
      <c r="B55">
        <v>15</v>
      </c>
    </row>
    <row r="57" spans="1:5" x14ac:dyDescent="0.3">
      <c r="A57" t="s">
        <v>72</v>
      </c>
    </row>
    <row r="58" spans="1:5" x14ac:dyDescent="0.3">
      <c r="A58" t="s">
        <v>73</v>
      </c>
    </row>
    <row r="59" spans="1:5" x14ac:dyDescent="0.3">
      <c r="B59" t="s">
        <v>75</v>
      </c>
      <c r="C59" t="s">
        <v>76</v>
      </c>
      <c r="D59" t="s">
        <v>85</v>
      </c>
      <c r="E59" t="s">
        <v>7</v>
      </c>
    </row>
    <row r="60" spans="1:5" x14ac:dyDescent="0.3">
      <c r="A60" t="s">
        <v>52</v>
      </c>
      <c r="B60">
        <f>A38/8</f>
        <v>7.9384445694579329</v>
      </c>
      <c r="C60">
        <f>B38/8</f>
        <v>4.9601002676150543</v>
      </c>
      <c r="D60">
        <f>((B60-$T$19)^2+(C60-$T$19)^2)*8</f>
        <v>35.482139121311974</v>
      </c>
      <c r="E60">
        <v>1</v>
      </c>
    </row>
    <row r="61" spans="1:5" x14ac:dyDescent="0.3">
      <c r="A61" t="s">
        <v>54</v>
      </c>
      <c r="B61">
        <f>C38/8</f>
        <v>10.237503744082359</v>
      </c>
      <c r="C61">
        <f>D38/8</f>
        <v>2.6610410929906299</v>
      </c>
      <c r="D61">
        <f t="shared" ref="D61:D74" si="58">((B61-$T$19)^2+(C61-$T$19)^2)*8</f>
        <v>229.61114521358382</v>
      </c>
      <c r="E61">
        <v>1</v>
      </c>
    </row>
    <row r="62" spans="1:5" x14ac:dyDescent="0.3">
      <c r="A62" t="s">
        <v>56</v>
      </c>
      <c r="B62">
        <f>E38/8</f>
        <v>5.3016086077654831</v>
      </c>
      <c r="C62">
        <f>F38/8</f>
        <v>7.596936229307504</v>
      </c>
      <c r="D62">
        <f t="shared" si="58"/>
        <v>21.074115560887201</v>
      </c>
      <c r="E62">
        <v>1</v>
      </c>
    </row>
    <row r="63" spans="1:5" x14ac:dyDescent="0.3">
      <c r="A63" t="s">
        <v>74</v>
      </c>
      <c r="B63">
        <f>G38/8</f>
        <v>7.1697900091125879</v>
      </c>
      <c r="C63">
        <f>H38/8</f>
        <v>5.7287548279604001</v>
      </c>
      <c r="D63">
        <f t="shared" si="58"/>
        <v>8.3063295733054705</v>
      </c>
      <c r="E63">
        <v>1</v>
      </c>
    </row>
    <row r="64" spans="1:5" x14ac:dyDescent="0.3">
      <c r="A64" t="s">
        <v>58</v>
      </c>
      <c r="B64">
        <f>I38/8</f>
        <v>10.191892397508676</v>
      </c>
      <c r="C64">
        <f>J38/8</f>
        <v>2.7066524395643117</v>
      </c>
      <c r="D64">
        <f t="shared" si="58"/>
        <v>224.11526891206</v>
      </c>
      <c r="E64">
        <v>1</v>
      </c>
    </row>
    <row r="65" spans="1:5" x14ac:dyDescent="0.3">
      <c r="A65" t="s">
        <v>60</v>
      </c>
      <c r="B65">
        <f>K38/8</f>
        <v>5.9554023607495044</v>
      </c>
      <c r="C65">
        <f>L38/8</f>
        <v>6.9431424763234837</v>
      </c>
      <c r="D65">
        <f t="shared" si="58"/>
        <v>3.9025221436885884</v>
      </c>
      <c r="E65">
        <v>1</v>
      </c>
    </row>
    <row r="66" spans="1:5" x14ac:dyDescent="0.3">
      <c r="A66" t="s">
        <v>87</v>
      </c>
      <c r="B66">
        <f>M38/8</f>
        <v>8.6975529615988449</v>
      </c>
      <c r="C66">
        <f>N38/8</f>
        <v>4.2009918754741422</v>
      </c>
      <c r="D66">
        <f t="shared" si="58"/>
        <v>80.876246405036056</v>
      </c>
      <c r="E66">
        <v>1</v>
      </c>
    </row>
    <row r="67" spans="1:5" x14ac:dyDescent="0.3">
      <c r="A67" t="s">
        <v>62</v>
      </c>
      <c r="B67">
        <f>O38/8</f>
        <v>3.232113618962225</v>
      </c>
      <c r="C67">
        <f>P38/8</f>
        <v>9.6664312181107626</v>
      </c>
      <c r="D67">
        <f t="shared" si="58"/>
        <v>165.60177186688259</v>
      </c>
      <c r="E67">
        <v>1</v>
      </c>
    </row>
    <row r="68" spans="1:5" x14ac:dyDescent="0.3">
      <c r="A68" t="s">
        <v>88</v>
      </c>
      <c r="B68">
        <f>Q38/8</f>
        <v>8.0279950093403389</v>
      </c>
      <c r="C68">
        <f>R38/8</f>
        <v>4.8705498277326491</v>
      </c>
      <c r="D68">
        <f t="shared" si="58"/>
        <v>39.877840299462662</v>
      </c>
      <c r="E68">
        <v>1</v>
      </c>
    </row>
    <row r="69" spans="1:5" x14ac:dyDescent="0.3">
      <c r="A69" t="s">
        <v>141</v>
      </c>
      <c r="B69">
        <f>S38/8</f>
        <v>3.3594719534799231</v>
      </c>
      <c r="C69">
        <f>T38/8</f>
        <v>9.5390728835930645</v>
      </c>
      <c r="D69">
        <f t="shared" si="58"/>
        <v>152.74987062185301</v>
      </c>
      <c r="E69">
        <v>1</v>
      </c>
    </row>
    <row r="70" spans="1:5" x14ac:dyDescent="0.3">
      <c r="A70" t="s">
        <v>64</v>
      </c>
      <c r="B70">
        <f>U38/8</f>
        <v>6.2068926596518974</v>
      </c>
      <c r="C70">
        <f>V38/8</f>
        <v>6.6916521774210906</v>
      </c>
      <c r="D70">
        <f t="shared" si="58"/>
        <v>0.93996716030347904</v>
      </c>
      <c r="E70">
        <v>1</v>
      </c>
    </row>
    <row r="71" spans="1:5" x14ac:dyDescent="0.3">
      <c r="A71" t="s">
        <v>89</v>
      </c>
      <c r="B71">
        <f>W38/8</f>
        <v>7.2413597105800944</v>
      </c>
      <c r="C71">
        <f>X38/8</f>
        <v>5.6571851264928927</v>
      </c>
      <c r="D71">
        <f t="shared" si="58"/>
        <v>10.03843645150363</v>
      </c>
      <c r="E71">
        <v>1</v>
      </c>
    </row>
    <row r="72" spans="1:5" x14ac:dyDescent="0.3">
      <c r="A72" t="s">
        <v>92</v>
      </c>
      <c r="B72">
        <f>Y38/8</f>
        <v>5.3695385190851734</v>
      </c>
      <c r="C72">
        <f>Z38/8</f>
        <v>7.5290063179878146</v>
      </c>
      <c r="D72">
        <f t="shared" si="58"/>
        <v>18.653204698021867</v>
      </c>
      <c r="E72">
        <v>1</v>
      </c>
    </row>
    <row r="73" spans="1:5" x14ac:dyDescent="0.3">
      <c r="A73" t="s">
        <v>90</v>
      </c>
      <c r="B73">
        <f>AA38/8</f>
        <v>6.5179621371922893</v>
      </c>
      <c r="C73">
        <f>AB38/8</f>
        <v>6.3805826998806978</v>
      </c>
      <c r="D73">
        <f t="shared" si="58"/>
        <v>7.5492439216393953E-2</v>
      </c>
      <c r="E73">
        <v>1</v>
      </c>
    </row>
    <row r="74" spans="1:5" x14ac:dyDescent="0.3">
      <c r="A74" t="s">
        <v>91</v>
      </c>
      <c r="B74">
        <f>AC38/8</f>
        <v>3.4497934252275124</v>
      </c>
      <c r="C74">
        <f>AD38/8</f>
        <v>9.4487514118454765</v>
      </c>
      <c r="D74">
        <f t="shared" si="58"/>
        <v>143.94998770086204</v>
      </c>
      <c r="E74">
        <v>1</v>
      </c>
    </row>
    <row r="75" spans="1:5" x14ac:dyDescent="0.3">
      <c r="A75" t="s">
        <v>49</v>
      </c>
      <c r="B75">
        <v>0</v>
      </c>
      <c r="C75">
        <v>0</v>
      </c>
      <c r="E75">
        <v>0</v>
      </c>
    </row>
    <row r="76" spans="1:5" x14ac:dyDescent="0.3">
      <c r="A76" t="s">
        <v>73</v>
      </c>
      <c r="D76">
        <f>SUM(D60:D74)</f>
        <v>1135.2543381679789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example</vt:lpstr>
      <vt:lpstr>1</vt:lpstr>
      <vt:lpstr>1-anova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Chenyp</cp:lastModifiedBy>
  <dcterms:created xsi:type="dcterms:W3CDTF">2019-06-01T04:26:33Z</dcterms:created>
  <dcterms:modified xsi:type="dcterms:W3CDTF">2019-06-02T03:47:18Z</dcterms:modified>
</cp:coreProperties>
</file>