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6\"/>
    </mc:Choice>
  </mc:AlternateContent>
  <xr:revisionPtr revIDLastSave="0" documentId="13_ncr:1_{04D07911-DD46-41F3-8508-73DDA7E2B6D5}" xr6:coauthVersionLast="47" xr6:coauthVersionMax="47" xr10:uidLastSave="{00000000-0000-0000-0000-000000000000}"/>
  <bookViews>
    <workbookView xWindow="-120" yWindow="-120" windowWidth="29040" windowHeight="15720" activeTab="2" xr2:uid="{02CB4908-ABFE-49C6-BAC1-55CE80931D27}"/>
  </bookViews>
  <sheets>
    <sheet name="第1題" sheetId="1" r:id="rId1"/>
    <sheet name="工作表1" sheetId="2" r:id="rId2"/>
    <sheet name="第2題 修正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3" l="1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I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5" i="3"/>
  <c r="D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5" i="3"/>
  <c r="L3" i="3"/>
  <c r="L2" i="3"/>
  <c r="G3" i="3"/>
  <c r="G2" i="3"/>
  <c r="B3" i="3"/>
  <c r="B2" i="3"/>
  <c r="G2" i="2"/>
  <c r="G3" i="2"/>
  <c r="V11" i="2" l="1"/>
  <c r="V9" i="2"/>
  <c r="V5" i="2"/>
  <c r="V7" i="2" s="1"/>
  <c r="R2" i="2" s="1" a="1"/>
  <c r="R2" i="2" s="1"/>
  <c r="N11" i="2"/>
  <c r="N9" i="2"/>
  <c r="J3" i="2" s="1" a="1"/>
  <c r="J3" i="2" s="1"/>
  <c r="F11" i="2"/>
  <c r="F9" i="2"/>
  <c r="B3" i="2" s="1" a="1"/>
  <c r="B3" i="2" s="1"/>
  <c r="N5" i="2"/>
  <c r="F5" i="2"/>
  <c r="R3" i="2" l="1" a="1"/>
  <c r="R3" i="2" s="1"/>
  <c r="S14" i="2"/>
  <c r="S29" i="2"/>
  <c r="S36" i="2"/>
  <c r="S28" i="2"/>
  <c r="S20" i="2"/>
  <c r="S12" i="2"/>
  <c r="S5" i="2"/>
  <c r="S35" i="2"/>
  <c r="S27" i="2"/>
  <c r="S19" i="2"/>
  <c r="S11" i="2"/>
  <c r="S38" i="2"/>
  <c r="S30" i="2"/>
  <c r="S22" i="2"/>
  <c r="S13" i="2"/>
  <c r="S34" i="2"/>
  <c r="S18" i="2"/>
  <c r="S25" i="2"/>
  <c r="S9" i="2"/>
  <c r="S40" i="2"/>
  <c r="S32" i="2"/>
  <c r="S24" i="2"/>
  <c r="S16" i="2"/>
  <c r="S8" i="2"/>
  <c r="S6" i="2"/>
  <c r="S37" i="2"/>
  <c r="S21" i="2"/>
  <c r="S42" i="2"/>
  <c r="S26" i="2"/>
  <c r="S10" i="2"/>
  <c r="S41" i="2"/>
  <c r="S33" i="2"/>
  <c r="S17" i="2"/>
  <c r="S39" i="2"/>
  <c r="S31" i="2"/>
  <c r="S23" i="2"/>
  <c r="S15" i="2"/>
  <c r="S7" i="2"/>
  <c r="N7" i="2"/>
  <c r="F7" i="2"/>
  <c r="T41" i="2" l="1"/>
  <c r="U41" i="2"/>
  <c r="T16" i="2"/>
  <c r="U16" i="2"/>
  <c r="T13" i="2"/>
  <c r="U13" i="2"/>
  <c r="T5" i="2"/>
  <c r="U5" i="2"/>
  <c r="T7" i="2"/>
  <c r="U7" i="2"/>
  <c r="T10" i="2"/>
  <c r="U10" i="2"/>
  <c r="T24" i="2"/>
  <c r="U24" i="2"/>
  <c r="T22" i="2"/>
  <c r="U22" i="2"/>
  <c r="T12" i="2"/>
  <c r="U12" i="2"/>
  <c r="T15" i="2"/>
  <c r="U15" i="2"/>
  <c r="T26" i="2"/>
  <c r="U26" i="2"/>
  <c r="T32" i="2"/>
  <c r="U32" i="2"/>
  <c r="T30" i="2"/>
  <c r="U30" i="2"/>
  <c r="T20" i="2"/>
  <c r="U20" i="2"/>
  <c r="T23" i="2"/>
  <c r="U23" i="2"/>
  <c r="T42" i="2"/>
  <c r="U42" i="2"/>
  <c r="T40" i="2"/>
  <c r="U40" i="2"/>
  <c r="T38" i="2"/>
  <c r="U38" i="2"/>
  <c r="T28" i="2"/>
  <c r="U28" i="2"/>
  <c r="T31" i="2"/>
  <c r="U31" i="2"/>
  <c r="T21" i="2"/>
  <c r="U21" i="2"/>
  <c r="T9" i="2"/>
  <c r="U9" i="2"/>
  <c r="T11" i="2"/>
  <c r="U11" i="2"/>
  <c r="T36" i="2"/>
  <c r="U36" i="2"/>
  <c r="T39" i="2"/>
  <c r="U39" i="2"/>
  <c r="T37" i="2"/>
  <c r="U37" i="2"/>
  <c r="T25" i="2"/>
  <c r="U25" i="2"/>
  <c r="T19" i="2"/>
  <c r="U19" i="2"/>
  <c r="T29" i="2"/>
  <c r="U29" i="2"/>
  <c r="T17" i="2"/>
  <c r="U17" i="2"/>
  <c r="T6" i="2"/>
  <c r="U6" i="2"/>
  <c r="T18" i="2"/>
  <c r="U18" i="2"/>
  <c r="T27" i="2"/>
  <c r="U27" i="2"/>
  <c r="T14" i="2"/>
  <c r="U14" i="2"/>
  <c r="T33" i="2"/>
  <c r="U33" i="2"/>
  <c r="T8" i="2"/>
  <c r="U8" i="2"/>
  <c r="T34" i="2"/>
  <c r="U34" i="2"/>
  <c r="T35" i="2"/>
  <c r="U35" i="2"/>
  <c r="C12" i="2"/>
  <c r="B2" i="2" a="1"/>
  <c r="B2" i="2" s="1"/>
  <c r="K29" i="2"/>
  <c r="J2" i="2" a="1"/>
  <c r="J2" i="2" s="1"/>
  <c r="C5" i="2"/>
  <c r="K7" i="2"/>
  <c r="K24" i="2"/>
  <c r="K19" i="2"/>
  <c r="K31" i="2"/>
  <c r="K21" i="2"/>
  <c r="K39" i="2"/>
  <c r="K22" i="2"/>
  <c r="K25" i="2"/>
  <c r="K18" i="2"/>
  <c r="K12" i="2"/>
  <c r="C36" i="2"/>
  <c r="K23" i="2"/>
  <c r="K40" i="2"/>
  <c r="K27" i="2"/>
  <c r="K9" i="2"/>
  <c r="K17" i="2"/>
  <c r="K10" i="2"/>
  <c r="K8" i="2"/>
  <c r="K36" i="2"/>
  <c r="K35" i="2"/>
  <c r="K14" i="2"/>
  <c r="K5" i="2"/>
  <c r="K28" i="2"/>
  <c r="K30" i="2"/>
  <c r="K33" i="2"/>
  <c r="K26" i="2"/>
  <c r="K38" i="2"/>
  <c r="K16" i="2"/>
  <c r="K41" i="2"/>
  <c r="K34" i="2"/>
  <c r="K13" i="2"/>
  <c r="K37" i="2"/>
  <c r="K42" i="2"/>
  <c r="C28" i="2"/>
  <c r="K15" i="2"/>
  <c r="K32" i="2"/>
  <c r="K20" i="2"/>
  <c r="K11" i="2"/>
  <c r="K6" i="2"/>
  <c r="C37" i="2"/>
  <c r="C20" i="2"/>
  <c r="C27" i="2"/>
  <c r="C6" i="2"/>
  <c r="C14" i="2"/>
  <c r="C22" i="2"/>
  <c r="C30" i="2"/>
  <c r="C38" i="2"/>
  <c r="C7" i="2"/>
  <c r="C15" i="2"/>
  <c r="C23" i="2"/>
  <c r="C31" i="2"/>
  <c r="C39" i="2"/>
  <c r="C8" i="2"/>
  <c r="C16" i="2"/>
  <c r="C24" i="2"/>
  <c r="C32" i="2"/>
  <c r="C40" i="2"/>
  <c r="C9" i="2"/>
  <c r="C17" i="2"/>
  <c r="C25" i="2"/>
  <c r="C33" i="2"/>
  <c r="C41" i="2"/>
  <c r="C10" i="2"/>
  <c r="C18" i="2"/>
  <c r="C26" i="2"/>
  <c r="C34" i="2"/>
  <c r="C42" i="2"/>
  <c r="C11" i="2"/>
  <c r="C19" i="2"/>
  <c r="C35" i="2"/>
  <c r="C13" i="2"/>
  <c r="C21" i="2"/>
  <c r="C29" i="2"/>
  <c r="L25" i="2" l="1"/>
  <c r="M25" i="2"/>
  <c r="L22" i="2"/>
  <c r="M22" i="2"/>
  <c r="L39" i="2"/>
  <c r="M39" i="2"/>
  <c r="L38" i="2"/>
  <c r="M38" i="2"/>
  <c r="L30" i="2"/>
  <c r="M30" i="2"/>
  <c r="L21" i="2"/>
  <c r="M21" i="2"/>
  <c r="L35" i="2"/>
  <c r="M35" i="2"/>
  <c r="L31" i="2"/>
  <c r="M31" i="2"/>
  <c r="L18" i="2"/>
  <c r="M18" i="2"/>
  <c r="L19" i="2"/>
  <c r="M19" i="2"/>
  <c r="L6" i="2"/>
  <c r="M6" i="2"/>
  <c r="L14" i="2"/>
  <c r="M14" i="2"/>
  <c r="L36" i="2"/>
  <c r="M36" i="2"/>
  <c r="L8" i="2"/>
  <c r="M8" i="2"/>
  <c r="L24" i="2"/>
  <c r="M24" i="2"/>
  <c r="L33" i="2"/>
  <c r="M33" i="2"/>
  <c r="L20" i="2"/>
  <c r="M20" i="2"/>
  <c r="L42" i="2"/>
  <c r="M42" i="2"/>
  <c r="L10" i="2"/>
  <c r="M10" i="2"/>
  <c r="L7" i="2"/>
  <c r="M7" i="2"/>
  <c r="L26" i="2"/>
  <c r="M26" i="2"/>
  <c r="L11" i="2"/>
  <c r="M11" i="2"/>
  <c r="L15" i="2"/>
  <c r="M15" i="2"/>
  <c r="L37" i="2"/>
  <c r="M37" i="2"/>
  <c r="L17" i="2"/>
  <c r="M17" i="2"/>
  <c r="L13" i="2"/>
  <c r="M13" i="2"/>
  <c r="L9" i="2"/>
  <c r="M9" i="2"/>
  <c r="L28" i="2"/>
  <c r="M28" i="2"/>
  <c r="L32" i="2"/>
  <c r="M32" i="2"/>
  <c r="L34" i="2"/>
  <c r="M34" i="2"/>
  <c r="L27" i="2"/>
  <c r="M27" i="2"/>
  <c r="L29" i="2"/>
  <c r="M29" i="2"/>
  <c r="L41" i="2"/>
  <c r="M41" i="2"/>
  <c r="L12" i="2"/>
  <c r="M12" i="2"/>
  <c r="L5" i="2"/>
  <c r="M5" i="2"/>
  <c r="L40" i="2"/>
  <c r="M40" i="2"/>
  <c r="L16" i="2"/>
  <c r="M16" i="2"/>
  <c r="L23" i="2"/>
  <c r="M23" i="2"/>
  <c r="D13" i="2"/>
  <c r="E13" i="2"/>
  <c r="D6" i="2"/>
  <c r="E6" i="2"/>
  <c r="D35" i="2"/>
  <c r="E35" i="2"/>
  <c r="D27" i="2"/>
  <c r="E27" i="2"/>
  <c r="D20" i="2"/>
  <c r="E20" i="2"/>
  <c r="D21" i="2"/>
  <c r="E21" i="2"/>
  <c r="D24" i="2"/>
  <c r="E24" i="2"/>
  <c r="D19" i="2"/>
  <c r="E19" i="2"/>
  <c r="D17" i="2"/>
  <c r="E17" i="2"/>
  <c r="D11" i="2"/>
  <c r="E11" i="2"/>
  <c r="D23" i="2"/>
  <c r="E23" i="2"/>
  <c r="D28" i="2"/>
  <c r="E28" i="2"/>
  <c r="D29" i="2"/>
  <c r="E29" i="2"/>
  <c r="D37" i="2"/>
  <c r="E37" i="2"/>
  <c r="D16" i="2"/>
  <c r="E16" i="2"/>
  <c r="D39" i="2"/>
  <c r="E39" i="2"/>
  <c r="D5" i="2"/>
  <c r="E5" i="2"/>
  <c r="D9" i="2"/>
  <c r="E9" i="2"/>
  <c r="D31" i="2"/>
  <c r="E31" i="2"/>
  <c r="D10" i="2"/>
  <c r="E10" i="2"/>
  <c r="D36" i="2"/>
  <c r="E36" i="2"/>
  <c r="D8" i="2"/>
  <c r="E8" i="2"/>
  <c r="D42" i="2"/>
  <c r="E42" i="2"/>
  <c r="D15" i="2"/>
  <c r="E15" i="2"/>
  <c r="D41" i="2"/>
  <c r="E41" i="2"/>
  <c r="D30" i="2"/>
  <c r="E30" i="2"/>
  <c r="D34" i="2"/>
  <c r="E34" i="2"/>
  <c r="D40" i="2"/>
  <c r="E40" i="2"/>
  <c r="D32" i="2"/>
  <c r="E32" i="2"/>
  <c r="D26" i="2"/>
  <c r="E26" i="2"/>
  <c r="D18" i="2"/>
  <c r="E18" i="2"/>
  <c r="D7" i="2"/>
  <c r="E7" i="2"/>
  <c r="D38" i="2"/>
  <c r="E38" i="2"/>
  <c r="D33" i="2"/>
  <c r="E33" i="2"/>
  <c r="D22" i="2"/>
  <c r="E22" i="2"/>
  <c r="D25" i="2"/>
  <c r="E25" i="2"/>
  <c r="D14" i="2"/>
  <c r="E14" i="2"/>
  <c r="D12" i="2"/>
  <c r="E12" i="2"/>
  <c r="G4" i="1"/>
  <c r="C6" i="1"/>
  <c r="G8" i="1"/>
  <c r="G7" i="1"/>
  <c r="G5" i="1"/>
  <c r="G6" i="1" s="1"/>
  <c r="C3" i="1"/>
  <c r="C7" i="1" s="1"/>
  <c r="G9" i="1" l="1"/>
  <c r="G11" i="1"/>
  <c r="G10" i="1"/>
  <c r="C5" i="1"/>
  <c r="C4" i="1"/>
  <c r="C8" i="1" l="1"/>
  <c r="C10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<sst xmlns="http://schemas.openxmlformats.org/spreadsheetml/2006/main" count="75" uniqueCount="39">
  <si>
    <t>left</t>
    <phoneticPr fontId="2" type="noConversion"/>
  </si>
  <si>
    <t>average</t>
    <phoneticPr fontId="1" type="noConversion"/>
  </si>
  <si>
    <t>sample variance</t>
    <phoneticPr fontId="1" type="noConversion"/>
  </si>
  <si>
    <t>standerd error</t>
    <phoneticPr fontId="1" type="noConversion"/>
  </si>
  <si>
    <t>n</t>
    <phoneticPr fontId="1" type="noConversion"/>
  </si>
  <si>
    <t>t_(0.1,84)</t>
    <phoneticPr fontId="1" type="noConversion"/>
  </si>
  <si>
    <t>t</t>
    <phoneticPr fontId="1" type="noConversion"/>
  </si>
  <si>
    <t>mean_0</t>
    <phoneticPr fontId="1" type="noConversion"/>
  </si>
  <si>
    <t>p-value</t>
    <phoneticPr fontId="1" type="noConversion"/>
  </si>
  <si>
    <t>result</t>
    <phoneticPr fontId="1" type="noConversion"/>
  </si>
  <si>
    <t>right</t>
    <phoneticPr fontId="2" type="noConversion"/>
  </si>
  <si>
    <t>t_(0.95,84)</t>
    <phoneticPr fontId="1" type="noConversion"/>
  </si>
  <si>
    <t>t_(0.05,84)</t>
    <phoneticPr fontId="1" type="noConversion"/>
  </si>
  <si>
    <t>frequences</t>
  </si>
  <si>
    <t>p_0</t>
    <phoneticPr fontId="1" type="noConversion"/>
  </si>
  <si>
    <t>s</t>
    <phoneticPr fontId="1" type="noConversion"/>
  </si>
  <si>
    <t>z-test(50)</t>
    <phoneticPr fontId="1" type="noConversion"/>
  </si>
  <si>
    <t>frequence</t>
  </si>
  <si>
    <t>z-test(100)</t>
    <phoneticPr fontId="1" type="noConversion"/>
  </si>
  <si>
    <t>z_0.95</t>
    <phoneticPr fontId="1" type="noConversion"/>
  </si>
  <si>
    <t>z_0.05</t>
    <phoneticPr fontId="1" type="noConversion"/>
  </si>
  <si>
    <t>z-test(500)</t>
    <phoneticPr fontId="1" type="noConversion"/>
  </si>
  <si>
    <t>numbers</t>
    <phoneticPr fontId="1" type="noConversion"/>
  </si>
  <si>
    <t>H_0</t>
    <phoneticPr fontId="1" type="noConversion"/>
  </si>
  <si>
    <t>100 runs</t>
    <phoneticPr fontId="1" type="noConversion"/>
  </si>
  <si>
    <t>50 runs</t>
    <phoneticPr fontId="1" type="noConversion"/>
  </si>
  <si>
    <t>500 runs</t>
    <phoneticPr fontId="1" type="noConversion"/>
  </si>
  <si>
    <t>runs</t>
    <phoneticPr fontId="1" type="noConversion"/>
  </si>
  <si>
    <t>1st number</t>
  </si>
  <si>
    <t>appearance</t>
  </si>
  <si>
    <t>50 trails</t>
    <phoneticPr fontId="1" type="noConversion"/>
  </si>
  <si>
    <r>
      <t>binomial(n=50,p=6/38,</t>
    </r>
    <r>
      <rPr>
        <sz val="12"/>
        <color theme="1"/>
        <rFont val="Calibri"/>
        <family val="1"/>
        <charset val="161"/>
      </rPr>
      <t>α</t>
    </r>
    <r>
      <rPr>
        <sz val="12"/>
        <color theme="1"/>
        <rFont val="新細明體"/>
        <family val="1"/>
        <charset val="136"/>
      </rPr>
      <t>=0.05)^-1:</t>
    </r>
    <phoneticPr fontId="1" type="noConversion"/>
  </si>
  <si>
    <r>
      <t>binomial(n=50,p=6/38,</t>
    </r>
    <r>
      <rPr>
        <sz val="12"/>
        <color theme="1"/>
        <rFont val="Calibri"/>
        <family val="1"/>
        <charset val="161"/>
      </rPr>
      <t>α</t>
    </r>
    <r>
      <rPr>
        <sz val="12"/>
        <color theme="1"/>
        <rFont val="新細明體"/>
        <family val="1"/>
        <charset val="136"/>
      </rPr>
      <t>=0.95)^-1:</t>
    </r>
    <phoneticPr fontId="1" type="noConversion"/>
  </si>
  <si>
    <r>
      <t>binomial(n=100,p=6/38,</t>
    </r>
    <r>
      <rPr>
        <sz val="12"/>
        <color theme="1"/>
        <rFont val="Calibri"/>
        <family val="1"/>
        <charset val="161"/>
      </rPr>
      <t>α</t>
    </r>
    <r>
      <rPr>
        <sz val="12"/>
        <color theme="1"/>
        <rFont val="新細明體"/>
        <family val="1"/>
        <charset val="136"/>
      </rPr>
      <t>=0.05)^-1:</t>
    </r>
    <phoneticPr fontId="1" type="noConversion"/>
  </si>
  <si>
    <r>
      <t>binomial(n=100,p=6/38,</t>
    </r>
    <r>
      <rPr>
        <sz val="12"/>
        <color theme="1"/>
        <rFont val="Calibri"/>
        <family val="1"/>
        <charset val="161"/>
      </rPr>
      <t>α</t>
    </r>
    <r>
      <rPr>
        <sz val="12"/>
        <color theme="1"/>
        <rFont val="新細明體"/>
        <family val="1"/>
        <charset val="136"/>
      </rPr>
      <t>=0.95)^-1:</t>
    </r>
    <phoneticPr fontId="1" type="noConversion"/>
  </si>
  <si>
    <t>100 trails</t>
    <phoneticPr fontId="1" type="noConversion"/>
  </si>
  <si>
    <r>
      <t>binomial(n=500,p=6/38,</t>
    </r>
    <r>
      <rPr>
        <sz val="12"/>
        <color theme="1"/>
        <rFont val="Calibri"/>
        <family val="1"/>
        <charset val="161"/>
      </rPr>
      <t>α</t>
    </r>
    <r>
      <rPr>
        <sz val="12"/>
        <color theme="1"/>
        <rFont val="新細明體"/>
        <family val="1"/>
        <charset val="136"/>
      </rPr>
      <t>=0.05)^-1:</t>
    </r>
    <phoneticPr fontId="1" type="noConversion"/>
  </si>
  <si>
    <t>500 trails</t>
    <phoneticPr fontId="1" type="noConversion"/>
  </si>
  <si>
    <r>
      <t>binomial(n=500,p=6/38,</t>
    </r>
    <r>
      <rPr>
        <sz val="12"/>
        <color theme="1"/>
        <rFont val="Calibri"/>
        <family val="1"/>
        <charset val="161"/>
      </rPr>
      <t>α</t>
    </r>
    <r>
      <rPr>
        <sz val="12"/>
        <color theme="1"/>
        <rFont val="新細明體"/>
        <family val="1"/>
        <charset val="136"/>
      </rPr>
      <t>=0.95)^-1: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</si>
</sst>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1">
    <cellStyle name="一般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3713-DFF9-4AB7-98D3-74464D187336}">
  <dimension ref="A1:G87"/>
  <sheetViews>
    <sheetView workbookViewId="0">
      <selection activeCell="G10" sqref="G10"/>
    </sheetView>
  </sheetViews>
  <sheetFormatPr defaultRowHeight="16.5" x14ac:dyDescent="0.25"/>
  <cols>
    <col min="2" max="2" width="14" customWidth="1"/>
    <col min="3" max="3" width="12.875" bestFit="1" customWidth="1"/>
    <col min="4" max="4" width="3.25" customWidth="1"/>
    <col min="6" max="6" width="14.625" customWidth="1"/>
    <col min="7" max="7" width="13.75" customWidth="1"/>
  </cols>
  <sheetData>
    <row r="1" spans="1:7" x14ac:dyDescent="0.25">
      <c r="A1" s="15" t="s">
        <v>0</v>
      </c>
      <c r="B1" s="15"/>
      <c r="C1" s="15"/>
      <c r="D1" s="3"/>
      <c r="E1" s="15" t="s">
        <v>10</v>
      </c>
      <c r="F1" s="15"/>
      <c r="G1" s="15"/>
    </row>
    <row r="2" spans="1:7" x14ac:dyDescent="0.25">
      <c r="A2" s="1">
        <v>351</v>
      </c>
      <c r="B2" s="2" t="s">
        <v>7</v>
      </c>
      <c r="C2">
        <v>350</v>
      </c>
      <c r="E2" s="2">
        <v>354</v>
      </c>
      <c r="F2" s="2" t="s">
        <v>7</v>
      </c>
      <c r="G2" s="4">
        <v>350</v>
      </c>
    </row>
    <row r="3" spans="1:7" x14ac:dyDescent="0.25">
      <c r="A3" s="1">
        <v>352</v>
      </c>
      <c r="B3" t="s">
        <v>4</v>
      </c>
      <c r="C3">
        <f>COUNT(A2:A86)</f>
        <v>85</v>
      </c>
      <c r="E3" s="2">
        <v>354</v>
      </c>
      <c r="F3" t="s">
        <v>4</v>
      </c>
      <c r="G3">
        <v>85</v>
      </c>
    </row>
    <row r="4" spans="1:7" x14ac:dyDescent="0.25">
      <c r="A4" s="1">
        <v>349</v>
      </c>
      <c r="B4" s="1" t="s">
        <v>1</v>
      </c>
      <c r="C4">
        <f>AVERAGE(A2:A86)</f>
        <v>347.07058823529411</v>
      </c>
      <c r="E4" s="2">
        <v>353</v>
      </c>
      <c r="F4" s="1" t="s">
        <v>1</v>
      </c>
      <c r="G4">
        <f>AVERAGE(E2:E86)</f>
        <v>349.7176470588235</v>
      </c>
    </row>
    <row r="5" spans="1:7" x14ac:dyDescent="0.25">
      <c r="A5" s="1">
        <v>354</v>
      </c>
      <c r="B5" s="1" t="s">
        <v>2</v>
      </c>
      <c r="C5">
        <f>_xlfn.VAR.S(A2:A86)</f>
        <v>12.471148459383761</v>
      </c>
      <c r="E5" s="2">
        <v>356</v>
      </c>
      <c r="F5" s="1" t="s">
        <v>2</v>
      </c>
      <c r="G5">
        <f>_xlfn.VAR.S(E2:E86)</f>
        <v>13.51456582633053</v>
      </c>
    </row>
    <row r="6" spans="1:7" x14ac:dyDescent="0.25">
      <c r="A6" s="1">
        <v>350</v>
      </c>
      <c r="B6" s="1" t="s">
        <v>3</v>
      </c>
      <c r="C6">
        <f>C5^0.5</f>
        <v>3.531451324793216</v>
      </c>
      <c r="E6" s="2">
        <v>353</v>
      </c>
      <c r="F6" s="1" t="s">
        <v>3</v>
      </c>
      <c r="G6">
        <f>G5^0.5</f>
        <v>3.6762162377001886</v>
      </c>
    </row>
    <row r="7" spans="1:7" x14ac:dyDescent="0.25">
      <c r="A7" s="1">
        <v>348</v>
      </c>
      <c r="B7" s="1" t="s">
        <v>5</v>
      </c>
      <c r="C7">
        <f>_xlfn.T.INV(0.1,C3-1)</f>
        <v>-1.2917113014394768</v>
      </c>
      <c r="E7" s="2">
        <v>352</v>
      </c>
      <c r="F7" s="1" t="s">
        <v>11</v>
      </c>
      <c r="G7">
        <f>_xlfn.T.INV(0.95,G3-1)</f>
        <v>1.6631966790489103</v>
      </c>
    </row>
    <row r="8" spans="1:7" x14ac:dyDescent="0.25">
      <c r="A8" s="1">
        <v>351</v>
      </c>
      <c r="B8" s="1" t="s">
        <v>6</v>
      </c>
      <c r="C8">
        <f>(C4-C2)/(C6/C3^0.5)</f>
        <v>-7.6478024229894217</v>
      </c>
      <c r="E8" s="2">
        <v>355</v>
      </c>
      <c r="F8" s="1" t="s">
        <v>12</v>
      </c>
      <c r="G8">
        <f>_xlfn.T.INV(0.05,G3-1)</f>
        <v>-1.6631966790489103</v>
      </c>
    </row>
    <row r="9" spans="1:7" x14ac:dyDescent="0.25">
      <c r="A9" s="1">
        <v>350</v>
      </c>
      <c r="B9" s="1" t="s">
        <v>8</v>
      </c>
      <c r="C9">
        <f>_xlfn.T.DIST(C8,C3-1,1)</f>
        <v>1.5303183882524049E-11</v>
      </c>
      <c r="E9" s="2">
        <v>353</v>
      </c>
      <c r="F9" s="1" t="s">
        <v>6</v>
      </c>
      <c r="G9">
        <f>(G4-G2)/(G6/G3^0.5)</f>
        <v>-0.70811000373923771</v>
      </c>
    </row>
    <row r="10" spans="1:7" x14ac:dyDescent="0.25">
      <c r="A10" s="1">
        <v>352</v>
      </c>
      <c r="B10" s="1" t="s">
        <v>9</v>
      </c>
      <c r="C10" t="str">
        <f>IF(C8&lt;C7,"reject H_0","accept H_0")</f>
        <v>reject H_0</v>
      </c>
      <c r="E10" s="2">
        <v>354</v>
      </c>
      <c r="F10" s="1" t="s">
        <v>8</v>
      </c>
      <c r="G10">
        <f>_xlfn.T.DIST(G9,G3-1,1)</f>
        <v>0.24041863228763977</v>
      </c>
    </row>
    <row r="11" spans="1:7" x14ac:dyDescent="0.25">
      <c r="A11" s="1">
        <v>351</v>
      </c>
      <c r="B11" s="1"/>
      <c r="E11" s="1">
        <v>354</v>
      </c>
      <c r="F11" s="1" t="s">
        <v>9</v>
      </c>
      <c r="G11" t="str">
        <f>IF(OR(G9&lt;=G8,G9&gt;=G7),"reject H_0","accept H_0")</f>
        <v>accept H_0</v>
      </c>
    </row>
    <row r="12" spans="1:7" x14ac:dyDescent="0.25">
      <c r="A12" s="1">
        <v>351</v>
      </c>
      <c r="B12" s="1"/>
      <c r="E12" s="1">
        <v>353</v>
      </c>
    </row>
    <row r="13" spans="1:7" x14ac:dyDescent="0.25">
      <c r="A13" s="1">
        <v>351</v>
      </c>
      <c r="B13" s="1"/>
      <c r="E13" s="1">
        <v>353</v>
      </c>
    </row>
    <row r="14" spans="1:7" x14ac:dyDescent="0.25">
      <c r="A14" s="1">
        <v>348</v>
      </c>
      <c r="B14" s="1"/>
      <c r="E14" s="1">
        <v>351</v>
      </c>
    </row>
    <row r="15" spans="1:7" x14ac:dyDescent="0.25">
      <c r="A15" s="1">
        <v>353</v>
      </c>
      <c r="B15" s="1"/>
      <c r="E15" s="1">
        <v>352</v>
      </c>
    </row>
    <row r="16" spans="1:7" x14ac:dyDescent="0.25">
      <c r="A16" s="1">
        <v>351</v>
      </c>
      <c r="B16" s="1"/>
      <c r="E16" s="1">
        <v>354</v>
      </c>
    </row>
    <row r="17" spans="1:5" x14ac:dyDescent="0.25">
      <c r="A17" s="1">
        <v>352</v>
      </c>
      <c r="B17" s="1"/>
      <c r="E17" s="1">
        <v>351</v>
      </c>
    </row>
    <row r="18" spans="1:5" x14ac:dyDescent="0.25">
      <c r="A18" s="1">
        <v>354</v>
      </c>
      <c r="B18" s="1"/>
      <c r="E18" s="1">
        <v>354</v>
      </c>
    </row>
    <row r="19" spans="1:5" x14ac:dyDescent="0.25">
      <c r="A19" s="1">
        <v>342</v>
      </c>
      <c r="B19" s="1"/>
      <c r="E19" s="1">
        <v>340</v>
      </c>
    </row>
    <row r="20" spans="1:5" x14ac:dyDescent="0.25">
      <c r="A20" s="1">
        <v>347</v>
      </c>
      <c r="B20" s="1"/>
      <c r="E20" s="1">
        <v>345</v>
      </c>
    </row>
    <row r="21" spans="1:5" x14ac:dyDescent="0.25">
      <c r="A21" s="1">
        <v>343</v>
      </c>
      <c r="B21" s="1"/>
      <c r="E21" s="1">
        <v>345</v>
      </c>
    </row>
    <row r="22" spans="1:5" x14ac:dyDescent="0.25">
      <c r="A22" s="1">
        <v>346</v>
      </c>
      <c r="B22" s="1"/>
      <c r="E22" s="1">
        <v>345</v>
      </c>
    </row>
    <row r="23" spans="1:5" x14ac:dyDescent="0.25">
      <c r="A23" s="1">
        <v>346</v>
      </c>
      <c r="B23" s="1"/>
      <c r="E23" s="1">
        <v>347</v>
      </c>
    </row>
    <row r="24" spans="1:5" x14ac:dyDescent="0.25">
      <c r="A24" s="1">
        <v>346</v>
      </c>
      <c r="B24" s="1"/>
      <c r="E24" s="1">
        <v>350</v>
      </c>
    </row>
    <row r="25" spans="1:5" x14ac:dyDescent="0.25">
      <c r="A25" s="1">
        <v>347</v>
      </c>
      <c r="B25" s="1"/>
      <c r="E25" s="1">
        <v>350</v>
      </c>
    </row>
    <row r="26" spans="1:5" x14ac:dyDescent="0.25">
      <c r="A26" s="1">
        <v>346</v>
      </c>
      <c r="B26" s="1"/>
      <c r="E26" s="1">
        <v>349</v>
      </c>
    </row>
    <row r="27" spans="1:5" x14ac:dyDescent="0.25">
      <c r="A27" s="1">
        <v>343</v>
      </c>
      <c r="B27" s="1"/>
      <c r="E27" s="1">
        <v>346</v>
      </c>
    </row>
    <row r="28" spans="1:5" x14ac:dyDescent="0.25">
      <c r="A28" s="1">
        <v>336</v>
      </c>
      <c r="B28" s="1"/>
      <c r="E28" s="1">
        <v>339</v>
      </c>
    </row>
    <row r="29" spans="1:5" x14ac:dyDescent="0.25">
      <c r="A29" s="1">
        <v>344</v>
      </c>
      <c r="B29" s="1"/>
      <c r="E29" s="1">
        <v>346</v>
      </c>
    </row>
    <row r="30" spans="1:5" x14ac:dyDescent="0.25">
      <c r="A30" s="1">
        <v>345</v>
      </c>
      <c r="B30" s="1"/>
      <c r="E30" s="1">
        <v>348</v>
      </c>
    </row>
    <row r="31" spans="1:5" x14ac:dyDescent="0.25">
      <c r="A31" s="1">
        <v>345</v>
      </c>
      <c r="B31" s="1"/>
      <c r="E31" s="1">
        <v>346</v>
      </c>
    </row>
    <row r="32" spans="1:5" x14ac:dyDescent="0.25">
      <c r="A32" s="1">
        <v>344</v>
      </c>
      <c r="B32" s="1"/>
      <c r="E32" s="1">
        <v>347</v>
      </c>
    </row>
    <row r="33" spans="1:5" x14ac:dyDescent="0.25">
      <c r="A33" s="1">
        <v>348</v>
      </c>
      <c r="B33" s="1"/>
      <c r="E33" s="1">
        <v>350</v>
      </c>
    </row>
    <row r="34" spans="1:5" x14ac:dyDescent="0.25">
      <c r="A34" s="1">
        <v>350</v>
      </c>
      <c r="B34" s="1"/>
      <c r="E34" s="1">
        <v>349</v>
      </c>
    </row>
    <row r="35" spans="1:5" x14ac:dyDescent="0.25">
      <c r="A35" s="1">
        <v>345</v>
      </c>
      <c r="B35" s="1"/>
      <c r="E35" s="1">
        <v>349</v>
      </c>
    </row>
    <row r="36" spans="1:5" x14ac:dyDescent="0.25">
      <c r="A36" s="1">
        <v>345</v>
      </c>
      <c r="B36" s="1"/>
      <c r="E36" s="1">
        <v>348</v>
      </c>
    </row>
    <row r="37" spans="1:5" x14ac:dyDescent="0.25">
      <c r="A37" s="1">
        <v>350</v>
      </c>
      <c r="B37" s="1"/>
      <c r="E37" s="1">
        <v>359</v>
      </c>
    </row>
    <row r="38" spans="1:5" x14ac:dyDescent="0.25">
      <c r="A38" s="1">
        <v>342</v>
      </c>
      <c r="B38" s="1"/>
      <c r="E38" s="1">
        <v>345</v>
      </c>
    </row>
    <row r="39" spans="1:5" x14ac:dyDescent="0.25">
      <c r="A39" s="1">
        <v>352</v>
      </c>
      <c r="B39" s="1"/>
      <c r="E39" s="1">
        <v>354</v>
      </c>
    </row>
    <row r="40" spans="1:5" x14ac:dyDescent="0.25">
      <c r="A40" s="1">
        <v>340</v>
      </c>
      <c r="B40" s="1"/>
      <c r="E40" s="1">
        <v>344</v>
      </c>
    </row>
    <row r="41" spans="1:5" x14ac:dyDescent="0.25">
      <c r="A41" s="1">
        <v>347</v>
      </c>
      <c r="B41" s="1"/>
      <c r="E41" s="1">
        <v>351</v>
      </c>
    </row>
    <row r="42" spans="1:5" x14ac:dyDescent="0.25">
      <c r="A42" s="1">
        <v>347</v>
      </c>
      <c r="B42" s="1"/>
      <c r="E42" s="1">
        <v>350</v>
      </c>
    </row>
    <row r="43" spans="1:5" x14ac:dyDescent="0.25">
      <c r="A43" s="1">
        <v>350</v>
      </c>
      <c r="B43" s="1"/>
      <c r="E43" s="1">
        <v>349</v>
      </c>
    </row>
    <row r="44" spans="1:5" x14ac:dyDescent="0.25">
      <c r="A44" s="1">
        <v>347</v>
      </c>
      <c r="B44" s="1"/>
      <c r="E44" s="1">
        <v>349</v>
      </c>
    </row>
    <row r="45" spans="1:5" x14ac:dyDescent="0.25">
      <c r="A45" s="1">
        <v>346</v>
      </c>
      <c r="B45" s="1"/>
      <c r="E45" s="1">
        <v>350</v>
      </c>
    </row>
    <row r="46" spans="1:5" x14ac:dyDescent="0.25">
      <c r="A46" s="1">
        <v>338</v>
      </c>
      <c r="B46" s="1"/>
      <c r="E46" s="1">
        <v>342</v>
      </c>
    </row>
    <row r="47" spans="1:5" x14ac:dyDescent="0.25">
      <c r="A47" s="1">
        <v>347</v>
      </c>
      <c r="B47" s="1"/>
      <c r="E47" s="1">
        <v>351</v>
      </c>
    </row>
    <row r="48" spans="1:5" x14ac:dyDescent="0.25">
      <c r="A48" s="1">
        <v>349</v>
      </c>
      <c r="B48" s="1"/>
      <c r="E48" s="1">
        <v>351</v>
      </c>
    </row>
    <row r="49" spans="1:5" x14ac:dyDescent="0.25">
      <c r="A49" s="1">
        <v>342</v>
      </c>
      <c r="B49" s="1"/>
      <c r="E49" s="1">
        <v>345</v>
      </c>
    </row>
    <row r="50" spans="1:5" x14ac:dyDescent="0.25">
      <c r="A50" s="1">
        <v>342</v>
      </c>
      <c r="B50" s="1"/>
      <c r="E50" s="1">
        <v>345</v>
      </c>
    </row>
    <row r="51" spans="1:5" x14ac:dyDescent="0.25">
      <c r="A51" s="1">
        <v>347</v>
      </c>
      <c r="B51" s="1"/>
      <c r="E51" s="1">
        <v>350</v>
      </c>
    </row>
    <row r="52" spans="1:5" x14ac:dyDescent="0.25">
      <c r="A52" s="1">
        <v>348</v>
      </c>
      <c r="B52" s="1"/>
      <c r="E52" s="1">
        <v>350</v>
      </c>
    </row>
    <row r="53" spans="1:5" x14ac:dyDescent="0.25">
      <c r="A53" s="1">
        <v>353</v>
      </c>
      <c r="B53" s="1"/>
      <c r="E53" s="1">
        <v>356</v>
      </c>
    </row>
    <row r="54" spans="1:5" x14ac:dyDescent="0.25">
      <c r="A54" s="1">
        <v>347</v>
      </c>
      <c r="B54" s="1"/>
      <c r="E54" s="1">
        <v>350</v>
      </c>
    </row>
    <row r="55" spans="1:5" x14ac:dyDescent="0.25">
      <c r="A55" s="1">
        <v>348</v>
      </c>
      <c r="B55" s="1"/>
      <c r="E55" s="1">
        <v>352</v>
      </c>
    </row>
    <row r="56" spans="1:5" x14ac:dyDescent="0.25">
      <c r="A56" s="1">
        <v>348</v>
      </c>
      <c r="B56" s="1"/>
      <c r="E56" s="1">
        <v>351</v>
      </c>
    </row>
    <row r="57" spans="1:5" x14ac:dyDescent="0.25">
      <c r="A57" s="1">
        <v>345</v>
      </c>
      <c r="B57" s="1"/>
      <c r="E57" s="1">
        <v>356</v>
      </c>
    </row>
    <row r="58" spans="1:5" x14ac:dyDescent="0.25">
      <c r="A58" s="1">
        <v>346</v>
      </c>
      <c r="B58" s="1"/>
      <c r="E58" s="1">
        <v>355</v>
      </c>
    </row>
    <row r="59" spans="1:5" x14ac:dyDescent="0.25">
      <c r="A59" s="1">
        <v>346</v>
      </c>
      <c r="B59" s="1"/>
      <c r="E59" s="1">
        <v>348</v>
      </c>
    </row>
    <row r="60" spans="1:5" x14ac:dyDescent="0.25">
      <c r="A60" s="1">
        <v>346</v>
      </c>
      <c r="B60" s="1"/>
      <c r="E60" s="1">
        <v>349</v>
      </c>
    </row>
    <row r="61" spans="1:5" x14ac:dyDescent="0.25">
      <c r="A61" s="1">
        <v>350</v>
      </c>
      <c r="B61" s="1"/>
      <c r="E61" s="1">
        <v>353</v>
      </c>
    </row>
    <row r="62" spans="1:5" x14ac:dyDescent="0.25">
      <c r="A62" s="1">
        <v>350</v>
      </c>
      <c r="B62" s="1"/>
      <c r="E62" s="1">
        <v>351</v>
      </c>
    </row>
    <row r="63" spans="1:5" x14ac:dyDescent="0.25">
      <c r="A63" s="1">
        <v>350</v>
      </c>
      <c r="B63" s="1"/>
      <c r="E63" s="1">
        <v>351</v>
      </c>
    </row>
    <row r="64" spans="1:5" x14ac:dyDescent="0.25">
      <c r="A64" s="1">
        <v>344</v>
      </c>
      <c r="B64" s="1"/>
      <c r="E64" s="1">
        <v>348</v>
      </c>
    </row>
    <row r="65" spans="1:5" x14ac:dyDescent="0.25">
      <c r="A65" s="1">
        <v>348</v>
      </c>
      <c r="B65" s="1"/>
      <c r="E65" s="1">
        <v>350</v>
      </c>
    </row>
    <row r="66" spans="1:5" x14ac:dyDescent="0.25">
      <c r="A66" s="1">
        <v>349</v>
      </c>
      <c r="B66" s="1"/>
      <c r="E66" s="1">
        <v>352</v>
      </c>
    </row>
    <row r="67" spans="1:5" x14ac:dyDescent="0.25">
      <c r="A67" s="1">
        <v>346</v>
      </c>
      <c r="B67" s="1"/>
      <c r="E67" s="1">
        <v>349</v>
      </c>
    </row>
    <row r="68" spans="1:5" x14ac:dyDescent="0.25">
      <c r="A68" s="1">
        <v>347</v>
      </c>
      <c r="B68" s="1"/>
      <c r="E68" s="1">
        <v>349</v>
      </c>
    </row>
    <row r="69" spans="1:5" x14ac:dyDescent="0.25">
      <c r="A69" s="1">
        <v>346</v>
      </c>
      <c r="B69" s="1"/>
      <c r="E69" s="1">
        <v>348</v>
      </c>
    </row>
    <row r="70" spans="1:5" x14ac:dyDescent="0.25">
      <c r="A70" s="1">
        <v>345</v>
      </c>
      <c r="B70" s="1"/>
      <c r="E70" s="1">
        <v>348</v>
      </c>
    </row>
    <row r="71" spans="1:5" x14ac:dyDescent="0.25">
      <c r="A71" s="1">
        <v>349</v>
      </c>
      <c r="B71" s="1"/>
      <c r="E71" s="1">
        <v>347</v>
      </c>
    </row>
    <row r="72" spans="1:5" x14ac:dyDescent="0.25">
      <c r="A72" s="1">
        <v>347</v>
      </c>
      <c r="B72" s="1"/>
      <c r="E72" s="1">
        <v>350</v>
      </c>
    </row>
    <row r="73" spans="1:5" x14ac:dyDescent="0.25">
      <c r="A73" s="1">
        <v>336</v>
      </c>
      <c r="B73" s="1"/>
      <c r="E73" s="1">
        <v>340</v>
      </c>
    </row>
    <row r="74" spans="1:5" x14ac:dyDescent="0.25">
      <c r="A74" s="1">
        <v>346</v>
      </c>
      <c r="B74" s="1"/>
      <c r="E74" s="1">
        <v>349</v>
      </c>
    </row>
    <row r="75" spans="1:5" x14ac:dyDescent="0.25">
      <c r="A75" s="1">
        <v>346</v>
      </c>
      <c r="B75" s="1"/>
      <c r="E75" s="1">
        <v>348</v>
      </c>
    </row>
    <row r="76" spans="1:5" x14ac:dyDescent="0.25">
      <c r="A76" s="1">
        <v>344</v>
      </c>
      <c r="B76" s="1"/>
      <c r="E76" s="1">
        <v>347</v>
      </c>
    </row>
    <row r="77" spans="1:5" x14ac:dyDescent="0.25">
      <c r="A77" s="1">
        <v>346</v>
      </c>
      <c r="B77" s="1"/>
      <c r="E77" s="1">
        <v>349</v>
      </c>
    </row>
    <row r="78" spans="1:5" x14ac:dyDescent="0.25">
      <c r="A78" s="1">
        <v>345</v>
      </c>
      <c r="B78" s="1"/>
      <c r="E78" s="1">
        <v>348</v>
      </c>
    </row>
    <row r="79" spans="1:5" x14ac:dyDescent="0.25">
      <c r="A79" s="1">
        <v>347</v>
      </c>
      <c r="B79" s="1"/>
      <c r="E79" s="1">
        <v>350</v>
      </c>
    </row>
    <row r="80" spans="1:5" x14ac:dyDescent="0.25">
      <c r="A80" s="1">
        <v>348</v>
      </c>
      <c r="B80" s="1"/>
      <c r="E80" s="1">
        <v>351</v>
      </c>
    </row>
    <row r="81" spans="1:5" x14ac:dyDescent="0.25">
      <c r="A81" s="1">
        <v>348</v>
      </c>
      <c r="B81" s="1"/>
      <c r="E81" s="1">
        <v>351</v>
      </c>
    </row>
    <row r="82" spans="1:5" x14ac:dyDescent="0.25">
      <c r="A82" s="1">
        <v>346</v>
      </c>
      <c r="B82" s="1"/>
      <c r="E82" s="1">
        <v>350</v>
      </c>
    </row>
    <row r="83" spans="1:5" x14ac:dyDescent="0.25">
      <c r="A83" s="1">
        <v>347</v>
      </c>
      <c r="B83" s="1"/>
      <c r="E83" s="1">
        <v>350</v>
      </c>
    </row>
    <row r="84" spans="1:5" x14ac:dyDescent="0.25">
      <c r="A84" s="1">
        <v>348</v>
      </c>
      <c r="B84" s="1"/>
      <c r="E84" s="1">
        <v>347</v>
      </c>
    </row>
    <row r="85" spans="1:5" x14ac:dyDescent="0.25">
      <c r="A85" s="1">
        <v>348</v>
      </c>
      <c r="B85" s="1"/>
      <c r="E85" s="1">
        <v>352</v>
      </c>
    </row>
    <row r="86" spans="1:5" x14ac:dyDescent="0.25">
      <c r="A86" s="1">
        <v>346</v>
      </c>
      <c r="B86" s="1"/>
      <c r="E86" s="1">
        <v>351</v>
      </c>
    </row>
    <row r="87" spans="1:5" x14ac:dyDescent="0.25">
      <c r="B87" s="1"/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65E1-7DE5-4BB3-8FA8-FEBD72B33B8C}">
  <dimension ref="A1:V42"/>
  <sheetViews>
    <sheetView workbookViewId="0">
      <selection activeCell="H11" sqref="H11"/>
    </sheetView>
  </sheetViews>
  <sheetFormatPr defaultRowHeight="16.5" x14ac:dyDescent="0.25"/>
  <sheetData>
    <row r="1" spans="1:22" x14ac:dyDescent="0.25">
      <c r="A1" s="16" t="s">
        <v>25</v>
      </c>
      <c r="B1" s="16"/>
      <c r="C1" s="16"/>
      <c r="D1" s="16"/>
      <c r="E1" s="13"/>
      <c r="I1" s="16" t="s">
        <v>24</v>
      </c>
      <c r="J1" s="16"/>
      <c r="K1" s="16"/>
      <c r="L1" s="16"/>
      <c r="M1" s="13"/>
      <c r="Q1" s="16" t="s">
        <v>26</v>
      </c>
      <c r="R1" s="16"/>
      <c r="S1" s="16"/>
      <c r="T1" s="16"/>
      <c r="U1" s="13"/>
    </row>
    <row r="2" spans="1:22" x14ac:dyDescent="0.25">
      <c r="A2" s="10" t="s">
        <v>27</v>
      </c>
      <c r="B2" s="5" t="str" cm="1">
        <f t="array" ref="B2:E2">TRANSPOSE(F4:F7)</f>
        <v>p_0</v>
      </c>
      <c r="C2" s="6">
        <v>0.15789473684210525</v>
      </c>
      <c r="D2" s="5" t="str">
        <v>s</v>
      </c>
      <c r="E2" s="6">
        <v>0.36464227527765836</v>
      </c>
      <c r="G2">
        <f>_xlfn.BINOM.INV(50,6/38,0.05)</f>
        <v>4</v>
      </c>
      <c r="I2" s="10" t="s">
        <v>27</v>
      </c>
      <c r="J2" s="5" t="str" cm="1">
        <f t="array" ref="J2:M2">TRANSPOSE(N4:N7)</f>
        <v>p_0</v>
      </c>
      <c r="K2" s="6">
        <v>0.15789473684210525</v>
      </c>
      <c r="L2" s="5" t="str">
        <v>s</v>
      </c>
      <c r="M2" s="6">
        <v>0.36464227527765836</v>
      </c>
      <c r="Q2" s="10" t="s">
        <v>27</v>
      </c>
      <c r="R2" s="5" t="str" cm="1">
        <f t="array" ref="R2:U2">TRANSPOSE(V4:V7)</f>
        <v>p_0</v>
      </c>
      <c r="S2" s="6">
        <v>0.15789473684210525</v>
      </c>
      <c r="T2" s="5" t="str">
        <v>s</v>
      </c>
      <c r="U2" s="6">
        <v>0.36464227527765836</v>
      </c>
    </row>
    <row r="3" spans="1:22" x14ac:dyDescent="0.25">
      <c r="A3" s="12">
        <v>50</v>
      </c>
      <c r="B3" s="5" t="str" cm="1">
        <f t="array" ref="B3:E3">TRANSPOSE(F8:F11)</f>
        <v>z_0.95</v>
      </c>
      <c r="C3" s="6">
        <v>1.6448536269514715</v>
      </c>
      <c r="D3" s="5" t="str">
        <v>z_0.05</v>
      </c>
      <c r="E3" s="6">
        <v>-1.6448536269514726</v>
      </c>
      <c r="G3">
        <f>_xlfn.BINOM.INV(50,6/38,0.95)</f>
        <v>12</v>
      </c>
      <c r="I3" s="12">
        <v>100</v>
      </c>
      <c r="J3" s="5" t="str" cm="1">
        <f t="array" ref="J3:M3">TRANSPOSE(N8:N11)</f>
        <v>z_0.95</v>
      </c>
      <c r="K3" s="6">
        <v>1.6448536269514715</v>
      </c>
      <c r="L3" s="5" t="str">
        <v>z_0.05</v>
      </c>
      <c r="M3" s="6">
        <v>-1.6448536269514726</v>
      </c>
      <c r="Q3" s="12">
        <v>500</v>
      </c>
      <c r="R3" s="5" t="str" cm="1">
        <f t="array" ref="R3:U3">TRANSPOSE(V8:V11)</f>
        <v>z_0.95</v>
      </c>
      <c r="S3" s="6">
        <v>1.6448536269514715</v>
      </c>
      <c r="T3" s="5" t="str">
        <v>z_0.05</v>
      </c>
      <c r="U3" s="6">
        <v>-1.6448536269514726</v>
      </c>
    </row>
    <row r="4" spans="1:22" x14ac:dyDescent="0.25">
      <c r="A4" s="10" t="s">
        <v>22</v>
      </c>
      <c r="B4" s="10" t="s">
        <v>13</v>
      </c>
      <c r="C4" s="10" t="s">
        <v>16</v>
      </c>
      <c r="D4" s="7" t="s">
        <v>23</v>
      </c>
      <c r="E4" s="14" t="s">
        <v>8</v>
      </c>
      <c r="F4" t="s">
        <v>14</v>
      </c>
      <c r="I4" s="10" t="s">
        <v>22</v>
      </c>
      <c r="J4" s="10" t="s">
        <v>17</v>
      </c>
      <c r="K4" s="10" t="s">
        <v>18</v>
      </c>
      <c r="L4" s="10" t="s">
        <v>23</v>
      </c>
      <c r="M4" s="14" t="s">
        <v>8</v>
      </c>
      <c r="N4" t="s">
        <v>14</v>
      </c>
      <c r="Q4" s="10" t="s">
        <v>22</v>
      </c>
      <c r="R4" s="10" t="s">
        <v>17</v>
      </c>
      <c r="S4" s="10" t="s">
        <v>21</v>
      </c>
      <c r="T4" s="10" t="s">
        <v>23</v>
      </c>
      <c r="U4" s="14" t="s">
        <v>8</v>
      </c>
      <c r="V4" t="s">
        <v>14</v>
      </c>
    </row>
    <row r="5" spans="1:22" x14ac:dyDescent="0.25">
      <c r="A5" s="11">
        <v>1</v>
      </c>
      <c r="B5" s="11">
        <v>0.2</v>
      </c>
      <c r="C5" s="11">
        <f t="shared" ref="C5:C42" si="0">(B5-$F$5)/($F$7/50^0.5)</f>
        <v>0.81649658092772648</v>
      </c>
      <c r="D5" s="8" t="str">
        <f>IF(OR(C5&gt;=$F$9,C5&lt;=$F$11),"False","True")</f>
        <v>True</v>
      </c>
      <c r="E5" s="11">
        <f>IF(C5&gt;=0,(1-_xlfn.NORM.S.DIST(C5,1))*2,_xlfn.NORM.S.DIST(C5,1)*2)</f>
        <v>0.41421617824252488</v>
      </c>
      <c r="F5">
        <f>6/38</f>
        <v>0.15789473684210525</v>
      </c>
      <c r="I5" s="11">
        <v>1</v>
      </c>
      <c r="J5" s="11">
        <v>0.16</v>
      </c>
      <c r="K5" s="11">
        <f>(J5-$N$5)/($N$7/100^0.5)</f>
        <v>5.7735026918962914E-2</v>
      </c>
      <c r="L5" s="11" t="str">
        <f>IF(OR(K5&gt;=$N$9,K5&lt;=$N$11),"False","True")</f>
        <v>True</v>
      </c>
      <c r="M5" s="11">
        <f>IF(K5&gt;=0,(1-_xlfn.NORM.S.DIST(K5,1))*2,_xlfn.NORM.S.DIST(K5,1))</f>
        <v>0.95395969277203818</v>
      </c>
      <c r="N5">
        <f>6/38</f>
        <v>0.15789473684210525</v>
      </c>
      <c r="Q5" s="11">
        <v>1</v>
      </c>
      <c r="R5" s="11">
        <v>0.152</v>
      </c>
      <c r="S5" s="11">
        <f>(R5-$V$5)/($V$7/500^0.5)</f>
        <v>-0.36147844564602533</v>
      </c>
      <c r="T5" s="11" t="str">
        <f>IF(OR(S5&gt;=$V$9,S5&lt;=$V$11),"False","True")</f>
        <v>True</v>
      </c>
      <c r="U5" s="11">
        <f>IF(S5&gt;=0,(1-_xlfn.NORM.S.DIST(S5,1))*2,_xlfn.NORM.S.DIST(S5,1))</f>
        <v>0.35887090756369</v>
      </c>
      <c r="V5">
        <f>6/38</f>
        <v>0.15789473684210525</v>
      </c>
    </row>
    <row r="6" spans="1:22" x14ac:dyDescent="0.25">
      <c r="A6" s="11">
        <v>2</v>
      </c>
      <c r="B6" s="11">
        <v>0.16</v>
      </c>
      <c r="C6" s="11">
        <f t="shared" si="0"/>
        <v>4.082482904638654E-2</v>
      </c>
      <c r="D6" s="8" t="str">
        <f t="shared" ref="D6:D42" si="1">IF(OR(C6&gt;=$F$9,C6&lt;=$F$11),"False","True")</f>
        <v>True</v>
      </c>
      <c r="E6" s="11">
        <f t="shared" ref="E6:E42" si="2">IF(C6&gt;=0,(1-_xlfn.NORM.S.DIST(C6,1))*2,_xlfn.NORM.S.DIST(C6,1)*2)</f>
        <v>0.96743554513953667</v>
      </c>
      <c r="F6" t="s">
        <v>15</v>
      </c>
      <c r="I6" s="11">
        <v>2</v>
      </c>
      <c r="J6" s="11">
        <v>0.15</v>
      </c>
      <c r="K6" s="11">
        <f t="shared" ref="K6:K42" si="3">(J6-$N$5)/($N$7/100^0.5)</f>
        <v>-0.21650635094610959</v>
      </c>
      <c r="L6" s="11" t="str">
        <f t="shared" ref="L6:L42" si="4">IF(OR(K6&gt;=$N$9,K6&lt;=$N$11),"False","True")</f>
        <v>True</v>
      </c>
      <c r="M6" s="11">
        <f t="shared" ref="M6:M42" si="5">IF(K6&gt;=0,(1-_xlfn.NORM.S.DIST(K6,1))*2,_xlfn.NORM.S.DIST(K6,1))</f>
        <v>0.41429653760932328</v>
      </c>
      <c r="N6" t="s">
        <v>15</v>
      </c>
      <c r="Q6" s="11">
        <v>2</v>
      </c>
      <c r="R6" s="11">
        <v>0.16800000000000001</v>
      </c>
      <c r="S6" s="11">
        <f t="shared" ref="S6:S42" si="6">(R6-$V$5)/($V$7/500^0.5)</f>
        <v>0.61967733539318792</v>
      </c>
      <c r="T6" s="11" t="str">
        <f t="shared" ref="T6:T42" si="7">IF(OR(S6&gt;=$V$9,S6&lt;=$V$11),"False","True")</f>
        <v>True</v>
      </c>
      <c r="U6" s="11">
        <f t="shared" ref="U6:U42" si="8">IF(S6&gt;=0,(1-_xlfn.NORM.S.DIST(S6,1))*2,_xlfn.NORM.S.DIST(S6,1))</f>
        <v>0.53547024021096989</v>
      </c>
      <c r="V6" t="s">
        <v>15</v>
      </c>
    </row>
    <row r="7" spans="1:22" x14ac:dyDescent="0.25">
      <c r="A7" s="11">
        <v>3</v>
      </c>
      <c r="B7" s="11">
        <v>0.24</v>
      </c>
      <c r="C7" s="11">
        <f t="shared" si="0"/>
        <v>1.5921683328090659</v>
      </c>
      <c r="D7" s="8" t="str">
        <f t="shared" si="1"/>
        <v>True</v>
      </c>
      <c r="E7" s="11">
        <f t="shared" si="2"/>
        <v>0.1113468865331404</v>
      </c>
      <c r="F7">
        <f>(F5*(1-F5))^0.5</f>
        <v>0.36464227527765836</v>
      </c>
      <c r="I7" s="11">
        <v>3</v>
      </c>
      <c r="J7" s="11">
        <v>0.21</v>
      </c>
      <c r="K7" s="11">
        <f t="shared" si="3"/>
        <v>1.428941916244324</v>
      </c>
      <c r="L7" s="11" t="str">
        <f t="shared" si="4"/>
        <v>True</v>
      </c>
      <c r="M7" s="11">
        <f t="shared" si="5"/>
        <v>0.15302092854299376</v>
      </c>
      <c r="N7">
        <f>(N5*(1-N5))^0.5</f>
        <v>0.36464227527765836</v>
      </c>
      <c r="Q7" s="11">
        <v>3</v>
      </c>
      <c r="R7" s="11">
        <v>0.182</v>
      </c>
      <c r="S7" s="11">
        <f t="shared" si="6"/>
        <v>1.4781886438024978</v>
      </c>
      <c r="T7" s="11" t="str">
        <f t="shared" si="7"/>
        <v>True</v>
      </c>
      <c r="U7" s="11">
        <f t="shared" si="8"/>
        <v>0.1393572926587936</v>
      </c>
      <c r="V7">
        <f>(V5*(1-V5))^0.5</f>
        <v>0.36464227527765836</v>
      </c>
    </row>
    <row r="8" spans="1:22" x14ac:dyDescent="0.25">
      <c r="A8" s="11">
        <v>4</v>
      </c>
      <c r="B8" s="11">
        <v>0.2</v>
      </c>
      <c r="C8" s="11">
        <f t="shared" si="0"/>
        <v>0.81649658092772648</v>
      </c>
      <c r="D8" s="8" t="str">
        <f t="shared" si="1"/>
        <v>True</v>
      </c>
      <c r="E8" s="11">
        <f t="shared" si="2"/>
        <v>0.41421617824252488</v>
      </c>
      <c r="F8" t="s">
        <v>19</v>
      </c>
      <c r="I8" s="11">
        <v>4</v>
      </c>
      <c r="J8" s="11">
        <v>0.16</v>
      </c>
      <c r="K8" s="11">
        <f t="shared" si="3"/>
        <v>5.7735026918962914E-2</v>
      </c>
      <c r="L8" s="11" t="str">
        <f t="shared" si="4"/>
        <v>True</v>
      </c>
      <c r="M8" s="11">
        <f t="shared" si="5"/>
        <v>0.95395969277203818</v>
      </c>
      <c r="N8" t="s">
        <v>19</v>
      </c>
      <c r="Q8" s="11">
        <v>4</v>
      </c>
      <c r="R8" s="11">
        <v>0.16400000000000001</v>
      </c>
      <c r="S8" s="11">
        <f t="shared" si="6"/>
        <v>0.37438839013338465</v>
      </c>
      <c r="T8" s="11" t="str">
        <f t="shared" si="7"/>
        <v>True</v>
      </c>
      <c r="U8" s="11">
        <f t="shared" si="8"/>
        <v>0.70811537928086943</v>
      </c>
      <c r="V8" t="s">
        <v>19</v>
      </c>
    </row>
    <row r="9" spans="1:22" x14ac:dyDescent="0.25">
      <c r="A9" s="11">
        <v>5</v>
      </c>
      <c r="B9" s="11">
        <v>0.1</v>
      </c>
      <c r="C9" s="11">
        <f t="shared" si="0"/>
        <v>-1.1226827987756232</v>
      </c>
      <c r="D9" s="8" t="str">
        <f t="shared" si="1"/>
        <v>True</v>
      </c>
      <c r="E9" s="11">
        <f t="shared" si="2"/>
        <v>0.26157223601394947</v>
      </c>
      <c r="F9">
        <f>_xlfn.NORM.S.INV(0.95)</f>
        <v>1.6448536269514715</v>
      </c>
      <c r="I9" s="11">
        <v>5</v>
      </c>
      <c r="J9" s="11">
        <v>0.09</v>
      </c>
      <c r="K9" s="11">
        <f t="shared" si="3"/>
        <v>-1.8619546181365432</v>
      </c>
      <c r="L9" s="11" t="str">
        <f t="shared" si="4"/>
        <v>False</v>
      </c>
      <c r="M9" s="11">
        <f t="shared" si="5"/>
        <v>3.1304743655523451E-2</v>
      </c>
      <c r="N9">
        <f>_xlfn.NORM.S.INV(0.95)</f>
        <v>1.6448536269514715</v>
      </c>
      <c r="Q9" s="11">
        <v>5</v>
      </c>
      <c r="R9" s="11">
        <v>0.13600000000000001</v>
      </c>
      <c r="S9" s="11">
        <f t="shared" si="6"/>
        <v>-1.3426342266852369</v>
      </c>
      <c r="T9" s="11" t="str">
        <f t="shared" si="7"/>
        <v>True</v>
      </c>
      <c r="U9" s="11">
        <f t="shared" si="8"/>
        <v>8.9695220961570718E-2</v>
      </c>
      <c r="V9">
        <f>_xlfn.NORM.S.INV(0.95)</f>
        <v>1.6448536269514715</v>
      </c>
    </row>
    <row r="10" spans="1:22" x14ac:dyDescent="0.25">
      <c r="A10" s="11">
        <v>6</v>
      </c>
      <c r="B10" s="11">
        <v>0.08</v>
      </c>
      <c r="C10" s="11">
        <f t="shared" si="0"/>
        <v>-1.5105186747162931</v>
      </c>
      <c r="D10" s="8" t="str">
        <f t="shared" si="1"/>
        <v>True</v>
      </c>
      <c r="E10" s="11">
        <f t="shared" si="2"/>
        <v>0.13091112789629072</v>
      </c>
      <c r="F10" t="s">
        <v>20</v>
      </c>
      <c r="I10" s="11">
        <v>6</v>
      </c>
      <c r="J10" s="11">
        <v>0.13</v>
      </c>
      <c r="K10" s="11">
        <f t="shared" si="3"/>
        <v>-0.76498910667625386</v>
      </c>
      <c r="L10" s="11" t="str">
        <f t="shared" si="4"/>
        <v>True</v>
      </c>
      <c r="M10" s="11">
        <f t="shared" si="5"/>
        <v>0.22213901565093458</v>
      </c>
      <c r="N10" t="s">
        <v>20</v>
      </c>
      <c r="Q10" s="11">
        <v>6</v>
      </c>
      <c r="R10" s="11">
        <v>0.156</v>
      </c>
      <c r="S10" s="11">
        <f t="shared" si="6"/>
        <v>-0.116189500386222</v>
      </c>
      <c r="T10" s="11" t="str">
        <f t="shared" si="7"/>
        <v>True</v>
      </c>
      <c r="U10" s="11">
        <f t="shared" si="8"/>
        <v>0.45375117893531997</v>
      </c>
      <c r="V10" t="s">
        <v>20</v>
      </c>
    </row>
    <row r="11" spans="1:22" x14ac:dyDescent="0.25">
      <c r="A11" s="11">
        <v>7</v>
      </c>
      <c r="B11" s="11">
        <v>0.2</v>
      </c>
      <c r="C11" s="11">
        <f t="shared" si="0"/>
        <v>0.81649658092772648</v>
      </c>
      <c r="D11" s="8" t="str">
        <f t="shared" si="1"/>
        <v>True</v>
      </c>
      <c r="E11" s="11">
        <f t="shared" si="2"/>
        <v>0.41421617824252488</v>
      </c>
      <c r="F11">
        <f>_xlfn.NORM.S.INV(0.05)</f>
        <v>-1.6448536269514726</v>
      </c>
      <c r="I11" s="11">
        <v>7</v>
      </c>
      <c r="J11" s="11">
        <v>0.16</v>
      </c>
      <c r="K11" s="11">
        <f t="shared" si="3"/>
        <v>5.7735026918962914E-2</v>
      </c>
      <c r="L11" s="11" t="str">
        <f t="shared" si="4"/>
        <v>True</v>
      </c>
      <c r="M11" s="11">
        <f t="shared" si="5"/>
        <v>0.95395969277203818</v>
      </c>
      <c r="N11">
        <f>_xlfn.NORM.S.INV(0.05)</f>
        <v>-1.6448536269514726</v>
      </c>
      <c r="Q11" s="11">
        <v>7</v>
      </c>
      <c r="R11" s="11">
        <v>0.158</v>
      </c>
      <c r="S11" s="11">
        <f t="shared" si="6"/>
        <v>6.4549722436796613E-3</v>
      </c>
      <c r="T11" s="11" t="str">
        <f t="shared" si="7"/>
        <v>True</v>
      </c>
      <c r="U11" s="11">
        <f t="shared" si="8"/>
        <v>0.99484971307226333</v>
      </c>
      <c r="V11">
        <f>_xlfn.NORM.S.INV(0.05)</f>
        <v>-1.6448536269514726</v>
      </c>
    </row>
    <row r="12" spans="1:22" x14ac:dyDescent="0.25">
      <c r="A12" s="11">
        <v>8</v>
      </c>
      <c r="B12" s="11">
        <v>0.1</v>
      </c>
      <c r="C12" s="11">
        <f t="shared" si="0"/>
        <v>-1.1226827987756232</v>
      </c>
      <c r="D12" s="8" t="str">
        <f t="shared" si="1"/>
        <v>True</v>
      </c>
      <c r="E12" s="11">
        <f t="shared" si="2"/>
        <v>0.26157223601394947</v>
      </c>
      <c r="I12" s="11">
        <v>8</v>
      </c>
      <c r="J12" s="11">
        <v>0.11</v>
      </c>
      <c r="K12" s="11">
        <f t="shared" si="3"/>
        <v>-1.3134718624063986</v>
      </c>
      <c r="L12" s="11" t="str">
        <f t="shared" si="4"/>
        <v>True</v>
      </c>
      <c r="M12" s="11">
        <f t="shared" si="5"/>
        <v>9.4511998125611452E-2</v>
      </c>
      <c r="Q12" s="11">
        <v>8</v>
      </c>
      <c r="R12" s="11">
        <v>0.13800000000000001</v>
      </c>
      <c r="S12" s="11">
        <f t="shared" si="6"/>
        <v>-1.2199897540553353</v>
      </c>
      <c r="T12" s="11" t="str">
        <f t="shared" si="7"/>
        <v>True</v>
      </c>
      <c r="U12" s="11">
        <f t="shared" si="8"/>
        <v>0.11123437950868184</v>
      </c>
    </row>
    <row r="13" spans="1:22" x14ac:dyDescent="0.25">
      <c r="A13" s="11">
        <v>9</v>
      </c>
      <c r="B13" s="11">
        <v>0.08</v>
      </c>
      <c r="C13" s="11">
        <f t="shared" si="0"/>
        <v>-1.5105186747162931</v>
      </c>
      <c r="D13" s="8" t="str">
        <f t="shared" si="1"/>
        <v>True</v>
      </c>
      <c r="E13" s="11">
        <f t="shared" si="2"/>
        <v>0.13091112789629072</v>
      </c>
      <c r="I13" s="11">
        <v>9</v>
      </c>
      <c r="J13" s="11">
        <v>0.15</v>
      </c>
      <c r="K13" s="11">
        <f t="shared" si="3"/>
        <v>-0.21650635094610959</v>
      </c>
      <c r="L13" s="11" t="str">
        <f t="shared" si="4"/>
        <v>True</v>
      </c>
      <c r="M13" s="11">
        <f t="shared" si="5"/>
        <v>0.41429653760932328</v>
      </c>
      <c r="Q13" s="11">
        <v>9</v>
      </c>
      <c r="R13" s="11">
        <v>0.126</v>
      </c>
      <c r="S13" s="11">
        <f t="shared" si="6"/>
        <v>-1.9558565898347451</v>
      </c>
      <c r="T13" s="11" t="str">
        <f t="shared" si="7"/>
        <v>False</v>
      </c>
      <c r="U13" s="11">
        <f t="shared" si="8"/>
        <v>2.5241025160157145E-2</v>
      </c>
    </row>
    <row r="14" spans="1:22" x14ac:dyDescent="0.25">
      <c r="A14" s="11">
        <v>10</v>
      </c>
      <c r="B14" s="11">
        <v>0.1</v>
      </c>
      <c r="C14" s="11">
        <f t="shared" si="0"/>
        <v>-1.1226827987756232</v>
      </c>
      <c r="D14" s="8" t="str">
        <f t="shared" si="1"/>
        <v>True</v>
      </c>
      <c r="E14" s="11">
        <f t="shared" si="2"/>
        <v>0.26157223601394947</v>
      </c>
      <c r="I14" s="11">
        <v>10</v>
      </c>
      <c r="J14" s="11">
        <v>0.18</v>
      </c>
      <c r="K14" s="11">
        <f t="shared" si="3"/>
        <v>0.6062177826491072</v>
      </c>
      <c r="L14" s="11" t="str">
        <f t="shared" si="4"/>
        <v>True</v>
      </c>
      <c r="M14" s="11">
        <f t="shared" si="5"/>
        <v>0.5443701458566097</v>
      </c>
      <c r="Q14" s="11">
        <v>10</v>
      </c>
      <c r="R14" s="11">
        <v>0.14799999999999999</v>
      </c>
      <c r="S14" s="11">
        <f t="shared" si="6"/>
        <v>-0.60676739090582865</v>
      </c>
      <c r="T14" s="11" t="str">
        <f t="shared" si="7"/>
        <v>True</v>
      </c>
      <c r="U14" s="11">
        <f t="shared" si="8"/>
        <v>0.27200264583693223</v>
      </c>
    </row>
    <row r="15" spans="1:22" x14ac:dyDescent="0.25">
      <c r="A15" s="11">
        <v>11</v>
      </c>
      <c r="B15" s="11">
        <v>0.12</v>
      </c>
      <c r="C15" s="11">
        <f t="shared" si="0"/>
        <v>-0.73484692283495334</v>
      </c>
      <c r="D15" s="8" t="str">
        <f t="shared" si="1"/>
        <v>True</v>
      </c>
      <c r="E15" s="11">
        <f t="shared" si="2"/>
        <v>0.46243272645047634</v>
      </c>
      <c r="I15" s="11">
        <v>11</v>
      </c>
      <c r="J15" s="11">
        <v>0.16</v>
      </c>
      <c r="K15" s="11">
        <f t="shared" si="3"/>
        <v>5.7735026918962914E-2</v>
      </c>
      <c r="L15" s="11" t="str">
        <f t="shared" si="4"/>
        <v>True</v>
      </c>
      <c r="M15" s="11">
        <f t="shared" si="5"/>
        <v>0.95395969277203818</v>
      </c>
      <c r="Q15" s="11">
        <v>11</v>
      </c>
      <c r="R15" s="11">
        <v>0.14799999999999999</v>
      </c>
      <c r="S15" s="11">
        <f t="shared" si="6"/>
        <v>-0.60676739090582865</v>
      </c>
      <c r="T15" s="11" t="str">
        <f t="shared" si="7"/>
        <v>True</v>
      </c>
      <c r="U15" s="11">
        <f t="shared" si="8"/>
        <v>0.27200264583693223</v>
      </c>
    </row>
    <row r="16" spans="1:22" x14ac:dyDescent="0.25">
      <c r="A16" s="11">
        <v>12</v>
      </c>
      <c r="B16" s="11">
        <v>0.18</v>
      </c>
      <c r="C16" s="11">
        <f t="shared" si="0"/>
        <v>0.42866070498705622</v>
      </c>
      <c r="D16" s="8" t="str">
        <f t="shared" si="1"/>
        <v>True</v>
      </c>
      <c r="E16" s="11">
        <f t="shared" si="2"/>
        <v>0.66817016110640703</v>
      </c>
      <c r="I16" s="11">
        <v>12</v>
      </c>
      <c r="J16" s="11">
        <v>0.19</v>
      </c>
      <c r="K16" s="11">
        <f t="shared" si="3"/>
        <v>0.88045916051417972</v>
      </c>
      <c r="L16" s="11" t="str">
        <f t="shared" si="4"/>
        <v>True</v>
      </c>
      <c r="M16" s="11">
        <f t="shared" si="5"/>
        <v>0.37861061972738108</v>
      </c>
      <c r="Q16" s="11">
        <v>12</v>
      </c>
      <c r="R16" s="11">
        <v>0.17</v>
      </c>
      <c r="S16" s="11">
        <f t="shared" si="6"/>
        <v>0.74232180802308956</v>
      </c>
      <c r="T16" s="11" t="str">
        <f t="shared" si="7"/>
        <v>True</v>
      </c>
      <c r="U16" s="11">
        <f t="shared" si="8"/>
        <v>0.45789238183101566</v>
      </c>
    </row>
    <row r="17" spans="1:21" x14ac:dyDescent="0.25">
      <c r="A17" s="11">
        <v>13</v>
      </c>
      <c r="B17" s="11">
        <v>0.06</v>
      </c>
      <c r="C17" s="11">
        <f t="shared" si="0"/>
        <v>-1.898354550656963</v>
      </c>
      <c r="D17" s="8" t="str">
        <f t="shared" si="1"/>
        <v>False</v>
      </c>
      <c r="E17" s="11">
        <f t="shared" si="2"/>
        <v>5.7649392429594666E-2</v>
      </c>
      <c r="I17" s="11">
        <v>13</v>
      </c>
      <c r="J17" s="11">
        <v>0.09</v>
      </c>
      <c r="K17" s="11">
        <f t="shared" si="3"/>
        <v>-1.8619546181365432</v>
      </c>
      <c r="L17" s="11" t="str">
        <f t="shared" si="4"/>
        <v>False</v>
      </c>
      <c r="M17" s="11">
        <f t="shared" si="5"/>
        <v>3.1304743655523451E-2</v>
      </c>
      <c r="Q17" s="11">
        <v>13</v>
      </c>
      <c r="R17" s="11">
        <v>0.152</v>
      </c>
      <c r="S17" s="11">
        <f t="shared" si="6"/>
        <v>-0.36147844564602533</v>
      </c>
      <c r="T17" s="11" t="str">
        <f t="shared" si="7"/>
        <v>True</v>
      </c>
      <c r="U17" s="11">
        <f t="shared" si="8"/>
        <v>0.35887090756369</v>
      </c>
    </row>
    <row r="18" spans="1:21" x14ac:dyDescent="0.25">
      <c r="A18" s="11">
        <v>14</v>
      </c>
      <c r="B18" s="11">
        <v>0.14000000000000001</v>
      </c>
      <c r="C18" s="11">
        <f t="shared" si="0"/>
        <v>-0.34701104689428314</v>
      </c>
      <c r="D18" s="8" t="str">
        <f t="shared" si="1"/>
        <v>True</v>
      </c>
      <c r="E18" s="11">
        <f t="shared" si="2"/>
        <v>0.72858301963413807</v>
      </c>
      <c r="I18" s="11">
        <v>14</v>
      </c>
      <c r="J18" s="11">
        <v>0.12</v>
      </c>
      <c r="K18" s="11">
        <f t="shared" si="3"/>
        <v>-1.0392304845413265</v>
      </c>
      <c r="L18" s="11" t="str">
        <f t="shared" si="4"/>
        <v>True</v>
      </c>
      <c r="M18" s="11">
        <f t="shared" si="5"/>
        <v>0.14934877799748503</v>
      </c>
      <c r="Q18" s="11">
        <v>14</v>
      </c>
      <c r="R18" s="11">
        <v>0.16800000000000001</v>
      </c>
      <c r="S18" s="11">
        <f t="shared" si="6"/>
        <v>0.61967733539318792</v>
      </c>
      <c r="T18" s="11" t="str">
        <f t="shared" si="7"/>
        <v>True</v>
      </c>
      <c r="U18" s="11">
        <f t="shared" si="8"/>
        <v>0.53547024021096989</v>
      </c>
    </row>
    <row r="19" spans="1:21" x14ac:dyDescent="0.25">
      <c r="A19" s="11">
        <v>15</v>
      </c>
      <c r="B19" s="11">
        <v>0.16</v>
      </c>
      <c r="C19" s="11">
        <f t="shared" si="0"/>
        <v>4.082482904638654E-2</v>
      </c>
      <c r="D19" s="8" t="str">
        <f t="shared" si="1"/>
        <v>True</v>
      </c>
      <c r="E19" s="11">
        <f t="shared" si="2"/>
        <v>0.96743554513953667</v>
      </c>
      <c r="I19" s="11">
        <v>15</v>
      </c>
      <c r="J19" s="11">
        <v>0.19</v>
      </c>
      <c r="K19" s="11">
        <f t="shared" si="3"/>
        <v>0.88045916051417972</v>
      </c>
      <c r="L19" s="11" t="str">
        <f t="shared" si="4"/>
        <v>True</v>
      </c>
      <c r="M19" s="11">
        <f t="shared" si="5"/>
        <v>0.37861061972738108</v>
      </c>
      <c r="Q19" s="11">
        <v>15</v>
      </c>
      <c r="R19" s="11">
        <v>0.16800000000000001</v>
      </c>
      <c r="S19" s="11">
        <f t="shared" si="6"/>
        <v>0.61967733539318792</v>
      </c>
      <c r="T19" s="11" t="str">
        <f t="shared" si="7"/>
        <v>True</v>
      </c>
      <c r="U19" s="11">
        <f t="shared" si="8"/>
        <v>0.53547024021096989</v>
      </c>
    </row>
    <row r="20" spans="1:21" x14ac:dyDescent="0.25">
      <c r="A20" s="11">
        <v>16</v>
      </c>
      <c r="B20" s="11">
        <v>0.12</v>
      </c>
      <c r="C20" s="11">
        <f t="shared" si="0"/>
        <v>-0.73484692283495334</v>
      </c>
      <c r="D20" s="8" t="str">
        <f t="shared" si="1"/>
        <v>True</v>
      </c>
      <c r="E20" s="11">
        <f t="shared" si="2"/>
        <v>0.46243272645047634</v>
      </c>
      <c r="I20" s="11">
        <v>16</v>
      </c>
      <c r="J20" s="11">
        <v>0.13</v>
      </c>
      <c r="K20" s="11">
        <f t="shared" si="3"/>
        <v>-0.76498910667625386</v>
      </c>
      <c r="L20" s="11" t="str">
        <f t="shared" si="4"/>
        <v>True</v>
      </c>
      <c r="M20" s="11">
        <f t="shared" si="5"/>
        <v>0.22213901565093458</v>
      </c>
      <c r="Q20" s="11">
        <v>16</v>
      </c>
      <c r="R20" s="11">
        <v>0.16400000000000001</v>
      </c>
      <c r="S20" s="11">
        <f t="shared" si="6"/>
        <v>0.37438839013338465</v>
      </c>
      <c r="T20" s="11" t="str">
        <f t="shared" si="7"/>
        <v>True</v>
      </c>
      <c r="U20" s="11">
        <f t="shared" si="8"/>
        <v>0.70811537928086943</v>
      </c>
    </row>
    <row r="21" spans="1:21" x14ac:dyDescent="0.25">
      <c r="A21" s="11">
        <v>17</v>
      </c>
      <c r="B21" s="11">
        <v>0.22</v>
      </c>
      <c r="C21" s="11">
        <f t="shared" si="0"/>
        <v>1.2043324568683962</v>
      </c>
      <c r="D21" s="8" t="str">
        <f t="shared" si="1"/>
        <v>True</v>
      </c>
      <c r="E21" s="11">
        <f t="shared" si="2"/>
        <v>0.22846110659060392</v>
      </c>
      <c r="I21" s="11">
        <v>17</v>
      </c>
      <c r="J21" s="11">
        <v>0.22</v>
      </c>
      <c r="K21" s="11">
        <f t="shared" si="3"/>
        <v>1.7031832941093965</v>
      </c>
      <c r="L21" s="11" t="str">
        <f t="shared" si="4"/>
        <v>False</v>
      </c>
      <c r="M21" s="11">
        <f t="shared" si="5"/>
        <v>8.8533772014229406E-2</v>
      </c>
      <c r="Q21" s="11">
        <v>17</v>
      </c>
      <c r="R21" s="11">
        <v>0.17399999999999999</v>
      </c>
      <c r="S21" s="11">
        <f t="shared" si="6"/>
        <v>0.98761075328289127</v>
      </c>
      <c r="T21" s="11" t="str">
        <f t="shared" si="7"/>
        <v>True</v>
      </c>
      <c r="U21" s="11">
        <f t="shared" si="8"/>
        <v>0.32334331783668357</v>
      </c>
    </row>
    <row r="22" spans="1:21" x14ac:dyDescent="0.25">
      <c r="A22" s="11">
        <v>18</v>
      </c>
      <c r="B22" s="11">
        <v>0.2</v>
      </c>
      <c r="C22" s="11">
        <f t="shared" si="0"/>
        <v>0.81649658092772648</v>
      </c>
      <c r="D22" s="8" t="str">
        <f t="shared" si="1"/>
        <v>True</v>
      </c>
      <c r="E22" s="11">
        <f t="shared" si="2"/>
        <v>0.41421617824252488</v>
      </c>
      <c r="I22" s="11">
        <v>18</v>
      </c>
      <c r="J22" s="11">
        <v>0.17</v>
      </c>
      <c r="K22" s="11">
        <f t="shared" si="3"/>
        <v>0.33197640478403545</v>
      </c>
      <c r="L22" s="11" t="str">
        <f t="shared" si="4"/>
        <v>True</v>
      </c>
      <c r="M22" s="11">
        <f t="shared" si="5"/>
        <v>0.73990707585501636</v>
      </c>
      <c r="Q22" s="11">
        <v>18</v>
      </c>
      <c r="R22" s="11">
        <v>0.14199999999999999</v>
      </c>
      <c r="S22" s="11">
        <f t="shared" si="6"/>
        <v>-0.97470080879553356</v>
      </c>
      <c r="T22" s="11" t="str">
        <f t="shared" si="7"/>
        <v>True</v>
      </c>
      <c r="U22" s="11">
        <f t="shared" si="8"/>
        <v>0.16485434582442823</v>
      </c>
    </row>
    <row r="23" spans="1:21" x14ac:dyDescent="0.25">
      <c r="A23" s="11">
        <v>19</v>
      </c>
      <c r="B23" s="11">
        <v>0.14000000000000001</v>
      </c>
      <c r="C23" s="11">
        <f t="shared" si="0"/>
        <v>-0.34701104689428314</v>
      </c>
      <c r="D23" s="8" t="str">
        <f t="shared" si="1"/>
        <v>True</v>
      </c>
      <c r="E23" s="11">
        <f t="shared" si="2"/>
        <v>0.72858301963413807</v>
      </c>
      <c r="I23" s="11">
        <v>19</v>
      </c>
      <c r="J23" s="11">
        <v>0.14000000000000001</v>
      </c>
      <c r="K23" s="11">
        <f t="shared" si="3"/>
        <v>-0.49074772881118134</v>
      </c>
      <c r="L23" s="11" t="str">
        <f t="shared" si="4"/>
        <v>True</v>
      </c>
      <c r="M23" s="11">
        <f t="shared" si="5"/>
        <v>0.31180244219784459</v>
      </c>
      <c r="Q23" s="11">
        <v>19</v>
      </c>
      <c r="R23" s="11">
        <v>0.182</v>
      </c>
      <c r="S23" s="11">
        <f t="shared" si="6"/>
        <v>1.4781886438024978</v>
      </c>
      <c r="T23" s="11" t="str">
        <f t="shared" si="7"/>
        <v>True</v>
      </c>
      <c r="U23" s="11">
        <f t="shared" si="8"/>
        <v>0.1393572926587936</v>
      </c>
    </row>
    <row r="24" spans="1:21" x14ac:dyDescent="0.25">
      <c r="A24" s="11">
        <v>20</v>
      </c>
      <c r="B24" s="11">
        <v>0.16</v>
      </c>
      <c r="C24" s="11">
        <f t="shared" si="0"/>
        <v>4.082482904638654E-2</v>
      </c>
      <c r="D24" s="8" t="str">
        <f t="shared" si="1"/>
        <v>True</v>
      </c>
      <c r="E24" s="11">
        <f t="shared" si="2"/>
        <v>0.96743554513953667</v>
      </c>
      <c r="I24" s="11">
        <v>20</v>
      </c>
      <c r="J24" s="11">
        <v>0.19</v>
      </c>
      <c r="K24" s="11">
        <f t="shared" si="3"/>
        <v>0.88045916051417972</v>
      </c>
      <c r="L24" s="11" t="str">
        <f t="shared" si="4"/>
        <v>True</v>
      </c>
      <c r="M24" s="11">
        <f t="shared" si="5"/>
        <v>0.37861061972738108</v>
      </c>
      <c r="Q24" s="11">
        <v>20</v>
      </c>
      <c r="R24" s="11">
        <v>0.14599999999999999</v>
      </c>
      <c r="S24" s="11">
        <f t="shared" si="6"/>
        <v>-0.72941186353573029</v>
      </c>
      <c r="T24" s="11" t="str">
        <f t="shared" si="7"/>
        <v>True</v>
      </c>
      <c r="U24" s="11">
        <f t="shared" si="8"/>
        <v>0.23287488150740551</v>
      </c>
    </row>
    <row r="25" spans="1:21" x14ac:dyDescent="0.25">
      <c r="A25" s="11">
        <v>21</v>
      </c>
      <c r="B25" s="11">
        <v>0.16</v>
      </c>
      <c r="C25" s="11">
        <f t="shared" si="0"/>
        <v>4.082482904638654E-2</v>
      </c>
      <c r="D25" s="8" t="str">
        <f t="shared" si="1"/>
        <v>True</v>
      </c>
      <c r="E25" s="11">
        <f t="shared" si="2"/>
        <v>0.96743554513953667</v>
      </c>
      <c r="I25" s="11">
        <v>21</v>
      </c>
      <c r="J25" s="11">
        <v>0.16</v>
      </c>
      <c r="K25" s="11">
        <f t="shared" si="3"/>
        <v>5.7735026918962914E-2</v>
      </c>
      <c r="L25" s="11" t="str">
        <f t="shared" si="4"/>
        <v>True</v>
      </c>
      <c r="M25" s="11">
        <f t="shared" si="5"/>
        <v>0.95395969277203818</v>
      </c>
      <c r="Q25" s="11">
        <v>21</v>
      </c>
      <c r="R25" s="11">
        <v>0.17799999999999999</v>
      </c>
      <c r="S25" s="11">
        <f t="shared" si="6"/>
        <v>1.2328996985426945</v>
      </c>
      <c r="T25" s="11" t="str">
        <f t="shared" si="7"/>
        <v>True</v>
      </c>
      <c r="U25" s="11">
        <f t="shared" si="8"/>
        <v>0.21761318794716367</v>
      </c>
    </row>
    <row r="26" spans="1:21" x14ac:dyDescent="0.25">
      <c r="A26" s="11">
        <v>22</v>
      </c>
      <c r="B26" s="11">
        <v>0.08</v>
      </c>
      <c r="C26" s="11">
        <f t="shared" si="0"/>
        <v>-1.5105186747162931</v>
      </c>
      <c r="D26" s="8" t="str">
        <f t="shared" si="1"/>
        <v>True</v>
      </c>
      <c r="E26" s="11">
        <f t="shared" si="2"/>
        <v>0.13091112789629072</v>
      </c>
      <c r="I26" s="11">
        <v>22</v>
      </c>
      <c r="J26" s="11">
        <v>0.13</v>
      </c>
      <c r="K26" s="11">
        <f t="shared" si="3"/>
        <v>-0.76498910667625386</v>
      </c>
      <c r="L26" s="11" t="str">
        <f t="shared" si="4"/>
        <v>True</v>
      </c>
      <c r="M26" s="11">
        <f t="shared" si="5"/>
        <v>0.22213901565093458</v>
      </c>
      <c r="Q26" s="11">
        <v>22</v>
      </c>
      <c r="R26" s="11">
        <v>0.15</v>
      </c>
      <c r="S26" s="11">
        <f t="shared" si="6"/>
        <v>-0.48412291827592696</v>
      </c>
      <c r="T26" s="11" t="str">
        <f t="shared" si="7"/>
        <v>True</v>
      </c>
      <c r="U26" s="11">
        <f t="shared" si="8"/>
        <v>0.31414931858796069</v>
      </c>
    </row>
    <row r="27" spans="1:21" x14ac:dyDescent="0.25">
      <c r="A27" s="11">
        <v>23</v>
      </c>
      <c r="B27" s="11">
        <v>0.14000000000000001</v>
      </c>
      <c r="C27" s="11">
        <f t="shared" si="0"/>
        <v>-0.34701104689428314</v>
      </c>
      <c r="D27" s="8" t="str">
        <f t="shared" si="1"/>
        <v>True</v>
      </c>
      <c r="E27" s="11">
        <f t="shared" si="2"/>
        <v>0.72858301963413807</v>
      </c>
      <c r="I27" s="11">
        <v>23</v>
      </c>
      <c r="J27" s="11">
        <v>0.18</v>
      </c>
      <c r="K27" s="11">
        <f t="shared" si="3"/>
        <v>0.6062177826491072</v>
      </c>
      <c r="L27" s="11" t="str">
        <f t="shared" si="4"/>
        <v>True</v>
      </c>
      <c r="M27" s="11">
        <f t="shared" si="5"/>
        <v>0.5443701458566097</v>
      </c>
      <c r="Q27" s="11">
        <v>23</v>
      </c>
      <c r="R27" s="11">
        <v>0.14799999999999999</v>
      </c>
      <c r="S27" s="11">
        <f t="shared" si="6"/>
        <v>-0.60676739090582865</v>
      </c>
      <c r="T27" s="11" t="str">
        <f t="shared" si="7"/>
        <v>True</v>
      </c>
      <c r="U27" s="11">
        <f t="shared" si="8"/>
        <v>0.27200264583693223</v>
      </c>
    </row>
    <row r="28" spans="1:21" x14ac:dyDescent="0.25">
      <c r="A28" s="11">
        <v>24</v>
      </c>
      <c r="B28" s="11">
        <v>0.22</v>
      </c>
      <c r="C28" s="11">
        <f t="shared" si="0"/>
        <v>1.2043324568683962</v>
      </c>
      <c r="D28" s="8" t="str">
        <f t="shared" si="1"/>
        <v>True</v>
      </c>
      <c r="E28" s="11">
        <f t="shared" si="2"/>
        <v>0.22846110659060392</v>
      </c>
      <c r="I28" s="11">
        <v>24</v>
      </c>
      <c r="J28" s="11">
        <v>0.17</v>
      </c>
      <c r="K28" s="11">
        <f t="shared" si="3"/>
        <v>0.33197640478403545</v>
      </c>
      <c r="L28" s="11" t="str">
        <f t="shared" si="4"/>
        <v>True</v>
      </c>
      <c r="M28" s="11">
        <f t="shared" si="5"/>
        <v>0.73990707585501636</v>
      </c>
      <c r="Q28" s="11">
        <v>24</v>
      </c>
      <c r="R28" s="11">
        <v>0.154</v>
      </c>
      <c r="S28" s="11">
        <f t="shared" si="6"/>
        <v>-0.23883397301612366</v>
      </c>
      <c r="T28" s="11" t="str">
        <f t="shared" si="7"/>
        <v>True</v>
      </c>
      <c r="U28" s="11">
        <f t="shared" si="8"/>
        <v>0.40561716287960514</v>
      </c>
    </row>
    <row r="29" spans="1:21" x14ac:dyDescent="0.25">
      <c r="A29" s="11">
        <v>25</v>
      </c>
      <c r="B29" s="11">
        <v>0.28000000000000003</v>
      </c>
      <c r="C29" s="11">
        <f t="shared" si="0"/>
        <v>2.3678400846904064</v>
      </c>
      <c r="D29" s="8" t="str">
        <f t="shared" si="1"/>
        <v>False</v>
      </c>
      <c r="E29" s="11">
        <f t="shared" si="2"/>
        <v>1.7892267613019319E-2</v>
      </c>
      <c r="I29" s="11">
        <v>25</v>
      </c>
      <c r="J29" s="11">
        <v>0.23</v>
      </c>
      <c r="K29" s="11">
        <f t="shared" si="3"/>
        <v>1.977424671974469</v>
      </c>
      <c r="L29" s="11" t="str">
        <f t="shared" si="4"/>
        <v>False</v>
      </c>
      <c r="M29" s="11">
        <f t="shared" si="5"/>
        <v>4.79936474534155E-2</v>
      </c>
      <c r="Q29" s="11">
        <v>25</v>
      </c>
      <c r="R29" s="11">
        <v>0.16200000000000001</v>
      </c>
      <c r="S29" s="11">
        <f t="shared" si="6"/>
        <v>0.25174391750348296</v>
      </c>
      <c r="T29" s="11" t="str">
        <f t="shared" si="7"/>
        <v>True</v>
      </c>
      <c r="U29" s="11">
        <f t="shared" si="8"/>
        <v>0.80123900866936948</v>
      </c>
    </row>
    <row r="30" spans="1:21" x14ac:dyDescent="0.25">
      <c r="A30" s="11">
        <v>26</v>
      </c>
      <c r="B30" s="11">
        <v>0.2</v>
      </c>
      <c r="C30" s="11">
        <f t="shared" si="0"/>
        <v>0.81649658092772648</v>
      </c>
      <c r="D30" s="8" t="str">
        <f t="shared" si="1"/>
        <v>True</v>
      </c>
      <c r="E30" s="11">
        <f t="shared" si="2"/>
        <v>0.41421617824252488</v>
      </c>
      <c r="I30" s="11">
        <v>26</v>
      </c>
      <c r="J30" s="11">
        <v>0.19</v>
      </c>
      <c r="K30" s="11">
        <f t="shared" si="3"/>
        <v>0.88045916051417972</v>
      </c>
      <c r="L30" s="11" t="str">
        <f t="shared" si="4"/>
        <v>True</v>
      </c>
      <c r="M30" s="11">
        <f t="shared" si="5"/>
        <v>0.37861061972738108</v>
      </c>
      <c r="Q30" s="11">
        <v>26</v>
      </c>
      <c r="R30" s="11">
        <v>0.17</v>
      </c>
      <c r="S30" s="11">
        <f t="shared" si="6"/>
        <v>0.74232180802308956</v>
      </c>
      <c r="T30" s="11" t="str">
        <f t="shared" si="7"/>
        <v>True</v>
      </c>
      <c r="U30" s="11">
        <f t="shared" si="8"/>
        <v>0.45789238183101566</v>
      </c>
    </row>
    <row r="31" spans="1:21" x14ac:dyDescent="0.25">
      <c r="A31" s="11">
        <v>27</v>
      </c>
      <c r="B31" s="11">
        <v>0.16</v>
      </c>
      <c r="C31" s="11">
        <f t="shared" si="0"/>
        <v>4.082482904638654E-2</v>
      </c>
      <c r="D31" s="8" t="str">
        <f t="shared" si="1"/>
        <v>True</v>
      </c>
      <c r="E31" s="11">
        <f t="shared" si="2"/>
        <v>0.96743554513953667</v>
      </c>
      <c r="I31" s="11">
        <v>27</v>
      </c>
      <c r="J31" s="11">
        <v>0.15</v>
      </c>
      <c r="K31" s="11">
        <f t="shared" si="3"/>
        <v>-0.21650635094610959</v>
      </c>
      <c r="L31" s="11" t="str">
        <f t="shared" si="4"/>
        <v>True</v>
      </c>
      <c r="M31" s="11">
        <f t="shared" si="5"/>
        <v>0.41429653760932328</v>
      </c>
      <c r="Q31" s="11">
        <v>27</v>
      </c>
      <c r="R31" s="11">
        <v>0.182</v>
      </c>
      <c r="S31" s="11">
        <f t="shared" si="6"/>
        <v>1.4781886438024978</v>
      </c>
      <c r="T31" s="11" t="str">
        <f t="shared" si="7"/>
        <v>True</v>
      </c>
      <c r="U31" s="11">
        <f t="shared" si="8"/>
        <v>0.1393572926587936</v>
      </c>
    </row>
    <row r="32" spans="1:21" x14ac:dyDescent="0.25">
      <c r="A32" s="11">
        <v>28</v>
      </c>
      <c r="B32" s="11">
        <v>0.16</v>
      </c>
      <c r="C32" s="11">
        <f t="shared" si="0"/>
        <v>4.082482904638654E-2</v>
      </c>
      <c r="D32" s="8" t="str">
        <f t="shared" si="1"/>
        <v>True</v>
      </c>
      <c r="E32" s="11">
        <f t="shared" si="2"/>
        <v>0.96743554513953667</v>
      </c>
      <c r="I32" s="11">
        <v>28</v>
      </c>
      <c r="J32" s="11">
        <v>0.16</v>
      </c>
      <c r="K32" s="11">
        <f t="shared" si="3"/>
        <v>5.7735026918962914E-2</v>
      </c>
      <c r="L32" s="11" t="str">
        <f t="shared" si="4"/>
        <v>True</v>
      </c>
      <c r="M32" s="11">
        <f t="shared" si="5"/>
        <v>0.95395969277203818</v>
      </c>
      <c r="Q32" s="11">
        <v>28</v>
      </c>
      <c r="R32" s="11">
        <v>0.17199999999999999</v>
      </c>
      <c r="S32" s="11">
        <f t="shared" si="6"/>
        <v>0.86496628065298953</v>
      </c>
      <c r="T32" s="11" t="str">
        <f t="shared" si="7"/>
        <v>True</v>
      </c>
      <c r="U32" s="11">
        <f t="shared" si="8"/>
        <v>0.38705729640621245</v>
      </c>
    </row>
    <row r="33" spans="1:21" x14ac:dyDescent="0.25">
      <c r="A33" s="11">
        <v>29</v>
      </c>
      <c r="B33" s="11">
        <v>0.26</v>
      </c>
      <c r="C33" s="11">
        <f t="shared" si="0"/>
        <v>1.980004208749736</v>
      </c>
      <c r="D33" s="8" t="str">
        <f t="shared" si="1"/>
        <v>False</v>
      </c>
      <c r="E33" s="11">
        <f t="shared" si="2"/>
        <v>4.7703055763420155E-2</v>
      </c>
      <c r="I33" s="11">
        <v>29</v>
      </c>
      <c r="J33" s="11">
        <v>0.23</v>
      </c>
      <c r="K33" s="11">
        <f t="shared" si="3"/>
        <v>1.977424671974469</v>
      </c>
      <c r="L33" s="11" t="str">
        <f t="shared" si="4"/>
        <v>False</v>
      </c>
      <c r="M33" s="11">
        <f t="shared" si="5"/>
        <v>4.79936474534155E-2</v>
      </c>
      <c r="Q33" s="11">
        <v>29</v>
      </c>
      <c r="R33" s="11">
        <v>0.17799999999999999</v>
      </c>
      <c r="S33" s="11">
        <f t="shared" si="6"/>
        <v>1.2328996985426945</v>
      </c>
      <c r="T33" s="11" t="str">
        <f t="shared" si="7"/>
        <v>True</v>
      </c>
      <c r="U33" s="11">
        <f t="shared" si="8"/>
        <v>0.21761318794716367</v>
      </c>
    </row>
    <row r="34" spans="1:21" x14ac:dyDescent="0.25">
      <c r="A34" s="11">
        <v>30</v>
      </c>
      <c r="B34" s="11">
        <v>0.16</v>
      </c>
      <c r="C34" s="11">
        <f t="shared" si="0"/>
        <v>4.082482904638654E-2</v>
      </c>
      <c r="D34" s="8" t="str">
        <f t="shared" si="1"/>
        <v>True</v>
      </c>
      <c r="E34" s="11">
        <f t="shared" si="2"/>
        <v>0.96743554513953667</v>
      </c>
      <c r="I34" s="11">
        <v>30</v>
      </c>
      <c r="J34" s="11">
        <v>0.14000000000000001</v>
      </c>
      <c r="K34" s="11">
        <f t="shared" si="3"/>
        <v>-0.49074772881118134</v>
      </c>
      <c r="L34" s="11" t="str">
        <f t="shared" si="4"/>
        <v>True</v>
      </c>
      <c r="M34" s="11">
        <f t="shared" si="5"/>
        <v>0.31180244219784459</v>
      </c>
      <c r="Q34" s="11">
        <v>30</v>
      </c>
      <c r="R34" s="11">
        <v>0.152</v>
      </c>
      <c r="S34" s="11">
        <f t="shared" si="6"/>
        <v>-0.36147844564602533</v>
      </c>
      <c r="T34" s="11" t="str">
        <f t="shared" si="7"/>
        <v>True</v>
      </c>
      <c r="U34" s="11">
        <f t="shared" si="8"/>
        <v>0.35887090756369</v>
      </c>
    </row>
    <row r="35" spans="1:21" x14ac:dyDescent="0.25">
      <c r="A35" s="11">
        <v>31</v>
      </c>
      <c r="B35" s="11">
        <v>0.08</v>
      </c>
      <c r="C35" s="11">
        <f t="shared" si="0"/>
        <v>-1.5105186747162931</v>
      </c>
      <c r="D35" s="8" t="str">
        <f t="shared" si="1"/>
        <v>True</v>
      </c>
      <c r="E35" s="11">
        <f t="shared" si="2"/>
        <v>0.13091112789629072</v>
      </c>
      <c r="I35" s="11">
        <v>31</v>
      </c>
      <c r="J35" s="11">
        <v>7.0000000000000007E-2</v>
      </c>
      <c r="K35" s="11">
        <f t="shared" si="3"/>
        <v>-2.4104373738666873</v>
      </c>
      <c r="L35" s="11" t="str">
        <f t="shared" si="4"/>
        <v>False</v>
      </c>
      <c r="M35" s="11">
        <f t="shared" si="5"/>
        <v>7.9667032709125288E-3</v>
      </c>
      <c r="Q35" s="11">
        <v>31</v>
      </c>
      <c r="R35" s="11">
        <v>0.17199999999999999</v>
      </c>
      <c r="S35" s="11">
        <f t="shared" si="6"/>
        <v>0.86496628065298953</v>
      </c>
      <c r="T35" s="11" t="str">
        <f t="shared" si="7"/>
        <v>True</v>
      </c>
      <c r="U35" s="11">
        <f t="shared" si="8"/>
        <v>0.38705729640621245</v>
      </c>
    </row>
    <row r="36" spans="1:21" x14ac:dyDescent="0.25">
      <c r="A36" s="11">
        <v>32</v>
      </c>
      <c r="B36" s="11">
        <v>0.14000000000000001</v>
      </c>
      <c r="C36" s="11">
        <f t="shared" si="0"/>
        <v>-0.34701104689428314</v>
      </c>
      <c r="D36" s="8" t="str">
        <f t="shared" si="1"/>
        <v>True</v>
      </c>
      <c r="E36" s="11">
        <f t="shared" si="2"/>
        <v>0.72858301963413807</v>
      </c>
      <c r="I36" s="11">
        <v>32</v>
      </c>
      <c r="J36" s="11">
        <v>0.12</v>
      </c>
      <c r="K36" s="11">
        <f t="shared" si="3"/>
        <v>-1.0392304845413265</v>
      </c>
      <c r="L36" s="11" t="str">
        <f t="shared" si="4"/>
        <v>True</v>
      </c>
      <c r="M36" s="11">
        <f t="shared" si="5"/>
        <v>0.14934877799748503</v>
      </c>
      <c r="Q36" s="11">
        <v>32</v>
      </c>
      <c r="R36" s="11">
        <v>0.14000000000000001</v>
      </c>
      <c r="S36" s="11">
        <f t="shared" si="6"/>
        <v>-1.0973452814254336</v>
      </c>
      <c r="T36" s="11" t="str">
        <f t="shared" si="7"/>
        <v>True</v>
      </c>
      <c r="U36" s="11">
        <f t="shared" si="8"/>
        <v>0.13624524173497618</v>
      </c>
    </row>
    <row r="37" spans="1:21" x14ac:dyDescent="0.25">
      <c r="A37" s="11">
        <v>33</v>
      </c>
      <c r="B37" s="11">
        <v>0.18</v>
      </c>
      <c r="C37" s="11">
        <f t="shared" si="0"/>
        <v>0.42866070498705622</v>
      </c>
      <c r="D37" s="8" t="str">
        <f t="shared" si="1"/>
        <v>True</v>
      </c>
      <c r="E37" s="11">
        <f t="shared" si="2"/>
        <v>0.66817016110640703</v>
      </c>
      <c r="I37" s="11">
        <v>33</v>
      </c>
      <c r="J37" s="11">
        <v>0.18</v>
      </c>
      <c r="K37" s="11">
        <f t="shared" si="3"/>
        <v>0.6062177826491072</v>
      </c>
      <c r="L37" s="11" t="str">
        <f t="shared" si="4"/>
        <v>True</v>
      </c>
      <c r="M37" s="11">
        <f t="shared" si="5"/>
        <v>0.5443701458566097</v>
      </c>
      <c r="Q37" s="11">
        <v>33</v>
      </c>
      <c r="R37" s="11">
        <v>0.152</v>
      </c>
      <c r="S37" s="11">
        <f t="shared" si="6"/>
        <v>-0.36147844564602533</v>
      </c>
      <c r="T37" s="11" t="str">
        <f t="shared" si="7"/>
        <v>True</v>
      </c>
      <c r="U37" s="11">
        <f t="shared" si="8"/>
        <v>0.35887090756369</v>
      </c>
    </row>
    <row r="38" spans="1:21" x14ac:dyDescent="0.25">
      <c r="A38" s="11">
        <v>34</v>
      </c>
      <c r="B38" s="11">
        <v>0.18</v>
      </c>
      <c r="C38" s="11">
        <f t="shared" si="0"/>
        <v>0.42866070498705622</v>
      </c>
      <c r="D38" s="8" t="str">
        <f t="shared" si="1"/>
        <v>True</v>
      </c>
      <c r="E38" s="11">
        <f t="shared" si="2"/>
        <v>0.66817016110640703</v>
      </c>
      <c r="I38" s="11">
        <v>34</v>
      </c>
      <c r="J38" s="11">
        <v>0.17</v>
      </c>
      <c r="K38" s="11">
        <f t="shared" si="3"/>
        <v>0.33197640478403545</v>
      </c>
      <c r="L38" s="11" t="str">
        <f t="shared" si="4"/>
        <v>True</v>
      </c>
      <c r="M38" s="11">
        <f t="shared" si="5"/>
        <v>0.73990707585501636</v>
      </c>
      <c r="Q38" s="11">
        <v>34</v>
      </c>
      <c r="R38" s="11">
        <v>0.14199999999999999</v>
      </c>
      <c r="S38" s="11">
        <f t="shared" si="6"/>
        <v>-0.97470080879553356</v>
      </c>
      <c r="T38" s="11" t="str">
        <f t="shared" si="7"/>
        <v>True</v>
      </c>
      <c r="U38" s="11">
        <f t="shared" si="8"/>
        <v>0.16485434582442823</v>
      </c>
    </row>
    <row r="39" spans="1:21" x14ac:dyDescent="0.25">
      <c r="A39" s="11">
        <v>35</v>
      </c>
      <c r="B39" s="11">
        <v>0.16</v>
      </c>
      <c r="C39" s="11">
        <f t="shared" si="0"/>
        <v>4.082482904638654E-2</v>
      </c>
      <c r="D39" s="8" t="str">
        <f t="shared" si="1"/>
        <v>True</v>
      </c>
      <c r="E39" s="11">
        <f t="shared" si="2"/>
        <v>0.96743554513953667</v>
      </c>
      <c r="I39" s="11">
        <v>35</v>
      </c>
      <c r="J39" s="11">
        <v>0.17</v>
      </c>
      <c r="K39" s="11">
        <f t="shared" si="3"/>
        <v>0.33197640478403545</v>
      </c>
      <c r="L39" s="11" t="str">
        <f t="shared" si="4"/>
        <v>True</v>
      </c>
      <c r="M39" s="11">
        <f t="shared" si="5"/>
        <v>0.73990707585501636</v>
      </c>
      <c r="Q39" s="11">
        <v>35</v>
      </c>
      <c r="R39" s="11">
        <v>0.16</v>
      </c>
      <c r="S39" s="11">
        <f t="shared" si="6"/>
        <v>0.12909944487358133</v>
      </c>
      <c r="T39" s="11" t="str">
        <f t="shared" si="7"/>
        <v>True</v>
      </c>
      <c r="U39" s="11">
        <f t="shared" si="8"/>
        <v>0.89727896126008244</v>
      </c>
    </row>
    <row r="40" spans="1:21" x14ac:dyDescent="0.25">
      <c r="A40" s="11">
        <v>36</v>
      </c>
      <c r="B40" s="11">
        <v>0.16</v>
      </c>
      <c r="C40" s="11">
        <f t="shared" si="0"/>
        <v>4.082482904638654E-2</v>
      </c>
      <c r="D40" s="8" t="str">
        <f t="shared" si="1"/>
        <v>True</v>
      </c>
      <c r="E40" s="11">
        <f t="shared" si="2"/>
        <v>0.96743554513953667</v>
      </c>
      <c r="I40" s="11">
        <v>36</v>
      </c>
      <c r="J40" s="11">
        <v>0.17</v>
      </c>
      <c r="K40" s="11">
        <f t="shared" si="3"/>
        <v>0.33197640478403545</v>
      </c>
      <c r="L40" s="11" t="str">
        <f t="shared" si="4"/>
        <v>True</v>
      </c>
      <c r="M40" s="11">
        <f t="shared" si="5"/>
        <v>0.73990707585501636</v>
      </c>
      <c r="Q40" s="11">
        <v>36</v>
      </c>
      <c r="R40" s="11">
        <v>0.152</v>
      </c>
      <c r="S40" s="11">
        <f t="shared" si="6"/>
        <v>-0.36147844564602533</v>
      </c>
      <c r="T40" s="11" t="str">
        <f t="shared" si="7"/>
        <v>True</v>
      </c>
      <c r="U40" s="11">
        <f t="shared" si="8"/>
        <v>0.35887090756369</v>
      </c>
    </row>
    <row r="41" spans="1:21" x14ac:dyDescent="0.25">
      <c r="A41" s="11">
        <v>37</v>
      </c>
      <c r="B41" s="11">
        <v>0.12</v>
      </c>
      <c r="C41" s="11">
        <f t="shared" si="0"/>
        <v>-0.73484692283495334</v>
      </c>
      <c r="D41" s="8" t="str">
        <f t="shared" si="1"/>
        <v>True</v>
      </c>
      <c r="E41" s="11">
        <f t="shared" si="2"/>
        <v>0.46243272645047634</v>
      </c>
      <c r="I41" s="11">
        <v>37</v>
      </c>
      <c r="J41" s="11">
        <v>0.11</v>
      </c>
      <c r="K41" s="11">
        <f t="shared" si="3"/>
        <v>-1.3134718624063986</v>
      </c>
      <c r="L41" s="11" t="str">
        <f t="shared" si="4"/>
        <v>True</v>
      </c>
      <c r="M41" s="11">
        <f t="shared" si="5"/>
        <v>9.4511998125611452E-2</v>
      </c>
      <c r="Q41" s="11">
        <v>37</v>
      </c>
      <c r="R41" s="11">
        <v>0.128</v>
      </c>
      <c r="S41" s="11">
        <f t="shared" si="6"/>
        <v>-1.8332121172048434</v>
      </c>
      <c r="T41" s="11" t="str">
        <f t="shared" si="7"/>
        <v>False</v>
      </c>
      <c r="U41" s="11">
        <f t="shared" si="8"/>
        <v>3.3385516297309438E-2</v>
      </c>
    </row>
    <row r="42" spans="1:21" x14ac:dyDescent="0.25">
      <c r="A42" s="12">
        <v>38</v>
      </c>
      <c r="B42" s="12">
        <v>0.2</v>
      </c>
      <c r="C42" s="12">
        <f t="shared" si="0"/>
        <v>0.81649658092772648</v>
      </c>
      <c r="D42" s="9" t="str">
        <f t="shared" si="1"/>
        <v>True</v>
      </c>
      <c r="E42" s="12">
        <f t="shared" si="2"/>
        <v>0.41421617824252488</v>
      </c>
      <c r="I42" s="12">
        <v>38</v>
      </c>
      <c r="J42" s="12">
        <v>0.17</v>
      </c>
      <c r="K42" s="12">
        <f t="shared" si="3"/>
        <v>0.33197640478403545</v>
      </c>
      <c r="L42" s="12" t="str">
        <f t="shared" si="4"/>
        <v>True</v>
      </c>
      <c r="M42" s="12">
        <f t="shared" si="5"/>
        <v>0.73990707585501636</v>
      </c>
      <c r="Q42" s="12">
        <v>38</v>
      </c>
      <c r="R42" s="12">
        <v>0.16600000000000001</v>
      </c>
      <c r="S42" s="12">
        <f t="shared" si="6"/>
        <v>0.49703286276328629</v>
      </c>
      <c r="T42" s="12" t="str">
        <f t="shared" si="7"/>
        <v>True</v>
      </c>
      <c r="U42" s="12">
        <f t="shared" si="8"/>
        <v>0.61916587720580885</v>
      </c>
    </row>
  </sheetData>
  <mergeCells count="3">
    <mergeCell ref="A1:D1"/>
    <mergeCell ref="I1:L1"/>
    <mergeCell ref="Q1:T1"/>
  </mergeCells>
  <phoneticPr fontId="1" type="noConversion"/>
  <conditionalFormatting sqref="D5:E42">
    <cfRule type="containsText" dxfId="7" priority="3" operator="containsText" text="False">
      <formula>NOT(ISERROR(SEARCH("False",D5)))</formula>
    </cfRule>
  </conditionalFormatting>
  <conditionalFormatting sqref="L5:M42">
    <cfRule type="containsText" dxfId="6" priority="2" operator="containsText" text="False">
      <formula>NOT(ISERROR(SEARCH("False",L5)))</formula>
    </cfRule>
  </conditionalFormatting>
  <conditionalFormatting sqref="T5:U42">
    <cfRule type="containsText" dxfId="5" priority="1" operator="containsText" text="False">
      <formula>NOT(ISERROR(SEARCH("False",T5)))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0C51-2DA1-4C18-99A1-F1CC20AFBEF2}">
  <dimension ref="A1:N42"/>
  <sheetViews>
    <sheetView tabSelected="1" topLeftCell="B1" workbookViewId="0">
      <selection activeCell="I21" sqref="I21"/>
    </sheetView>
  </sheetViews>
  <sheetFormatPr defaultRowHeight="16.5" x14ac:dyDescent="0.25"/>
  <cols>
    <col min="1" max="1" width="28" customWidth="1"/>
    <col min="2" max="2" width="10.5" customWidth="1"/>
    <col min="6" max="6" width="29.5" customWidth="1"/>
    <col min="7" max="7" width="11.25" customWidth="1"/>
    <col min="11" max="11" width="30" customWidth="1"/>
    <col min="12" max="12" width="10.25" customWidth="1"/>
  </cols>
  <sheetData>
    <row r="1" spans="1:14" x14ac:dyDescent="0.25">
      <c r="A1" t="s">
        <v>30</v>
      </c>
      <c r="F1" t="s">
        <v>35</v>
      </c>
      <c r="K1" t="s">
        <v>37</v>
      </c>
    </row>
    <row r="2" spans="1:14" x14ac:dyDescent="0.25">
      <c r="A2" t="s">
        <v>31</v>
      </c>
      <c r="B2">
        <f>_xlfn.BINOM.INV(50,6/38,0.05)</f>
        <v>4</v>
      </c>
      <c r="F2" t="s">
        <v>33</v>
      </c>
      <c r="G2">
        <f>_xlfn.BINOM.INV(100,6/38,0.05)</f>
        <v>10</v>
      </c>
      <c r="K2" t="s">
        <v>36</v>
      </c>
      <c r="L2">
        <f>_xlfn.BINOM.INV(500,6/38,0.05)</f>
        <v>66</v>
      </c>
    </row>
    <row r="3" spans="1:14" x14ac:dyDescent="0.25">
      <c r="A3" t="s">
        <v>32</v>
      </c>
      <c r="B3">
        <f>_xlfn.BINOM.INV(50,6/38,0.95)</f>
        <v>12</v>
      </c>
      <c r="F3" t="s">
        <v>34</v>
      </c>
      <c r="G3">
        <f>_xlfn.BINOM.INV(100,6/38,0.95)</f>
        <v>22</v>
      </c>
      <c r="K3" t="s">
        <v>38</v>
      </c>
      <c r="L3">
        <f>_xlfn.BINOM.INV(500,6/38,0.95)</f>
        <v>93</v>
      </c>
    </row>
    <row r="4" spans="1:14" x14ac:dyDescent="0.25">
      <c r="A4" t="s">
        <v>28</v>
      </c>
      <c r="B4" t="s">
        <v>29</v>
      </c>
      <c r="C4" t="s">
        <v>23</v>
      </c>
      <c r="D4" t="s">
        <v>8</v>
      </c>
      <c r="F4" t="s">
        <v>28</v>
      </c>
      <c r="G4" t="s">
        <v>29</v>
      </c>
      <c r="H4" t="s">
        <v>23</v>
      </c>
      <c r="I4" t="s">
        <v>8</v>
      </c>
      <c r="K4" t="s">
        <v>28</v>
      </c>
      <c r="L4" t="s">
        <v>29</v>
      </c>
      <c r="M4" t="s">
        <v>23</v>
      </c>
      <c r="N4" t="s">
        <v>8</v>
      </c>
    </row>
    <row r="5" spans="1:14" x14ac:dyDescent="0.25">
      <c r="A5">
        <v>1</v>
      </c>
      <c r="B5">
        <v>10</v>
      </c>
      <c r="C5" t="str">
        <f>IF(OR(B5&lt;$B$2,B5&gt;$B$3),"Reject","Accept")</f>
        <v>Accept</v>
      </c>
      <c r="D5">
        <f>IF(_xlfn.BINOM.DIST(B5,50,6/38,1)&gt;0.5,(1-_xlfn.BINOM.DIST(B5,50,6/38,1))*2,_xlfn.BINOM.DIST(B5,50,6/38,1)*2)</f>
        <v>0.31131370283812299</v>
      </c>
      <c r="F5">
        <v>1</v>
      </c>
      <c r="G5">
        <v>16</v>
      </c>
      <c r="H5" t="str">
        <f>IF(OR(G5&lt;$G$2,G5&gt;$G$3),"Reject","Accept")</f>
        <v>Accept</v>
      </c>
      <c r="I5">
        <f>IF(_xlfn.BINOM.DIST(G5,100,6/38,1)&gt;0.5,(1-_xlfn.BINOM.DIST(G5,100,6/38,1))*2,_xlfn.BINOM.DIST(G5,100,6/38,1)*2)</f>
        <v>0.82208038092205715</v>
      </c>
      <c r="K5">
        <v>1</v>
      </c>
      <c r="L5">
        <v>76</v>
      </c>
      <c r="M5" t="str">
        <f>IF(OR(L5&lt;=$L$2,L5&gt;=$L$3),"Reject","Accept")</f>
        <v>Accept</v>
      </c>
      <c r="N5">
        <f>IF(_xlfn.BINOM.DIST(L5,500,6/38,1)&gt;0.5,(1-_xlfn.BINOM.DIST(L5,500,6/38,1))*2,_xlfn.BINOM.DIST(L5,500,6/38,1)*2)</f>
        <v>0.7738725719869578</v>
      </c>
    </row>
    <row r="6" spans="1:14" x14ac:dyDescent="0.25">
      <c r="A6">
        <v>2</v>
      </c>
      <c r="B6">
        <v>8</v>
      </c>
      <c r="C6" t="str">
        <f t="shared" ref="C6:C42" si="0">IF(OR(B6&lt;$B$2,B6&gt;$B$3),"Reject","Accept")</f>
        <v>Accept</v>
      </c>
      <c r="D6">
        <f t="shared" ref="D6:D42" si="1">IF(_xlfn.BINOM.DIST(B6,50,6/38,1)&gt;0.5,(1-_xlfn.BINOM.DIST(B6,50,6/38,1))*2,_xlfn.BINOM.DIST(B6,50,6/38,1)*2)</f>
        <v>0.78219332576613221</v>
      </c>
      <c r="F6">
        <v>2</v>
      </c>
      <c r="G6">
        <v>15</v>
      </c>
      <c r="H6" t="str">
        <f t="shared" ref="H6:H42" si="2">IF(OR(G6&lt;=$G$2,G6&gt;=$G$3),"Reject","Accept")</f>
        <v>Accept</v>
      </c>
      <c r="I6">
        <f t="shared" ref="I6:I42" si="3">IF(_xlfn.BINOM.DIST(G6,100,6/38,1)&gt;0.5,(1-_xlfn.BINOM.DIST(G6,100,6/38,1))*2,_xlfn.BINOM.DIST(G6,100,6/38,1)*2)</f>
        <v>0.96180277960104776</v>
      </c>
      <c r="K6">
        <v>2</v>
      </c>
      <c r="L6">
        <v>84</v>
      </c>
      <c r="M6" t="str">
        <f t="shared" ref="M6:M42" si="4">IF(OR(L6&lt;=$L$2,L6&gt;=$L$3),"Reject","Accept")</f>
        <v>Accept</v>
      </c>
      <c r="N6">
        <f t="shared" ref="N6:N42" si="5">IF(_xlfn.BINOM.DIST(L6,500,6/38,1)&gt;0.5,(1-_xlfn.BINOM.DIST(L6,500,6/38,1))*2,_xlfn.BINOM.DIST(L6,500,6/38,1)*2)</f>
        <v>0.49115022956276122</v>
      </c>
    </row>
    <row r="7" spans="1:14" x14ac:dyDescent="0.25">
      <c r="A7">
        <v>3</v>
      </c>
      <c r="B7">
        <v>12</v>
      </c>
      <c r="C7" t="str">
        <f t="shared" si="0"/>
        <v>Accept</v>
      </c>
      <c r="D7">
        <f t="shared" si="1"/>
        <v>8.6742325892842587E-2</v>
      </c>
      <c r="F7">
        <v>3</v>
      </c>
      <c r="G7">
        <v>21</v>
      </c>
      <c r="H7" t="str">
        <f t="shared" si="2"/>
        <v>Accept</v>
      </c>
      <c r="I7">
        <f t="shared" si="3"/>
        <v>0.12629909435213449</v>
      </c>
      <c r="K7">
        <v>3</v>
      </c>
      <c r="L7">
        <v>91</v>
      </c>
      <c r="M7" t="str">
        <f t="shared" si="4"/>
        <v>Accept</v>
      </c>
      <c r="N7">
        <f t="shared" si="5"/>
        <v>0.12799765621863335</v>
      </c>
    </row>
    <row r="8" spans="1:14" x14ac:dyDescent="0.25">
      <c r="A8">
        <v>4</v>
      </c>
      <c r="B8">
        <v>10</v>
      </c>
      <c r="C8" t="str">
        <f t="shared" si="0"/>
        <v>Accept</v>
      </c>
      <c r="D8">
        <f t="shared" si="1"/>
        <v>0.31131370283812299</v>
      </c>
      <c r="F8">
        <v>4</v>
      </c>
      <c r="G8">
        <v>16</v>
      </c>
      <c r="H8" t="str">
        <f t="shared" si="2"/>
        <v>Accept</v>
      </c>
      <c r="I8">
        <f t="shared" si="3"/>
        <v>0.82208038092205715</v>
      </c>
      <c r="K8">
        <v>4</v>
      </c>
      <c r="L8">
        <v>82</v>
      </c>
      <c r="M8" t="str">
        <f t="shared" si="4"/>
        <v>Accept</v>
      </c>
      <c r="N8">
        <f t="shared" si="5"/>
        <v>0.65490262036304481</v>
      </c>
    </row>
    <row r="9" spans="1:14" x14ac:dyDescent="0.25">
      <c r="A9">
        <v>5</v>
      </c>
      <c r="B9">
        <v>5</v>
      </c>
      <c r="C9" t="str">
        <f t="shared" si="0"/>
        <v>Accept</v>
      </c>
      <c r="D9">
        <f t="shared" si="1"/>
        <v>0.35550532198156892</v>
      </c>
      <c r="F9">
        <v>5</v>
      </c>
      <c r="G9">
        <v>9</v>
      </c>
      <c r="H9" t="str">
        <f t="shared" si="2"/>
        <v>Reject</v>
      </c>
      <c r="I9">
        <f t="shared" si="3"/>
        <v>7.1213014156350979E-2</v>
      </c>
      <c r="K9">
        <v>5</v>
      </c>
      <c r="L9">
        <v>68</v>
      </c>
      <c r="M9" t="str">
        <f t="shared" si="4"/>
        <v>Accept</v>
      </c>
      <c r="N9">
        <f t="shared" si="5"/>
        <v>0.19661472900062074</v>
      </c>
    </row>
    <row r="10" spans="1:14" x14ac:dyDescent="0.25">
      <c r="A10">
        <v>6</v>
      </c>
      <c r="B10">
        <v>4</v>
      </c>
      <c r="C10" t="str">
        <f t="shared" si="0"/>
        <v>Accept</v>
      </c>
      <c r="D10">
        <f t="shared" si="1"/>
        <v>0.1733519536763494</v>
      </c>
      <c r="F10">
        <v>6</v>
      </c>
      <c r="G10">
        <v>13</v>
      </c>
      <c r="H10" t="str">
        <f t="shared" si="2"/>
        <v>Accept</v>
      </c>
      <c r="I10">
        <f t="shared" si="3"/>
        <v>0.54301111473966412</v>
      </c>
      <c r="K10">
        <v>6</v>
      </c>
      <c r="L10">
        <v>78</v>
      </c>
      <c r="M10" t="str">
        <f t="shared" si="4"/>
        <v>Accept</v>
      </c>
      <c r="N10">
        <f t="shared" si="5"/>
        <v>0.96739205231058845</v>
      </c>
    </row>
    <row r="11" spans="1:14" x14ac:dyDescent="0.25">
      <c r="A11">
        <v>7</v>
      </c>
      <c r="B11">
        <v>10</v>
      </c>
      <c r="C11" t="str">
        <f t="shared" si="0"/>
        <v>Accept</v>
      </c>
      <c r="D11">
        <f t="shared" si="1"/>
        <v>0.31131370283812299</v>
      </c>
      <c r="F11">
        <v>7</v>
      </c>
      <c r="G11">
        <v>16</v>
      </c>
      <c r="H11" t="str">
        <f t="shared" si="2"/>
        <v>Accept</v>
      </c>
      <c r="I11">
        <f t="shared" si="3"/>
        <v>0.82208038092205715</v>
      </c>
      <c r="K11">
        <v>7</v>
      </c>
      <c r="L11">
        <v>79</v>
      </c>
      <c r="M11" t="str">
        <f t="shared" si="4"/>
        <v>Accept</v>
      </c>
      <c r="N11">
        <f t="shared" si="5"/>
        <v>0.93488653708158997</v>
      </c>
    </row>
    <row r="12" spans="1:14" x14ac:dyDescent="0.25">
      <c r="A12">
        <v>8</v>
      </c>
      <c r="B12">
        <v>5</v>
      </c>
      <c r="C12" t="str">
        <f t="shared" si="0"/>
        <v>Accept</v>
      </c>
      <c r="D12">
        <f t="shared" si="1"/>
        <v>0.35550532198156892</v>
      </c>
      <c r="F12">
        <v>8</v>
      </c>
      <c r="G12">
        <v>11</v>
      </c>
      <c r="H12" t="str">
        <f t="shared" si="2"/>
        <v>Accept</v>
      </c>
      <c r="I12">
        <f t="shared" si="3"/>
        <v>0.23332230626673228</v>
      </c>
      <c r="K12">
        <v>8</v>
      </c>
      <c r="L12">
        <v>69</v>
      </c>
      <c r="M12" t="str">
        <f t="shared" si="4"/>
        <v>Accept</v>
      </c>
      <c r="N12">
        <f t="shared" si="5"/>
        <v>0.24439139945073299</v>
      </c>
    </row>
    <row r="13" spans="1:14" x14ac:dyDescent="0.25">
      <c r="A13">
        <v>9</v>
      </c>
      <c r="B13">
        <v>4</v>
      </c>
      <c r="C13" t="str">
        <f t="shared" si="0"/>
        <v>Accept</v>
      </c>
      <c r="D13">
        <f t="shared" si="1"/>
        <v>0.1733519536763494</v>
      </c>
      <c r="F13">
        <v>9</v>
      </c>
      <c r="G13">
        <v>15</v>
      </c>
      <c r="H13" t="str">
        <f t="shared" si="2"/>
        <v>Accept</v>
      </c>
      <c r="I13">
        <f t="shared" si="3"/>
        <v>0.96180277960104776</v>
      </c>
      <c r="K13">
        <v>9</v>
      </c>
      <c r="L13">
        <v>63</v>
      </c>
      <c r="M13" t="str">
        <f t="shared" si="4"/>
        <v>Reject</v>
      </c>
      <c r="N13">
        <f t="shared" si="5"/>
        <v>5.2993298042911738E-2</v>
      </c>
    </row>
    <row r="14" spans="1:14" x14ac:dyDescent="0.25">
      <c r="A14">
        <v>10</v>
      </c>
      <c r="B14">
        <v>5</v>
      </c>
      <c r="C14" t="str">
        <f t="shared" si="0"/>
        <v>Accept</v>
      </c>
      <c r="D14">
        <f t="shared" si="1"/>
        <v>0.35550532198156892</v>
      </c>
      <c r="F14">
        <v>10</v>
      </c>
      <c r="G14">
        <v>18</v>
      </c>
      <c r="H14" t="str">
        <f t="shared" si="2"/>
        <v>Accept</v>
      </c>
      <c r="I14">
        <f t="shared" si="3"/>
        <v>0.44874251346174132</v>
      </c>
      <c r="K14">
        <v>10</v>
      </c>
      <c r="L14">
        <v>74</v>
      </c>
      <c r="M14" t="str">
        <f t="shared" si="4"/>
        <v>Accept</v>
      </c>
      <c r="N14">
        <f t="shared" si="5"/>
        <v>0.59230294633229685</v>
      </c>
    </row>
    <row r="15" spans="1:14" x14ac:dyDescent="0.25">
      <c r="A15">
        <v>11</v>
      </c>
      <c r="B15">
        <v>6</v>
      </c>
      <c r="C15" t="str">
        <f t="shared" si="0"/>
        <v>Accept</v>
      </c>
      <c r="D15">
        <f t="shared" si="1"/>
        <v>0.61165849616078438</v>
      </c>
      <c r="F15">
        <v>11</v>
      </c>
      <c r="G15">
        <v>16</v>
      </c>
      <c r="H15" t="str">
        <f t="shared" si="2"/>
        <v>Accept</v>
      </c>
      <c r="I15">
        <f t="shared" si="3"/>
        <v>0.82208038092205715</v>
      </c>
      <c r="K15">
        <v>11</v>
      </c>
      <c r="L15">
        <v>74</v>
      </c>
      <c r="M15" t="str">
        <f t="shared" si="4"/>
        <v>Accept</v>
      </c>
      <c r="N15">
        <f t="shared" si="5"/>
        <v>0.59230294633229685</v>
      </c>
    </row>
    <row r="16" spans="1:14" x14ac:dyDescent="0.25">
      <c r="A16">
        <v>12</v>
      </c>
      <c r="B16">
        <v>9</v>
      </c>
      <c r="C16" t="str">
        <f t="shared" si="0"/>
        <v>Accept</v>
      </c>
      <c r="D16">
        <f t="shared" si="1"/>
        <v>0.51597163082450148</v>
      </c>
      <c r="F16">
        <v>12</v>
      </c>
      <c r="G16">
        <v>19</v>
      </c>
      <c r="H16" t="str">
        <f t="shared" si="2"/>
        <v>Accept</v>
      </c>
      <c r="I16">
        <f t="shared" si="3"/>
        <v>0.3086584834373971</v>
      </c>
      <c r="K16">
        <v>12</v>
      </c>
      <c r="L16">
        <v>85</v>
      </c>
      <c r="M16" t="str">
        <f t="shared" si="4"/>
        <v>Accept</v>
      </c>
      <c r="N16">
        <f t="shared" si="5"/>
        <v>0.41870942353528884</v>
      </c>
    </row>
    <row r="17" spans="1:14" x14ac:dyDescent="0.25">
      <c r="A17">
        <v>13</v>
      </c>
      <c r="B17">
        <v>3</v>
      </c>
      <c r="C17" t="str">
        <f t="shared" si="0"/>
        <v>Reject</v>
      </c>
      <c r="D17">
        <f t="shared" si="1"/>
        <v>6.7755798137091483E-2</v>
      </c>
      <c r="F17">
        <v>13</v>
      </c>
      <c r="G17">
        <v>9</v>
      </c>
      <c r="H17" t="str">
        <f t="shared" si="2"/>
        <v>Reject</v>
      </c>
      <c r="I17">
        <f t="shared" si="3"/>
        <v>7.1213014156350979E-2</v>
      </c>
      <c r="K17">
        <v>13</v>
      </c>
      <c r="L17">
        <v>76</v>
      </c>
      <c r="M17" t="str">
        <f t="shared" si="4"/>
        <v>Accept</v>
      </c>
      <c r="N17">
        <f t="shared" si="5"/>
        <v>0.7738725719869578</v>
      </c>
    </row>
    <row r="18" spans="1:14" x14ac:dyDescent="0.25">
      <c r="A18">
        <v>14</v>
      </c>
      <c r="B18">
        <v>7</v>
      </c>
      <c r="C18" t="str">
        <f t="shared" si="0"/>
        <v>Accept</v>
      </c>
      <c r="D18">
        <f t="shared" si="1"/>
        <v>0.91355330858628825</v>
      </c>
      <c r="F18">
        <v>14</v>
      </c>
      <c r="G18">
        <v>12</v>
      </c>
      <c r="H18" t="str">
        <f t="shared" si="2"/>
        <v>Accept</v>
      </c>
      <c r="I18">
        <f t="shared" si="3"/>
        <v>0.36979534050904161</v>
      </c>
      <c r="K18">
        <v>14</v>
      </c>
      <c r="L18">
        <v>84</v>
      </c>
      <c r="M18" t="str">
        <f t="shared" si="4"/>
        <v>Accept</v>
      </c>
      <c r="N18">
        <f t="shared" si="5"/>
        <v>0.49115022956276122</v>
      </c>
    </row>
    <row r="19" spans="1:14" x14ac:dyDescent="0.25">
      <c r="A19">
        <v>15</v>
      </c>
      <c r="B19">
        <v>8</v>
      </c>
      <c r="C19" t="str">
        <f t="shared" si="0"/>
        <v>Accept</v>
      </c>
      <c r="D19">
        <f t="shared" si="1"/>
        <v>0.78219332576613221</v>
      </c>
      <c r="F19">
        <v>15</v>
      </c>
      <c r="G19">
        <v>19</v>
      </c>
      <c r="H19" t="str">
        <f t="shared" si="2"/>
        <v>Accept</v>
      </c>
      <c r="I19">
        <f t="shared" si="3"/>
        <v>0.3086584834373971</v>
      </c>
      <c r="K19">
        <v>15</v>
      </c>
      <c r="L19">
        <v>84</v>
      </c>
      <c r="M19" t="str">
        <f t="shared" si="4"/>
        <v>Accept</v>
      </c>
      <c r="N19">
        <f t="shared" si="5"/>
        <v>0.49115022956276122</v>
      </c>
    </row>
    <row r="20" spans="1:14" x14ac:dyDescent="0.25">
      <c r="A20">
        <v>16</v>
      </c>
      <c r="B20">
        <v>6</v>
      </c>
      <c r="C20" t="str">
        <f t="shared" si="0"/>
        <v>Accept</v>
      </c>
      <c r="D20">
        <f t="shared" si="1"/>
        <v>0.61165849616078438</v>
      </c>
      <c r="F20">
        <v>16</v>
      </c>
      <c r="G20">
        <v>13</v>
      </c>
      <c r="H20" t="str">
        <f t="shared" si="2"/>
        <v>Accept</v>
      </c>
      <c r="I20">
        <f t="shared" si="3"/>
        <v>0.54301111473966412</v>
      </c>
      <c r="K20">
        <v>16</v>
      </c>
      <c r="L20">
        <v>82</v>
      </c>
      <c r="M20" t="str">
        <f t="shared" si="4"/>
        <v>Accept</v>
      </c>
      <c r="N20">
        <f t="shared" si="5"/>
        <v>0.65490262036304481</v>
      </c>
    </row>
    <row r="21" spans="1:14" x14ac:dyDescent="0.25">
      <c r="A21">
        <v>17</v>
      </c>
      <c r="B21">
        <v>11</v>
      </c>
      <c r="C21" t="str">
        <f t="shared" si="0"/>
        <v>Accept</v>
      </c>
      <c r="D21">
        <f t="shared" si="1"/>
        <v>0.17177420648377417</v>
      </c>
      <c r="F21">
        <v>17</v>
      </c>
      <c r="G21">
        <v>22</v>
      </c>
      <c r="H21" t="str">
        <f t="shared" si="2"/>
        <v>Reject</v>
      </c>
      <c r="I21">
        <f t="shared" si="3"/>
        <v>7.5140032783470367E-2</v>
      </c>
      <c r="K21">
        <v>17</v>
      </c>
      <c r="L21">
        <v>87</v>
      </c>
      <c r="M21" t="str">
        <f t="shared" si="4"/>
        <v>Accept</v>
      </c>
      <c r="N21">
        <f t="shared" si="5"/>
        <v>0.29468399770596743</v>
      </c>
    </row>
    <row r="22" spans="1:14" x14ac:dyDescent="0.25">
      <c r="A22">
        <v>18</v>
      </c>
      <c r="B22">
        <v>10</v>
      </c>
      <c r="C22" t="str">
        <f t="shared" si="0"/>
        <v>Accept</v>
      </c>
      <c r="D22">
        <f t="shared" si="1"/>
        <v>0.31131370283812299</v>
      </c>
      <c r="F22">
        <v>18</v>
      </c>
      <c r="G22">
        <v>17</v>
      </c>
      <c r="H22" t="str">
        <f t="shared" si="2"/>
        <v>Accept</v>
      </c>
      <c r="I22">
        <f t="shared" si="3"/>
        <v>0.62185448552434641</v>
      </c>
      <c r="K22">
        <v>18</v>
      </c>
      <c r="L22">
        <v>71</v>
      </c>
      <c r="M22" t="str">
        <f t="shared" si="4"/>
        <v>Accept</v>
      </c>
      <c r="N22">
        <f t="shared" si="5"/>
        <v>0.36218151502541418</v>
      </c>
    </row>
    <row r="23" spans="1:14" x14ac:dyDescent="0.25">
      <c r="A23">
        <v>19</v>
      </c>
      <c r="B23">
        <v>7</v>
      </c>
      <c r="C23" t="str">
        <f t="shared" si="0"/>
        <v>Accept</v>
      </c>
      <c r="D23">
        <f t="shared" si="1"/>
        <v>0.91355330858628825</v>
      </c>
      <c r="F23">
        <v>19</v>
      </c>
      <c r="G23">
        <v>14</v>
      </c>
      <c r="H23" t="str">
        <f t="shared" si="2"/>
        <v>Accept</v>
      </c>
      <c r="I23">
        <f t="shared" si="3"/>
        <v>0.74483842310659454</v>
      </c>
      <c r="K23">
        <v>19</v>
      </c>
      <c r="L23">
        <v>91</v>
      </c>
      <c r="M23" t="str">
        <f t="shared" si="4"/>
        <v>Accept</v>
      </c>
      <c r="N23">
        <f t="shared" si="5"/>
        <v>0.12799765621863335</v>
      </c>
    </row>
    <row r="24" spans="1:14" x14ac:dyDescent="0.25">
      <c r="A24">
        <v>20</v>
      </c>
      <c r="B24">
        <v>8</v>
      </c>
      <c r="C24" t="str">
        <f t="shared" si="0"/>
        <v>Accept</v>
      </c>
      <c r="D24">
        <f t="shared" si="1"/>
        <v>0.78219332576613221</v>
      </c>
      <c r="F24">
        <v>20</v>
      </c>
      <c r="G24">
        <v>19</v>
      </c>
      <c r="H24" t="str">
        <f t="shared" si="2"/>
        <v>Accept</v>
      </c>
      <c r="I24">
        <f t="shared" si="3"/>
        <v>0.3086584834373971</v>
      </c>
      <c r="K24">
        <v>20</v>
      </c>
      <c r="L24">
        <v>73</v>
      </c>
      <c r="M24" t="str">
        <f t="shared" si="4"/>
        <v>Accept</v>
      </c>
      <c r="N24">
        <f t="shared" si="5"/>
        <v>0.50907801647360684</v>
      </c>
    </row>
    <row r="25" spans="1:14" x14ac:dyDescent="0.25">
      <c r="A25">
        <v>21</v>
      </c>
      <c r="B25">
        <v>8</v>
      </c>
      <c r="C25" t="str">
        <f t="shared" si="0"/>
        <v>Accept</v>
      </c>
      <c r="D25">
        <f t="shared" si="1"/>
        <v>0.78219332576613221</v>
      </c>
      <c r="F25">
        <v>21</v>
      </c>
      <c r="G25">
        <v>16</v>
      </c>
      <c r="H25" t="str">
        <f t="shared" si="2"/>
        <v>Accept</v>
      </c>
      <c r="I25">
        <f t="shared" si="3"/>
        <v>0.82208038092205715</v>
      </c>
      <c r="K25">
        <v>21</v>
      </c>
      <c r="L25">
        <v>89</v>
      </c>
      <c r="M25" t="str">
        <f t="shared" si="4"/>
        <v>Accept</v>
      </c>
      <c r="N25">
        <f t="shared" si="5"/>
        <v>0.19855446062618531</v>
      </c>
    </row>
    <row r="26" spans="1:14" x14ac:dyDescent="0.25">
      <c r="A26">
        <v>22</v>
      </c>
      <c r="B26">
        <v>4</v>
      </c>
      <c r="C26" t="str">
        <f t="shared" si="0"/>
        <v>Accept</v>
      </c>
      <c r="D26">
        <f t="shared" si="1"/>
        <v>0.1733519536763494</v>
      </c>
      <c r="F26">
        <v>22</v>
      </c>
      <c r="G26">
        <v>13</v>
      </c>
      <c r="H26" t="str">
        <f t="shared" si="2"/>
        <v>Accept</v>
      </c>
      <c r="I26">
        <f t="shared" si="3"/>
        <v>0.54301111473966412</v>
      </c>
      <c r="K26">
        <v>22</v>
      </c>
      <c r="L26">
        <v>75</v>
      </c>
      <c r="M26" t="str">
        <f t="shared" si="4"/>
        <v>Accept</v>
      </c>
      <c r="N26">
        <f t="shared" si="5"/>
        <v>0.68093749663180325</v>
      </c>
    </row>
    <row r="27" spans="1:14" x14ac:dyDescent="0.25">
      <c r="A27">
        <v>23</v>
      </c>
      <c r="B27">
        <v>7</v>
      </c>
      <c r="C27" t="str">
        <f t="shared" si="0"/>
        <v>Accept</v>
      </c>
      <c r="D27">
        <f t="shared" si="1"/>
        <v>0.91355330858628825</v>
      </c>
      <c r="F27">
        <v>23</v>
      </c>
      <c r="G27">
        <v>18</v>
      </c>
      <c r="H27" t="str">
        <f t="shared" si="2"/>
        <v>Accept</v>
      </c>
      <c r="I27">
        <f t="shared" si="3"/>
        <v>0.44874251346174132</v>
      </c>
      <c r="K27">
        <v>23</v>
      </c>
      <c r="L27">
        <v>74</v>
      </c>
      <c r="M27" t="str">
        <f t="shared" si="4"/>
        <v>Accept</v>
      </c>
      <c r="N27">
        <f t="shared" si="5"/>
        <v>0.59230294633229685</v>
      </c>
    </row>
    <row r="28" spans="1:14" x14ac:dyDescent="0.25">
      <c r="A28">
        <v>24</v>
      </c>
      <c r="B28">
        <v>11</v>
      </c>
      <c r="C28" t="str">
        <f t="shared" si="0"/>
        <v>Accept</v>
      </c>
      <c r="D28">
        <f t="shared" si="1"/>
        <v>0.17177420648377417</v>
      </c>
      <c r="F28">
        <v>24</v>
      </c>
      <c r="G28">
        <v>17</v>
      </c>
      <c r="H28" t="str">
        <f t="shared" si="2"/>
        <v>Accept</v>
      </c>
      <c r="I28">
        <f t="shared" si="3"/>
        <v>0.62185448552434641</v>
      </c>
      <c r="K28">
        <v>24</v>
      </c>
      <c r="L28">
        <v>77</v>
      </c>
      <c r="M28" t="str">
        <f t="shared" si="4"/>
        <v>Accept</v>
      </c>
      <c r="N28">
        <f t="shared" si="5"/>
        <v>0.86982501991857897</v>
      </c>
    </row>
    <row r="29" spans="1:14" x14ac:dyDescent="0.25">
      <c r="A29">
        <v>25</v>
      </c>
      <c r="B29">
        <v>14</v>
      </c>
      <c r="C29" t="str">
        <f t="shared" si="0"/>
        <v>Reject</v>
      </c>
      <c r="D29">
        <f t="shared" si="1"/>
        <v>1.7044362298927807E-2</v>
      </c>
      <c r="F29">
        <v>25</v>
      </c>
      <c r="G29">
        <v>23</v>
      </c>
      <c r="H29" t="str">
        <f t="shared" si="2"/>
        <v>Reject</v>
      </c>
      <c r="I29">
        <f t="shared" si="3"/>
        <v>4.2609542546874657E-2</v>
      </c>
      <c r="K29">
        <v>25</v>
      </c>
      <c r="L29">
        <v>81</v>
      </c>
      <c r="M29" t="str">
        <f t="shared" si="4"/>
        <v>Accept</v>
      </c>
      <c r="N29">
        <f t="shared" si="5"/>
        <v>0.74471787272753298</v>
      </c>
    </row>
    <row r="30" spans="1:14" x14ac:dyDescent="0.25">
      <c r="A30">
        <v>26</v>
      </c>
      <c r="B30">
        <v>10</v>
      </c>
      <c r="C30" t="str">
        <f t="shared" si="0"/>
        <v>Accept</v>
      </c>
      <c r="D30">
        <f t="shared" si="1"/>
        <v>0.31131370283812299</v>
      </c>
      <c r="F30">
        <v>26</v>
      </c>
      <c r="G30">
        <v>19</v>
      </c>
      <c r="H30" t="str">
        <f t="shared" si="2"/>
        <v>Accept</v>
      </c>
      <c r="I30">
        <f t="shared" si="3"/>
        <v>0.3086584834373971</v>
      </c>
      <c r="K30">
        <v>26</v>
      </c>
      <c r="L30">
        <v>85</v>
      </c>
      <c r="M30" t="str">
        <f t="shared" si="4"/>
        <v>Accept</v>
      </c>
      <c r="N30">
        <f t="shared" si="5"/>
        <v>0.41870942353528884</v>
      </c>
    </row>
    <row r="31" spans="1:14" x14ac:dyDescent="0.25">
      <c r="A31">
        <v>27</v>
      </c>
      <c r="B31">
        <v>8</v>
      </c>
      <c r="C31" t="str">
        <f t="shared" si="0"/>
        <v>Accept</v>
      </c>
      <c r="D31">
        <f t="shared" si="1"/>
        <v>0.78219332576613221</v>
      </c>
      <c r="F31">
        <v>27</v>
      </c>
      <c r="G31">
        <v>15</v>
      </c>
      <c r="H31" t="str">
        <f t="shared" si="2"/>
        <v>Accept</v>
      </c>
      <c r="I31">
        <f t="shared" si="3"/>
        <v>0.96180277960104776</v>
      </c>
      <c r="K31">
        <v>27</v>
      </c>
      <c r="L31">
        <v>91</v>
      </c>
      <c r="M31" t="str">
        <f t="shared" si="4"/>
        <v>Accept</v>
      </c>
      <c r="N31">
        <f t="shared" si="5"/>
        <v>0.12799765621863335</v>
      </c>
    </row>
    <row r="32" spans="1:14" x14ac:dyDescent="0.25">
      <c r="A32">
        <v>28</v>
      </c>
      <c r="B32">
        <v>8</v>
      </c>
      <c r="C32" t="str">
        <f t="shared" si="0"/>
        <v>Accept</v>
      </c>
      <c r="D32">
        <f t="shared" si="1"/>
        <v>0.78219332576613221</v>
      </c>
      <c r="F32">
        <v>28</v>
      </c>
      <c r="G32">
        <v>16</v>
      </c>
      <c r="H32" t="str">
        <f t="shared" si="2"/>
        <v>Accept</v>
      </c>
      <c r="I32">
        <f t="shared" si="3"/>
        <v>0.82208038092205715</v>
      </c>
      <c r="K32">
        <v>28</v>
      </c>
      <c r="L32">
        <v>86</v>
      </c>
      <c r="M32" t="str">
        <f t="shared" si="4"/>
        <v>Accept</v>
      </c>
      <c r="N32">
        <f t="shared" si="5"/>
        <v>0.35316523494211638</v>
      </c>
    </row>
    <row r="33" spans="1:14" x14ac:dyDescent="0.25">
      <c r="A33">
        <v>29</v>
      </c>
      <c r="B33">
        <v>13</v>
      </c>
      <c r="C33" t="str">
        <f t="shared" si="0"/>
        <v>Reject</v>
      </c>
      <c r="D33">
        <f t="shared" si="1"/>
        <v>4.0138314415120391E-2</v>
      </c>
      <c r="F33">
        <v>29</v>
      </c>
      <c r="G33">
        <v>23</v>
      </c>
      <c r="H33" t="str">
        <f t="shared" si="2"/>
        <v>Reject</v>
      </c>
      <c r="I33">
        <f t="shared" si="3"/>
        <v>4.2609542546874657E-2</v>
      </c>
      <c r="K33">
        <v>29</v>
      </c>
      <c r="L33">
        <v>89</v>
      </c>
      <c r="M33" t="str">
        <f t="shared" si="4"/>
        <v>Accept</v>
      </c>
      <c r="N33">
        <f t="shared" si="5"/>
        <v>0.19855446062618531</v>
      </c>
    </row>
    <row r="34" spans="1:14" x14ac:dyDescent="0.25">
      <c r="A34">
        <v>30</v>
      </c>
      <c r="B34">
        <v>8</v>
      </c>
      <c r="C34" t="str">
        <f t="shared" si="0"/>
        <v>Accept</v>
      </c>
      <c r="D34">
        <f t="shared" si="1"/>
        <v>0.78219332576613221</v>
      </c>
      <c r="F34">
        <v>30</v>
      </c>
      <c r="G34">
        <v>14</v>
      </c>
      <c r="H34" t="str">
        <f t="shared" si="2"/>
        <v>Accept</v>
      </c>
      <c r="I34">
        <f t="shared" si="3"/>
        <v>0.74483842310659454</v>
      </c>
      <c r="K34">
        <v>30</v>
      </c>
      <c r="L34">
        <v>76</v>
      </c>
      <c r="M34" t="str">
        <f t="shared" si="4"/>
        <v>Accept</v>
      </c>
      <c r="N34">
        <f t="shared" si="5"/>
        <v>0.7738725719869578</v>
      </c>
    </row>
    <row r="35" spans="1:14" x14ac:dyDescent="0.25">
      <c r="A35">
        <v>31</v>
      </c>
      <c r="B35">
        <v>4</v>
      </c>
      <c r="C35" t="str">
        <f t="shared" si="0"/>
        <v>Accept</v>
      </c>
      <c r="D35">
        <f t="shared" si="1"/>
        <v>0.1733519536763494</v>
      </c>
      <c r="F35">
        <v>31</v>
      </c>
      <c r="G35">
        <v>7</v>
      </c>
      <c r="H35" t="str">
        <f t="shared" si="2"/>
        <v>Reject</v>
      </c>
      <c r="I35">
        <f t="shared" si="3"/>
        <v>1.4159386645760871E-2</v>
      </c>
      <c r="K35">
        <v>31</v>
      </c>
      <c r="L35">
        <v>86</v>
      </c>
      <c r="M35" t="str">
        <f t="shared" si="4"/>
        <v>Accept</v>
      </c>
      <c r="N35">
        <f t="shared" si="5"/>
        <v>0.35316523494211638</v>
      </c>
    </row>
    <row r="36" spans="1:14" x14ac:dyDescent="0.25">
      <c r="A36">
        <v>32</v>
      </c>
      <c r="B36">
        <v>7</v>
      </c>
      <c r="C36" t="str">
        <f t="shared" si="0"/>
        <v>Accept</v>
      </c>
      <c r="D36">
        <f t="shared" si="1"/>
        <v>0.91355330858628825</v>
      </c>
      <c r="F36">
        <v>32</v>
      </c>
      <c r="G36">
        <v>12</v>
      </c>
      <c r="H36" t="str">
        <f t="shared" si="2"/>
        <v>Accept</v>
      </c>
      <c r="I36">
        <f t="shared" si="3"/>
        <v>0.36979534050904161</v>
      </c>
      <c r="K36">
        <v>32</v>
      </c>
      <c r="L36">
        <v>70</v>
      </c>
      <c r="M36" t="str">
        <f t="shared" si="4"/>
        <v>Accept</v>
      </c>
      <c r="N36">
        <f t="shared" si="5"/>
        <v>0.2995478591757284</v>
      </c>
    </row>
    <row r="37" spans="1:14" x14ac:dyDescent="0.25">
      <c r="A37">
        <v>33</v>
      </c>
      <c r="B37">
        <v>9</v>
      </c>
      <c r="C37" t="str">
        <f t="shared" si="0"/>
        <v>Accept</v>
      </c>
      <c r="D37">
        <f t="shared" si="1"/>
        <v>0.51597163082450148</v>
      </c>
      <c r="F37">
        <v>33</v>
      </c>
      <c r="G37">
        <v>18</v>
      </c>
      <c r="H37" t="str">
        <f t="shared" si="2"/>
        <v>Accept</v>
      </c>
      <c r="I37">
        <f t="shared" si="3"/>
        <v>0.44874251346174132</v>
      </c>
      <c r="K37">
        <v>33</v>
      </c>
      <c r="L37">
        <v>76</v>
      </c>
      <c r="M37" t="str">
        <f t="shared" si="4"/>
        <v>Accept</v>
      </c>
      <c r="N37">
        <f t="shared" si="5"/>
        <v>0.7738725719869578</v>
      </c>
    </row>
    <row r="38" spans="1:14" x14ac:dyDescent="0.25">
      <c r="A38">
        <v>34</v>
      </c>
      <c r="B38">
        <v>9</v>
      </c>
      <c r="C38" t="str">
        <f t="shared" si="0"/>
        <v>Accept</v>
      </c>
      <c r="D38">
        <f t="shared" si="1"/>
        <v>0.51597163082450148</v>
      </c>
      <c r="F38">
        <v>34</v>
      </c>
      <c r="G38">
        <v>17</v>
      </c>
      <c r="H38" t="str">
        <f t="shared" si="2"/>
        <v>Accept</v>
      </c>
      <c r="I38">
        <f t="shared" si="3"/>
        <v>0.62185448552434641</v>
      </c>
      <c r="K38">
        <v>34</v>
      </c>
      <c r="L38">
        <v>71</v>
      </c>
      <c r="M38" t="str">
        <f t="shared" si="4"/>
        <v>Accept</v>
      </c>
      <c r="N38">
        <f t="shared" si="5"/>
        <v>0.36218151502541418</v>
      </c>
    </row>
    <row r="39" spans="1:14" x14ac:dyDescent="0.25">
      <c r="A39">
        <v>35</v>
      </c>
      <c r="B39">
        <v>8</v>
      </c>
      <c r="C39" t="str">
        <f t="shared" si="0"/>
        <v>Accept</v>
      </c>
      <c r="D39">
        <f t="shared" si="1"/>
        <v>0.78219332576613221</v>
      </c>
      <c r="F39">
        <v>35</v>
      </c>
      <c r="G39">
        <v>17</v>
      </c>
      <c r="H39" t="str">
        <f t="shared" si="2"/>
        <v>Accept</v>
      </c>
      <c r="I39">
        <f t="shared" si="3"/>
        <v>0.62185448552434641</v>
      </c>
      <c r="K39">
        <v>35</v>
      </c>
      <c r="L39">
        <v>80</v>
      </c>
      <c r="M39" t="str">
        <f t="shared" si="4"/>
        <v>Accept</v>
      </c>
      <c r="N39">
        <f t="shared" si="5"/>
        <v>0.83846298895840565</v>
      </c>
    </row>
    <row r="40" spans="1:14" x14ac:dyDescent="0.25">
      <c r="A40">
        <v>36</v>
      </c>
      <c r="B40">
        <v>8</v>
      </c>
      <c r="C40" t="str">
        <f t="shared" si="0"/>
        <v>Accept</v>
      </c>
      <c r="D40">
        <f t="shared" si="1"/>
        <v>0.78219332576613221</v>
      </c>
      <c r="F40">
        <v>36</v>
      </c>
      <c r="G40">
        <v>17</v>
      </c>
      <c r="H40" t="str">
        <f t="shared" si="2"/>
        <v>Accept</v>
      </c>
      <c r="I40">
        <f t="shared" si="3"/>
        <v>0.62185448552434641</v>
      </c>
      <c r="K40">
        <v>36</v>
      </c>
      <c r="L40">
        <v>76</v>
      </c>
      <c r="M40" t="str">
        <f t="shared" si="4"/>
        <v>Accept</v>
      </c>
      <c r="N40">
        <f t="shared" si="5"/>
        <v>0.7738725719869578</v>
      </c>
    </row>
    <row r="41" spans="1:14" x14ac:dyDescent="0.25">
      <c r="A41">
        <v>37</v>
      </c>
      <c r="B41">
        <v>6</v>
      </c>
      <c r="C41" t="str">
        <f t="shared" si="0"/>
        <v>Accept</v>
      </c>
      <c r="D41">
        <f t="shared" si="1"/>
        <v>0.61165849616078438</v>
      </c>
      <c r="F41">
        <v>37</v>
      </c>
      <c r="G41">
        <v>11</v>
      </c>
      <c r="H41" t="str">
        <f t="shared" si="2"/>
        <v>Accept</v>
      </c>
      <c r="I41">
        <f t="shared" si="3"/>
        <v>0.23332230626673228</v>
      </c>
      <c r="K41">
        <v>37</v>
      </c>
      <c r="L41">
        <v>64</v>
      </c>
      <c r="M41" t="str">
        <f t="shared" si="4"/>
        <v>Reject</v>
      </c>
      <c r="N41">
        <f t="shared" si="5"/>
        <v>7.1051000787780344E-2</v>
      </c>
    </row>
    <row r="42" spans="1:14" x14ac:dyDescent="0.25">
      <c r="A42">
        <v>38</v>
      </c>
      <c r="B42">
        <v>10</v>
      </c>
      <c r="C42" t="str">
        <f t="shared" si="0"/>
        <v>Accept</v>
      </c>
      <c r="D42">
        <f t="shared" si="1"/>
        <v>0.31131370283812299</v>
      </c>
      <c r="F42">
        <v>38</v>
      </c>
      <c r="G42">
        <v>17</v>
      </c>
      <c r="H42" t="str">
        <f t="shared" si="2"/>
        <v>Accept</v>
      </c>
      <c r="I42">
        <f t="shared" si="3"/>
        <v>0.62185448552434641</v>
      </c>
      <c r="K42">
        <v>38</v>
      </c>
      <c r="L42">
        <v>83</v>
      </c>
      <c r="M42" t="str">
        <f t="shared" si="4"/>
        <v>Accept</v>
      </c>
      <c r="N42">
        <f t="shared" si="5"/>
        <v>0.57009213356706034</v>
      </c>
    </row>
  </sheetData>
  <phoneticPr fontId="1" type="noConversion"/>
  <conditionalFormatting sqref="C5:C42">
    <cfRule type="containsText" dxfId="4" priority="3" operator="containsText" text="reject">
      <formula>NOT(ISERROR(SEARCH("reject",C5)))</formula>
    </cfRule>
  </conditionalFormatting>
  <conditionalFormatting sqref="H5:H42">
    <cfRule type="containsText" dxfId="0" priority="2" operator="containsText" text="reject">
      <formula>NOT(ISERROR(SEARCH("reject",H5)))</formula>
    </cfRule>
  </conditionalFormatting>
  <conditionalFormatting sqref="M5:M42">
    <cfRule type="containsText" dxfId="1" priority="1" operator="containsText" text="reject">
      <formula>NOT(ISERROR(SEARCH("reject",M5)))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第1題</vt:lpstr>
      <vt:lpstr>工作表1</vt:lpstr>
      <vt:lpstr>第2題 修正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2024-03-27T02:27:10Z</dcterms:created>
  <dcterms:modified xsi:type="dcterms:W3CDTF">2024-04-09T11:53:19Z</dcterms:modified>
</cp:coreProperties>
</file>