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2\"/>
    </mc:Choice>
  </mc:AlternateContent>
  <xr:revisionPtr revIDLastSave="0" documentId="13_ncr:1_{5C8DB33F-DAD5-44CC-90F7-D6642C44B689}" xr6:coauthVersionLast="47" xr6:coauthVersionMax="47" xr10:uidLastSave="{00000000-0000-0000-0000-000000000000}"/>
  <bookViews>
    <workbookView xWindow="-120" yWindow="-120" windowWidth="29040" windowHeight="15720" xr2:uid="{CB8A175E-6191-4478-A7B3-8E35534C3B7C}"/>
  </bookViews>
  <sheets>
    <sheet name="1-1" sheetId="1" r:id="rId1"/>
    <sheet name="1-2" sheetId="2" r:id="rId2"/>
    <sheet name="2-1" sheetId="3" r:id="rId3"/>
    <sheet name="2-1 check" sheetId="4" r:id="rId4"/>
    <sheet name="2-2" sheetId="5" r:id="rId5"/>
  </sheets>
  <definedNames>
    <definedName name="solver_adj" localSheetId="0" hidden="1">'1-1'!$Q$36:$S$36</definedName>
    <definedName name="solver_adj" localSheetId="1" hidden="1">'1-2'!$C$28:$E$28</definedName>
    <definedName name="solver_adj" localSheetId="2" hidden="1">'2-1'!$B$58:$E$58</definedName>
    <definedName name="solver_adj" localSheetId="4" hidden="1">'2-2'!$B$61:$D$61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lhs1" localSheetId="0" hidden="1">'1-1'!$Q$36</definedName>
    <definedName name="solver_lhs1" localSheetId="1" hidden="1">'1-2'!$C$28</definedName>
    <definedName name="solver_lhs1" localSheetId="2" hidden="1">'2-1'!$B$58</definedName>
    <definedName name="solver_lhs1" localSheetId="4" hidden="1">'2-2'!$B$61</definedName>
    <definedName name="solver_lhs2" localSheetId="0" hidden="1">'1-1'!$Q$36</definedName>
    <definedName name="solver_lhs2" localSheetId="1" hidden="1">'1-2'!$C$28</definedName>
    <definedName name="solver_lhs2" localSheetId="2" hidden="1">'2-1'!$B$58</definedName>
    <definedName name="solver_lhs2" localSheetId="4" hidden="1">'2-2'!$B$61</definedName>
    <definedName name="solver_lhs3" localSheetId="0" hidden="1">'1-1'!$R$36</definedName>
    <definedName name="solver_lhs3" localSheetId="1" hidden="1">'1-2'!$D$28</definedName>
    <definedName name="solver_lhs3" localSheetId="2" hidden="1">'2-1'!$C$58</definedName>
    <definedName name="solver_lhs3" localSheetId="4" hidden="1">'2-2'!$C$61</definedName>
    <definedName name="solver_lhs4" localSheetId="0" hidden="1">'1-1'!$R$36</definedName>
    <definedName name="solver_lhs4" localSheetId="1" hidden="1">'1-2'!$D$28</definedName>
    <definedName name="solver_lhs4" localSheetId="2" hidden="1">'2-1'!$C$58</definedName>
    <definedName name="solver_lhs4" localSheetId="4" hidden="1">'2-2'!$C$61</definedName>
    <definedName name="solver_lhs5" localSheetId="0" hidden="1">'1-1'!$S$36</definedName>
    <definedName name="solver_lhs5" localSheetId="1" hidden="1">'1-2'!$E$28</definedName>
    <definedName name="solver_lhs5" localSheetId="2" hidden="1">'2-1'!$D$58</definedName>
    <definedName name="solver_lhs5" localSheetId="4" hidden="1">'2-2'!$D$61</definedName>
    <definedName name="solver_lhs6" localSheetId="0" hidden="1">'1-1'!$S$36</definedName>
    <definedName name="solver_lhs6" localSheetId="1" hidden="1">'1-2'!$E$28</definedName>
    <definedName name="solver_lhs6" localSheetId="2" hidden="1">'2-1'!$D$58</definedName>
    <definedName name="solver_lhs6" localSheetId="4" hidden="1">'2-2'!$D$61</definedName>
    <definedName name="solver_lhs7" localSheetId="2" hidden="1">'2-1'!$D$58</definedName>
    <definedName name="solver_lhs8" localSheetId="2" hidden="1">'2-1'!$E$58</definedName>
    <definedName name="solver_lhs9" localSheetId="2" hidden="1">'2-1'!$E$58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um" localSheetId="0" hidden="1">6</definedName>
    <definedName name="solver_num" localSheetId="1" hidden="1">6</definedName>
    <definedName name="solver_num" localSheetId="2" hidden="1">9</definedName>
    <definedName name="solver_num" localSheetId="4" hidden="1">6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opt" localSheetId="0" hidden="1">'1-1'!$T$36</definedName>
    <definedName name="solver_opt" localSheetId="1" hidden="1">'1-2'!$F$28</definedName>
    <definedName name="solver_opt" localSheetId="2" hidden="1">'2-1'!$F$58</definedName>
    <definedName name="solver_opt" localSheetId="4" hidden="1">'2-2'!$E$61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4" hidden="1">1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4" hidden="1">3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3" localSheetId="4" hidden="1">1</definedName>
    <definedName name="solver_rel4" localSheetId="0" hidden="1">3</definedName>
    <definedName name="solver_rel4" localSheetId="1" hidden="1">3</definedName>
    <definedName name="solver_rel4" localSheetId="2" hidden="1">3</definedName>
    <definedName name="solver_rel4" localSheetId="4" hidden="1">3</definedName>
    <definedName name="solver_rel5" localSheetId="0" hidden="1">1</definedName>
    <definedName name="solver_rel5" localSheetId="1" hidden="1">1</definedName>
    <definedName name="solver_rel5" localSheetId="2" hidden="1">1</definedName>
    <definedName name="solver_rel5" localSheetId="4" hidden="1">1</definedName>
    <definedName name="solver_rel6" localSheetId="0" hidden="1">3</definedName>
    <definedName name="solver_rel6" localSheetId="1" hidden="1">3</definedName>
    <definedName name="solver_rel6" localSheetId="2" hidden="1">2</definedName>
    <definedName name="solver_rel6" localSheetId="4" hidden="1">3</definedName>
    <definedName name="solver_rel7" localSheetId="2" hidden="1">3</definedName>
    <definedName name="solver_rel8" localSheetId="2" hidden="1">1</definedName>
    <definedName name="solver_rel9" localSheetId="2" hidden="1">3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rhs1" localSheetId="4" hidden="1">1</definedName>
    <definedName name="solver_rhs2" localSheetId="0" hidden="1">-1</definedName>
    <definedName name="solver_rhs2" localSheetId="1" hidden="1">-1</definedName>
    <definedName name="solver_rhs2" localSheetId="2" hidden="1">-1</definedName>
    <definedName name="solver_rhs2" localSheetId="4" hidden="1">-1</definedName>
    <definedName name="solver_rhs3" localSheetId="0" hidden="1">1</definedName>
    <definedName name="solver_rhs3" localSheetId="1" hidden="1">1</definedName>
    <definedName name="solver_rhs3" localSheetId="2" hidden="1">1</definedName>
    <definedName name="solver_rhs3" localSheetId="4" hidden="1">1</definedName>
    <definedName name="solver_rhs4" localSheetId="0" hidden="1">-1</definedName>
    <definedName name="solver_rhs4" localSheetId="1" hidden="1">-1</definedName>
    <definedName name="solver_rhs4" localSheetId="2" hidden="1">-1</definedName>
    <definedName name="solver_rhs4" localSheetId="4" hidden="1">-1</definedName>
    <definedName name="solver_rhs5" localSheetId="0" hidden="1">1</definedName>
    <definedName name="solver_rhs5" localSheetId="1" hidden="1">1</definedName>
    <definedName name="solver_rhs5" localSheetId="2" hidden="1">1</definedName>
    <definedName name="solver_rhs5" localSheetId="4" hidden="1">1</definedName>
    <definedName name="solver_rhs6" localSheetId="0" hidden="1">-1</definedName>
    <definedName name="solver_rhs6" localSheetId="1" hidden="1">-1</definedName>
    <definedName name="solver_rhs6" localSheetId="2" hidden="1">-('2-1'!$A$55+'2-1'!$B$55*'2-1'!$B$58+'2-1'!$C$55*'2-1'!$C$58)/'2-1'!$D$55</definedName>
    <definedName name="solver_rhs6" localSheetId="4" hidden="1">-1</definedName>
    <definedName name="solver_rhs7" localSheetId="2" hidden="1">-1</definedName>
    <definedName name="solver_rhs8" localSheetId="2" hidden="1">1</definedName>
    <definedName name="solver_rhs9" localSheetId="2" hidden="1">-1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4" hidden="1">3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D61" i="3"/>
  <c r="D62" i="3"/>
  <c r="D63" i="3"/>
  <c r="D60" i="3"/>
  <c r="E61" i="5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2" i="3"/>
  <c r="A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K17" i="1"/>
  <c r="K16" i="1"/>
  <c r="K15" i="1"/>
  <c r="K14" i="1"/>
  <c r="K13" i="1"/>
  <c r="K12" i="1"/>
  <c r="K11" i="1"/>
  <c r="B55" i="5"/>
  <c r="B58" i="5" s="1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B37" i="5"/>
  <c r="F22" i="5"/>
  <c r="G22" i="5"/>
  <c r="H22" i="5"/>
  <c r="I22" i="5"/>
  <c r="J22" i="5"/>
  <c r="K22" i="5"/>
  <c r="L22" i="5"/>
  <c r="M22" i="5"/>
  <c r="N22" i="5"/>
  <c r="O22" i="5"/>
  <c r="P22" i="5"/>
  <c r="F23" i="5"/>
  <c r="G23" i="5"/>
  <c r="H23" i="5"/>
  <c r="I23" i="5"/>
  <c r="J23" i="5"/>
  <c r="K23" i="5"/>
  <c r="L23" i="5"/>
  <c r="M23" i="5"/>
  <c r="N23" i="5"/>
  <c r="O23" i="5"/>
  <c r="P23" i="5"/>
  <c r="F24" i="5"/>
  <c r="G24" i="5"/>
  <c r="H24" i="5"/>
  <c r="I24" i="5"/>
  <c r="J24" i="5"/>
  <c r="K24" i="5"/>
  <c r="L24" i="5"/>
  <c r="M24" i="5"/>
  <c r="N24" i="5"/>
  <c r="O24" i="5"/>
  <c r="P24" i="5"/>
  <c r="F25" i="5"/>
  <c r="G25" i="5"/>
  <c r="H25" i="5"/>
  <c r="I25" i="5"/>
  <c r="J25" i="5"/>
  <c r="K25" i="5"/>
  <c r="L25" i="5"/>
  <c r="M25" i="5"/>
  <c r="N25" i="5"/>
  <c r="O25" i="5"/>
  <c r="P25" i="5"/>
  <c r="F26" i="5"/>
  <c r="G26" i="5"/>
  <c r="H26" i="5"/>
  <c r="I26" i="5"/>
  <c r="J26" i="5"/>
  <c r="K26" i="5"/>
  <c r="L26" i="5"/>
  <c r="M26" i="5"/>
  <c r="N26" i="5"/>
  <c r="O26" i="5"/>
  <c r="P26" i="5"/>
  <c r="F27" i="5"/>
  <c r="G27" i="5"/>
  <c r="H27" i="5"/>
  <c r="I27" i="5"/>
  <c r="J27" i="5"/>
  <c r="K27" i="5"/>
  <c r="L27" i="5"/>
  <c r="M27" i="5"/>
  <c r="N27" i="5"/>
  <c r="O27" i="5"/>
  <c r="P27" i="5"/>
  <c r="F28" i="5"/>
  <c r="G28" i="5"/>
  <c r="H28" i="5"/>
  <c r="I28" i="5"/>
  <c r="J28" i="5"/>
  <c r="K28" i="5"/>
  <c r="L28" i="5"/>
  <c r="M28" i="5"/>
  <c r="N28" i="5"/>
  <c r="O28" i="5"/>
  <c r="P28" i="5"/>
  <c r="F29" i="5"/>
  <c r="G29" i="5"/>
  <c r="H29" i="5"/>
  <c r="I29" i="5"/>
  <c r="J29" i="5"/>
  <c r="K29" i="5"/>
  <c r="L29" i="5"/>
  <c r="M29" i="5"/>
  <c r="N29" i="5"/>
  <c r="O29" i="5"/>
  <c r="P29" i="5"/>
  <c r="F30" i="5"/>
  <c r="G30" i="5"/>
  <c r="H30" i="5"/>
  <c r="I30" i="5"/>
  <c r="J30" i="5"/>
  <c r="K30" i="5"/>
  <c r="L30" i="5"/>
  <c r="M30" i="5"/>
  <c r="N30" i="5"/>
  <c r="O30" i="5"/>
  <c r="P30" i="5"/>
  <c r="F31" i="5"/>
  <c r="G31" i="5"/>
  <c r="H31" i="5"/>
  <c r="I31" i="5"/>
  <c r="J31" i="5"/>
  <c r="K31" i="5"/>
  <c r="L31" i="5"/>
  <c r="M31" i="5"/>
  <c r="N31" i="5"/>
  <c r="O31" i="5"/>
  <c r="P31" i="5"/>
  <c r="F32" i="5"/>
  <c r="G32" i="5"/>
  <c r="H32" i="5"/>
  <c r="I32" i="5"/>
  <c r="J32" i="5"/>
  <c r="K32" i="5"/>
  <c r="L32" i="5"/>
  <c r="M32" i="5"/>
  <c r="N32" i="5"/>
  <c r="O32" i="5"/>
  <c r="P32" i="5"/>
  <c r="F33" i="5"/>
  <c r="G33" i="5"/>
  <c r="H33" i="5"/>
  <c r="I33" i="5"/>
  <c r="J33" i="5"/>
  <c r="K33" i="5"/>
  <c r="L33" i="5"/>
  <c r="M33" i="5"/>
  <c r="N33" i="5"/>
  <c r="O33" i="5"/>
  <c r="P33" i="5"/>
  <c r="F34" i="5"/>
  <c r="G34" i="5"/>
  <c r="H34" i="5"/>
  <c r="I34" i="5"/>
  <c r="J34" i="5"/>
  <c r="K34" i="5"/>
  <c r="L34" i="5"/>
  <c r="M34" i="5"/>
  <c r="N34" i="5"/>
  <c r="O34" i="5"/>
  <c r="P34" i="5"/>
  <c r="F35" i="5"/>
  <c r="G35" i="5"/>
  <c r="H35" i="5"/>
  <c r="I35" i="5"/>
  <c r="J35" i="5"/>
  <c r="K35" i="5"/>
  <c r="L35" i="5"/>
  <c r="M35" i="5"/>
  <c r="N35" i="5"/>
  <c r="O35" i="5"/>
  <c r="P35" i="5"/>
  <c r="F36" i="5"/>
  <c r="G36" i="5"/>
  <c r="H36" i="5"/>
  <c r="I36" i="5"/>
  <c r="J36" i="5"/>
  <c r="K36" i="5"/>
  <c r="L36" i="5"/>
  <c r="M36" i="5"/>
  <c r="N36" i="5"/>
  <c r="O36" i="5"/>
  <c r="P36" i="5"/>
  <c r="P21" i="5"/>
  <c r="O21" i="5"/>
  <c r="M21" i="5"/>
  <c r="N21" i="5"/>
  <c r="L21" i="5"/>
  <c r="K21" i="5"/>
  <c r="J21" i="5"/>
  <c r="I21" i="5"/>
  <c r="H21" i="5"/>
  <c r="G21" i="5"/>
  <c r="F21" i="5"/>
  <c r="C47" i="3" l="1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C48" i="3"/>
  <c r="C49" i="3" s="1"/>
  <c r="D48" i="3"/>
  <c r="D49" i="3" s="1"/>
  <c r="E48" i="3"/>
  <c r="E49" i="3" s="1"/>
  <c r="F48" i="3"/>
  <c r="F49" i="3" s="1"/>
  <c r="G48" i="3"/>
  <c r="G49" i="3" s="1"/>
  <c r="H48" i="3"/>
  <c r="H49" i="3" s="1"/>
  <c r="I48" i="3"/>
  <c r="I49" i="3" s="1"/>
  <c r="J48" i="3"/>
  <c r="K48" i="3"/>
  <c r="K49" i="3" s="1"/>
  <c r="L48" i="3"/>
  <c r="L49" i="3" s="1"/>
  <c r="M48" i="3"/>
  <c r="M49" i="3" s="1"/>
  <c r="N48" i="3"/>
  <c r="N49" i="3" s="1"/>
  <c r="O48" i="3"/>
  <c r="O49" i="3" s="1"/>
  <c r="P48" i="3"/>
  <c r="P49" i="3" s="1"/>
  <c r="J49" i="3"/>
  <c r="B48" i="3"/>
  <c r="B49" i="3" s="1"/>
  <c r="B47" i="3"/>
  <c r="H40" i="3"/>
  <c r="F40" i="3"/>
  <c r="D40" i="3" l="1"/>
  <c r="B40" i="3"/>
  <c r="N21" i="3" l="1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20" i="3"/>
  <c r="H21" i="3"/>
  <c r="I21" i="3"/>
  <c r="J21" i="3"/>
  <c r="K21" i="3"/>
  <c r="L21" i="3"/>
  <c r="M21" i="3"/>
  <c r="O21" i="3"/>
  <c r="P21" i="3"/>
  <c r="H22" i="3"/>
  <c r="I22" i="3"/>
  <c r="J22" i="3"/>
  <c r="K22" i="3"/>
  <c r="L22" i="3"/>
  <c r="M22" i="3"/>
  <c r="O22" i="3"/>
  <c r="P22" i="3"/>
  <c r="H23" i="3"/>
  <c r="I23" i="3"/>
  <c r="J23" i="3"/>
  <c r="K23" i="3"/>
  <c r="L23" i="3"/>
  <c r="M23" i="3"/>
  <c r="O23" i="3"/>
  <c r="P23" i="3"/>
  <c r="H24" i="3"/>
  <c r="I24" i="3"/>
  <c r="J24" i="3"/>
  <c r="K24" i="3"/>
  <c r="L24" i="3"/>
  <c r="M24" i="3"/>
  <c r="O24" i="3"/>
  <c r="P24" i="3"/>
  <c r="H25" i="3"/>
  <c r="I25" i="3"/>
  <c r="J25" i="3"/>
  <c r="K25" i="3"/>
  <c r="L25" i="3"/>
  <c r="M25" i="3"/>
  <c r="O25" i="3"/>
  <c r="P25" i="3"/>
  <c r="H26" i="3"/>
  <c r="I26" i="3"/>
  <c r="J26" i="3"/>
  <c r="K26" i="3"/>
  <c r="L26" i="3"/>
  <c r="M26" i="3"/>
  <c r="O26" i="3"/>
  <c r="P26" i="3"/>
  <c r="H27" i="3"/>
  <c r="I27" i="3"/>
  <c r="J27" i="3"/>
  <c r="K27" i="3"/>
  <c r="L27" i="3"/>
  <c r="M27" i="3"/>
  <c r="O27" i="3"/>
  <c r="P27" i="3"/>
  <c r="H28" i="3"/>
  <c r="I28" i="3"/>
  <c r="J28" i="3"/>
  <c r="K28" i="3"/>
  <c r="L28" i="3"/>
  <c r="M28" i="3"/>
  <c r="O28" i="3"/>
  <c r="P28" i="3"/>
  <c r="H29" i="3"/>
  <c r="I29" i="3"/>
  <c r="J29" i="3"/>
  <c r="K29" i="3"/>
  <c r="L29" i="3"/>
  <c r="M29" i="3"/>
  <c r="O29" i="3"/>
  <c r="P29" i="3"/>
  <c r="H30" i="3"/>
  <c r="I30" i="3"/>
  <c r="J30" i="3"/>
  <c r="K30" i="3"/>
  <c r="L30" i="3"/>
  <c r="M30" i="3"/>
  <c r="O30" i="3"/>
  <c r="P30" i="3"/>
  <c r="H31" i="3"/>
  <c r="I31" i="3"/>
  <c r="J31" i="3"/>
  <c r="K31" i="3"/>
  <c r="L31" i="3"/>
  <c r="M31" i="3"/>
  <c r="O31" i="3"/>
  <c r="P31" i="3"/>
  <c r="H32" i="3"/>
  <c r="I32" i="3"/>
  <c r="J32" i="3"/>
  <c r="K32" i="3"/>
  <c r="L32" i="3"/>
  <c r="M32" i="3"/>
  <c r="O32" i="3"/>
  <c r="P32" i="3"/>
  <c r="H33" i="3"/>
  <c r="I33" i="3"/>
  <c r="J33" i="3"/>
  <c r="K33" i="3"/>
  <c r="L33" i="3"/>
  <c r="M33" i="3"/>
  <c r="O33" i="3"/>
  <c r="P33" i="3"/>
  <c r="H34" i="3"/>
  <c r="I34" i="3"/>
  <c r="J34" i="3"/>
  <c r="K34" i="3"/>
  <c r="L34" i="3"/>
  <c r="M34" i="3"/>
  <c r="O34" i="3"/>
  <c r="P34" i="3"/>
  <c r="H35" i="3"/>
  <c r="I35" i="3"/>
  <c r="J35" i="3"/>
  <c r="K35" i="3"/>
  <c r="L35" i="3"/>
  <c r="M35" i="3"/>
  <c r="O35" i="3"/>
  <c r="P35" i="3"/>
  <c r="P20" i="3"/>
  <c r="O20" i="3"/>
  <c r="M20" i="3"/>
  <c r="L20" i="3"/>
  <c r="K20" i="3"/>
  <c r="J20" i="3"/>
  <c r="I20" i="3"/>
  <c r="H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20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Q26" i="3" s="1"/>
  <c r="I7" i="3"/>
  <c r="H7" i="3"/>
  <c r="I6" i="3"/>
  <c r="H6" i="3"/>
  <c r="I5" i="3"/>
  <c r="H5" i="3"/>
  <c r="I4" i="3"/>
  <c r="H4" i="3"/>
  <c r="I3" i="3"/>
  <c r="H3" i="3"/>
  <c r="I2" i="3"/>
  <c r="H2" i="3"/>
  <c r="Q32" i="3" l="1"/>
  <c r="Q25" i="3"/>
  <c r="Q29" i="3"/>
  <c r="Q33" i="3"/>
  <c r="Q23" i="3"/>
  <c r="Q35" i="3"/>
  <c r="Q20" i="3"/>
  <c r="Q27" i="3"/>
  <c r="Q34" i="3"/>
  <c r="Q31" i="3"/>
  <c r="Q24" i="3"/>
  <c r="Q28" i="3"/>
  <c r="Q21" i="3"/>
  <c r="Q22" i="3"/>
  <c r="Q30" i="3"/>
  <c r="A52" i="3" l="1"/>
  <c r="B37" i="3"/>
  <c r="B52" i="3" s="1"/>
  <c r="M37" i="3"/>
  <c r="M52" i="3" s="1"/>
  <c r="O37" i="3"/>
  <c r="O52" i="3" s="1"/>
  <c r="N37" i="3"/>
  <c r="N52" i="3" s="1"/>
  <c r="G37" i="3"/>
  <c r="G52" i="3" s="1"/>
  <c r="C37" i="3"/>
  <c r="C52" i="3" s="1"/>
  <c r="L37" i="3"/>
  <c r="L52" i="3" s="1"/>
  <c r="P37" i="3"/>
  <c r="P52" i="3" s="1"/>
  <c r="E37" i="3"/>
  <c r="E52" i="3" s="1"/>
  <c r="H37" i="3"/>
  <c r="H52" i="3" s="1"/>
  <c r="J37" i="3"/>
  <c r="J52" i="3" s="1"/>
  <c r="I37" i="3"/>
  <c r="I52" i="3" s="1"/>
  <c r="F37" i="3"/>
  <c r="F52" i="3" s="1"/>
  <c r="D37" i="3"/>
  <c r="D52" i="3" s="1"/>
  <c r="K37" i="3"/>
  <c r="K52" i="3" s="1"/>
  <c r="F28" i="2"/>
  <c r="F58" i="3" l="1"/>
  <c r="T2" i="3"/>
  <c r="B44" i="3"/>
  <c r="I44" i="3"/>
  <c r="J44" i="3"/>
  <c r="F44" i="3"/>
  <c r="E44" i="3"/>
  <c r="C44" i="3"/>
  <c r="G44" i="3"/>
  <c r="H44" i="3"/>
  <c r="K44" i="3"/>
  <c r="D44" i="3"/>
  <c r="N44" i="3"/>
  <c r="O44" i="3"/>
  <c r="P44" i="3"/>
  <c r="L44" i="3"/>
  <c r="M44" i="3"/>
  <c r="T8" i="3"/>
  <c r="T3" i="3"/>
  <c r="T5" i="3"/>
  <c r="T11" i="3"/>
  <c r="T6" i="3"/>
  <c r="T7" i="3"/>
  <c r="T4" i="3"/>
  <c r="T9" i="3"/>
  <c r="T10" i="3"/>
  <c r="Q37" i="3" a="1"/>
  <c r="Q37" i="3" s="1"/>
  <c r="D25" i="2"/>
  <c r="E25" i="2"/>
  <c r="F25" i="2"/>
  <c r="G25" i="2"/>
  <c r="H25" i="2"/>
  <c r="I25" i="2"/>
  <c r="J25" i="2"/>
  <c r="K25" i="2"/>
  <c r="L25" i="2"/>
  <c r="C25" i="2"/>
  <c r="B25" i="2"/>
  <c r="Q3" i="2"/>
  <c r="Q4" i="2"/>
  <c r="Q5" i="2"/>
  <c r="Q6" i="2"/>
  <c r="Q7" i="2"/>
  <c r="Q8" i="2"/>
  <c r="Q2" i="2"/>
  <c r="P3" i="2"/>
  <c r="P4" i="2"/>
  <c r="P5" i="2"/>
  <c r="P6" i="2"/>
  <c r="P7" i="2"/>
  <c r="P8" i="2"/>
  <c r="P2" i="2"/>
  <c r="O8" i="2"/>
  <c r="O7" i="2"/>
  <c r="O6" i="2"/>
  <c r="O5" i="2"/>
  <c r="O4" i="2"/>
  <c r="O3" i="2"/>
  <c r="O2" i="2"/>
  <c r="N23" i="2"/>
  <c r="M23" i="2"/>
  <c r="D23" i="2"/>
  <c r="E23" i="2"/>
  <c r="F23" i="2"/>
  <c r="G23" i="2"/>
  <c r="H23" i="2"/>
  <c r="I23" i="2"/>
  <c r="J23" i="2"/>
  <c r="K23" i="2"/>
  <c r="L23" i="2"/>
  <c r="C23" i="2"/>
  <c r="M21" i="2"/>
  <c r="N21" i="2"/>
  <c r="D21" i="2"/>
  <c r="E21" i="2"/>
  <c r="F21" i="2"/>
  <c r="G21" i="2"/>
  <c r="H21" i="2"/>
  <c r="I21" i="2"/>
  <c r="J21" i="2"/>
  <c r="K21" i="2"/>
  <c r="L21" i="2"/>
  <c r="C21" i="2"/>
  <c r="M13" i="2"/>
  <c r="M14" i="2"/>
  <c r="M15" i="2"/>
  <c r="M16" i="2"/>
  <c r="M17" i="2"/>
  <c r="M18" i="2"/>
  <c r="M19" i="2"/>
  <c r="M12" i="2"/>
  <c r="L13" i="2"/>
  <c r="L14" i="2"/>
  <c r="L15" i="2"/>
  <c r="L16" i="2"/>
  <c r="L17" i="2"/>
  <c r="L18" i="2"/>
  <c r="L19" i="2"/>
  <c r="L12" i="2"/>
  <c r="H13" i="2"/>
  <c r="H14" i="2"/>
  <c r="H15" i="2"/>
  <c r="H16" i="2"/>
  <c r="H17" i="2"/>
  <c r="H18" i="2"/>
  <c r="H19" i="2"/>
  <c r="H12" i="2"/>
  <c r="G13" i="2"/>
  <c r="G14" i="2"/>
  <c r="G15" i="2"/>
  <c r="G16" i="2"/>
  <c r="G17" i="2"/>
  <c r="G18" i="2"/>
  <c r="G19" i="2"/>
  <c r="G12" i="2"/>
  <c r="F13" i="2"/>
  <c r="F14" i="2"/>
  <c r="F15" i="2"/>
  <c r="F16" i="2"/>
  <c r="F17" i="2"/>
  <c r="F18" i="2"/>
  <c r="F19" i="2"/>
  <c r="F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D12" i="2"/>
  <c r="E12" i="2"/>
  <c r="C12" i="2"/>
  <c r="R37" i="3" l="1"/>
  <c r="K45" i="3" s="1"/>
  <c r="U11" i="3"/>
  <c r="U5" i="3"/>
  <c r="U7" i="3"/>
  <c r="U3" i="3"/>
  <c r="U4" i="3"/>
  <c r="U2" i="3"/>
  <c r="U10" i="3"/>
  <c r="U6" i="3"/>
  <c r="U8" i="3"/>
  <c r="U9" i="3"/>
  <c r="D38" i="3"/>
  <c r="D39" i="3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2" i="2" a="1"/>
  <c r="L2" i="2" s="1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J2" i="2"/>
  <c r="K2" i="2"/>
  <c r="I2" i="2"/>
  <c r="V4" i="3" l="1"/>
  <c r="O38" i="3"/>
  <c r="O39" i="3" s="1"/>
  <c r="D45" i="3"/>
  <c r="V3" i="3"/>
  <c r="H45" i="3"/>
  <c r="I38" i="3"/>
  <c r="I39" i="3" s="1"/>
  <c r="J38" i="3"/>
  <c r="J39" i="3" s="1"/>
  <c r="L43" i="3"/>
  <c r="H38" i="3"/>
  <c r="H39" i="3" s="1"/>
  <c r="V5" i="3"/>
  <c r="J43" i="3"/>
  <c r="N43" i="3"/>
  <c r="B45" i="3"/>
  <c r="C38" i="3"/>
  <c r="C39" i="3" s="1"/>
  <c r="P43" i="3"/>
  <c r="K43" i="3"/>
  <c r="V7" i="3"/>
  <c r="O43" i="3"/>
  <c r="E45" i="3"/>
  <c r="V9" i="3"/>
  <c r="F38" i="3"/>
  <c r="F39" i="3" s="1"/>
  <c r="V8" i="3"/>
  <c r="V11" i="3"/>
  <c r="D43" i="3"/>
  <c r="C43" i="3"/>
  <c r="G45" i="3"/>
  <c r="M43" i="3"/>
  <c r="B38" i="3"/>
  <c r="B39" i="3" s="1"/>
  <c r="V6" i="3"/>
  <c r="N38" i="3"/>
  <c r="N39" i="3" s="1"/>
  <c r="G43" i="3"/>
  <c r="J45" i="3"/>
  <c r="P45" i="3"/>
  <c r="G38" i="3"/>
  <c r="G39" i="3" s="1"/>
  <c r="V10" i="3"/>
  <c r="M38" i="3"/>
  <c r="M39" i="3" s="1"/>
  <c r="E43" i="3"/>
  <c r="L45" i="3"/>
  <c r="I45" i="3"/>
  <c r="K38" i="3"/>
  <c r="K39" i="3" s="1"/>
  <c r="V2" i="3"/>
  <c r="P38" i="3"/>
  <c r="P39" i="3" s="1"/>
  <c r="I43" i="3"/>
  <c r="O45" i="3"/>
  <c r="N45" i="3"/>
  <c r="E38" i="3"/>
  <c r="E39" i="3" s="1"/>
  <c r="B43" i="3"/>
  <c r="M45" i="3"/>
  <c r="F45" i="3"/>
  <c r="L38" i="3"/>
  <c r="L39" i="3" s="1"/>
  <c r="F43" i="3"/>
  <c r="H43" i="3"/>
  <c r="C45" i="3"/>
  <c r="T26" i="1"/>
  <c r="Q26" i="1"/>
  <c r="B29" i="1" l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C28" i="1"/>
  <c r="D28" i="1"/>
  <c r="B28" i="1"/>
  <c r="C21" i="1"/>
  <c r="D21" i="1"/>
  <c r="C22" i="1"/>
  <c r="D22" i="1"/>
  <c r="C23" i="1"/>
  <c r="D23" i="1"/>
  <c r="F23" i="1" s="1"/>
  <c r="C24" i="1"/>
  <c r="D24" i="1"/>
  <c r="C25" i="1"/>
  <c r="D25" i="1"/>
  <c r="C26" i="1"/>
  <c r="D26" i="1"/>
  <c r="C27" i="1"/>
  <c r="D27" i="1"/>
  <c r="C20" i="1"/>
  <c r="D20" i="1"/>
  <c r="B21" i="1"/>
  <c r="B22" i="1"/>
  <c r="B23" i="1"/>
  <c r="B24" i="1"/>
  <c r="B25" i="1"/>
  <c r="B26" i="1"/>
  <c r="B27" i="1"/>
  <c r="B20" i="1"/>
  <c r="I29" i="1"/>
  <c r="I30" i="1"/>
  <c r="I31" i="1"/>
  <c r="I32" i="1"/>
  <c r="I33" i="1"/>
  <c r="I34" i="1"/>
  <c r="I35" i="1"/>
  <c r="I21" i="1"/>
  <c r="I22" i="1"/>
  <c r="I23" i="1"/>
  <c r="I24" i="1"/>
  <c r="I25" i="1"/>
  <c r="I26" i="1"/>
  <c r="I27" i="1"/>
  <c r="I28" i="1"/>
  <c r="I20" i="1"/>
  <c r="I13" i="1"/>
  <c r="I14" i="1"/>
  <c r="I15" i="1"/>
  <c r="I16" i="1"/>
  <c r="I17" i="1"/>
  <c r="I18" i="1"/>
  <c r="I19" i="1"/>
  <c r="I12" i="1"/>
  <c r="F27" i="1" l="1"/>
  <c r="H30" i="1"/>
  <c r="G26" i="1"/>
  <c r="G33" i="1"/>
  <c r="E32" i="1"/>
  <c r="H27" i="1"/>
  <c r="F25" i="1"/>
  <c r="F21" i="1"/>
  <c r="E31" i="1"/>
  <c r="F33" i="1"/>
  <c r="F29" i="1"/>
  <c r="E22" i="1"/>
  <c r="E25" i="1"/>
  <c r="F35" i="1"/>
  <c r="G30" i="1"/>
  <c r="H20" i="1"/>
  <c r="G24" i="1"/>
  <c r="G27" i="1"/>
  <c r="G35" i="1"/>
  <c r="H28" i="1"/>
  <c r="F31" i="1"/>
  <c r="E24" i="1"/>
  <c r="F28" i="1"/>
  <c r="H21" i="1"/>
  <c r="G21" i="1"/>
  <c r="H29" i="1"/>
  <c r="E34" i="1"/>
  <c r="F24" i="1"/>
  <c r="H31" i="1"/>
  <c r="E27" i="1"/>
  <c r="H25" i="1"/>
  <c r="H33" i="1"/>
  <c r="E30" i="1"/>
  <c r="E33" i="1"/>
  <c r="F34" i="1"/>
  <c r="F20" i="1"/>
  <c r="G25" i="1"/>
  <c r="G31" i="1"/>
  <c r="H23" i="1"/>
  <c r="E26" i="1"/>
  <c r="F22" i="1"/>
  <c r="F32" i="1"/>
  <c r="G29" i="1"/>
  <c r="G23" i="1"/>
  <c r="E21" i="1"/>
  <c r="E35" i="1"/>
  <c r="E29" i="1"/>
  <c r="E20" i="1"/>
  <c r="H26" i="1"/>
  <c r="H24" i="1"/>
  <c r="H22" i="1"/>
  <c r="E28" i="1"/>
  <c r="H34" i="1"/>
  <c r="H32" i="1"/>
  <c r="G22" i="1"/>
  <c r="G34" i="1"/>
  <c r="G32" i="1"/>
  <c r="G20" i="1"/>
  <c r="F26" i="1"/>
  <c r="G28" i="1"/>
  <c r="F30" i="1"/>
  <c r="E23" i="1"/>
  <c r="H35" i="1"/>
  <c r="L9" i="1" l="1"/>
  <c r="J3" i="1"/>
  <c r="J4" i="1"/>
  <c r="J5" i="1"/>
  <c r="J6" i="1"/>
  <c r="J7" i="1"/>
  <c r="J8" i="1"/>
  <c r="J9" i="1"/>
  <c r="J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C12" i="1"/>
  <c r="D12" i="1"/>
  <c r="B12" i="1"/>
  <c r="I3" i="1"/>
  <c r="I4" i="1"/>
  <c r="I5" i="1"/>
  <c r="I6" i="1"/>
  <c r="I7" i="1"/>
  <c r="I8" i="1"/>
  <c r="I9" i="1"/>
  <c r="I2" i="1"/>
  <c r="M23" i="1" l="1"/>
  <c r="L24" i="1"/>
  <c r="L20" i="1"/>
  <c r="M22" i="1"/>
  <c r="L19" i="1"/>
  <c r="M19" i="1"/>
  <c r="N9" i="1" s="1"/>
  <c r="M20" i="1"/>
  <c r="L21" i="1"/>
  <c r="L23" i="1"/>
  <c r="M25" i="1"/>
  <c r="M21" i="1"/>
  <c r="L22" i="1"/>
  <c r="M24" i="1"/>
  <c r="L25" i="1"/>
  <c r="H17" i="1"/>
  <c r="F18" i="1"/>
  <c r="H16" i="1"/>
  <c r="F13" i="1"/>
  <c r="H12" i="1"/>
  <c r="E18" i="1"/>
  <c r="F17" i="1"/>
  <c r="G19" i="1"/>
  <c r="E16" i="1"/>
  <c r="F12" i="1"/>
  <c r="G17" i="1"/>
  <c r="H19" i="1"/>
  <c r="G16" i="1"/>
  <c r="H14" i="1"/>
  <c r="G18" i="1"/>
  <c r="H18" i="1"/>
  <c r="H13" i="1"/>
  <c r="F15" i="1"/>
  <c r="K6" i="1"/>
  <c r="H15" i="1"/>
  <c r="F14" i="1"/>
  <c r="E19" i="1"/>
  <c r="F19" i="1"/>
  <c r="E17" i="1"/>
  <c r="F16" i="1"/>
  <c r="E15" i="1"/>
  <c r="G15" i="1"/>
  <c r="E14" i="1"/>
  <c r="G14" i="1"/>
  <c r="E13" i="1"/>
  <c r="G13" i="1"/>
  <c r="E12" i="1"/>
  <c r="G12" i="1"/>
  <c r="O9" i="1" l="1"/>
  <c r="S26" i="1"/>
  <c r="R26" i="1"/>
  <c r="M8" i="1"/>
  <c r="L8" i="1"/>
  <c r="Q28" i="1"/>
  <c r="K28" i="1"/>
  <c r="R28" i="1" s="1"/>
  <c r="K20" i="1"/>
  <c r="L28" i="1"/>
  <c r="S28" i="1" s="1"/>
  <c r="Q27" i="1"/>
  <c r="L27" i="1"/>
  <c r="S27" i="1" s="1"/>
  <c r="K19" i="1"/>
  <c r="K27" i="1"/>
  <c r="R27" i="1" s="1"/>
  <c r="T27" i="1" s="1"/>
  <c r="T28" i="1" l="1"/>
  <c r="Q33" i="1" l="1"/>
  <c r="L33" i="1"/>
  <c r="S33" i="1" s="1"/>
  <c r="L17" i="1"/>
  <c r="M17" i="1" s="1"/>
  <c r="K25" i="1"/>
  <c r="L14" i="1"/>
  <c r="M14" i="1" s="1"/>
  <c r="Q30" i="1"/>
  <c r="K22" i="1"/>
  <c r="L30" i="1"/>
  <c r="S30" i="1" s="1"/>
  <c r="K24" i="1"/>
  <c r="Q32" i="1"/>
  <c r="L16" i="1"/>
  <c r="M16" i="1" s="1"/>
  <c r="L32" i="1"/>
  <c r="S32" i="1" s="1"/>
  <c r="L31" i="1"/>
  <c r="S31" i="1" s="1"/>
  <c r="L15" i="1"/>
  <c r="M15" i="1" s="1"/>
  <c r="Q31" i="1"/>
  <c r="K23" i="1"/>
  <c r="Q29" i="1"/>
  <c r="T36" i="1" s="1"/>
  <c r="K32" i="1"/>
  <c r="R32" i="1" s="1"/>
  <c r="K33" i="1"/>
  <c r="R33" i="1" s="1"/>
  <c r="K31" i="1"/>
  <c r="R31" i="1" s="1"/>
  <c r="T31" i="1" s="1"/>
  <c r="K30" i="1"/>
  <c r="R30" i="1"/>
  <c r="K29" i="1"/>
  <c r="R29" i="1" s="1"/>
  <c r="L11" i="1"/>
  <c r="M11" i="1" s="1"/>
  <c r="L13" i="1"/>
  <c r="M13" i="1" s="1"/>
  <c r="L12" i="1"/>
  <c r="M12" i="1" s="1"/>
  <c r="K21" i="1"/>
  <c r="B37" i="1" a="1"/>
  <c r="B37" i="1" s="1"/>
  <c r="L29" i="1"/>
  <c r="S29" i="1" s="1"/>
  <c r="T33" i="1" l="1"/>
  <c r="T32" i="1"/>
  <c r="T30" i="1"/>
  <c r="T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<sst xmlns="http://schemas.openxmlformats.org/spreadsheetml/2006/main" count="352" uniqueCount="163">
  <si>
    <t>test</t>
    <phoneticPr fontId="1" type="noConversion"/>
  </si>
  <si>
    <t>y</t>
    <phoneticPr fontId="1" type="noConversion"/>
  </si>
  <si>
    <t>x1</t>
  </si>
  <si>
    <t>x1</t>
    <phoneticPr fontId="1" type="noConversion"/>
  </si>
  <si>
    <t>x2</t>
  </si>
  <si>
    <t>x2</t>
    <phoneticPr fontId="1" type="noConversion"/>
  </si>
  <si>
    <t>x3</t>
  </si>
  <si>
    <t>x3</t>
    <phoneticPr fontId="1" type="noConversion"/>
  </si>
  <si>
    <t>x1x2</t>
  </si>
  <si>
    <t>x1x2</t>
    <phoneticPr fontId="1" type="noConversion"/>
  </si>
  <si>
    <t>x2x3</t>
  </si>
  <si>
    <t>x2x3</t>
    <phoneticPr fontId="1" type="noConversion"/>
  </si>
  <si>
    <t>x1x3</t>
  </si>
  <si>
    <t>x1x3</t>
    <phoneticPr fontId="1" type="noConversion"/>
  </si>
  <si>
    <t>x1x2x3</t>
  </si>
  <si>
    <t>x1x2x3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</si>
  <si>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</si>
  <si>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</si>
  <si>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</si>
  <si>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E12</t>
    <phoneticPr fontId="1" type="noConversion"/>
  </si>
  <si>
    <t>E23</t>
    <phoneticPr fontId="1" type="noConversion"/>
  </si>
  <si>
    <t>E13</t>
    <phoneticPr fontId="1" type="noConversion"/>
  </si>
  <si>
    <t>E123</t>
    <phoneticPr fontId="1" type="noConversion"/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</si>
  <si>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</si>
  <si>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var(E)=(s_effect)^2</t>
    <phoneticPr fontId="1" type="noConversion"/>
  </si>
  <si>
    <t>n</t>
    <phoneticPr fontId="1" type="noConversion"/>
  </si>
  <si>
    <t>m</t>
    <phoneticPr fontId="1" type="noConversion"/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</si>
  <si>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</si>
  <si>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</si>
  <si>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</si>
  <si>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</si>
  <si>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</si>
  <si>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</si>
  <si>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</si>
  <si>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</si>
  <si>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</si>
  <si>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</si>
  <si>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</si>
  <si>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</si>
  <si>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</si>
  <si>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</si>
  <si>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</si>
  <si>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</si>
  <si>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</si>
  <si>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</si>
  <si>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</si>
  <si>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</si>
  <si>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</si>
  <si>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</si>
  <si>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</si>
  <si>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99.0%</t>
  </si>
  <si>
    <t>上限 99.0%</t>
  </si>
  <si>
    <t>b1</t>
    <phoneticPr fontId="1" type="noConversion"/>
  </si>
  <si>
    <t>b3</t>
    <phoneticPr fontId="1" type="noConversion"/>
  </si>
  <si>
    <t>b2</t>
    <phoneticPr fontId="1" type="noConversion"/>
  </si>
  <si>
    <t>b12</t>
    <phoneticPr fontId="1" type="noConversion"/>
  </si>
  <si>
    <t>b23</t>
    <phoneticPr fontId="1" type="noConversion"/>
  </si>
  <si>
    <t>b13</t>
    <phoneticPr fontId="1" type="noConversion"/>
  </si>
  <si>
    <t>b123</t>
    <phoneticPr fontId="1" type="noConversion"/>
  </si>
  <si>
    <t>s_effect/2</t>
    <phoneticPr fontId="1" type="noConversion"/>
  </si>
  <si>
    <t>標準誤(s_p)</t>
    <phoneticPr fontId="1" type="noConversion"/>
  </si>
  <si>
    <t>t_E1</t>
    <phoneticPr fontId="1" type="noConversion"/>
  </si>
  <si>
    <t>t_E2</t>
    <phoneticPr fontId="1" type="noConversion"/>
  </si>
  <si>
    <t>t_E3</t>
  </si>
  <si>
    <t>t_E12</t>
    <phoneticPr fontId="1" type="noConversion"/>
  </si>
  <si>
    <t>t_E23</t>
    <phoneticPr fontId="1" type="noConversion"/>
  </si>
  <si>
    <t>t_E13</t>
    <phoneticPr fontId="1" type="noConversion"/>
  </si>
  <si>
    <t>t_E123</t>
    <phoneticPr fontId="1" type="noConversion"/>
  </si>
  <si>
    <t>t_16,0.005</t>
    <phoneticPr fontId="1" type="noConversion"/>
  </si>
  <si>
    <t>t_16,0.995</t>
    <phoneticPr fontId="1" type="noConversion"/>
  </si>
  <si>
    <t>t_16,0.995*s_eff</t>
    <phoneticPr fontId="1" type="noConversion"/>
  </si>
  <si>
    <t>b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</si>
  <si>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</si>
  <si>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</si>
  <si>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</si>
  <si>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E12±t*s</t>
    <phoneticPr fontId="1" type="noConversion"/>
  </si>
  <si>
    <t>E23±t*s</t>
    <phoneticPr fontId="1" type="noConversion"/>
  </si>
  <si>
    <t>E13±t*s</t>
    <phoneticPr fontId="1" type="noConversion"/>
  </si>
  <si>
    <t>E123±t*s</t>
    <phoneticPr fontId="1" type="noConversion"/>
  </si>
  <si>
    <t>percentile</t>
    <phoneticPr fontId="1" type="noConversion"/>
  </si>
  <si>
    <t>s_effect</t>
    <phoneticPr fontId="1" type="noConversion"/>
  </si>
  <si>
    <t>norm.inv</t>
    <phoneticPr fontId="1" type="noConversion"/>
  </si>
  <si>
    <t>b0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</si>
  <si>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</si>
  <si>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</si>
  <si>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</si>
  <si>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</si>
  <si>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</si>
  <si>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b2</t>
  </si>
  <si>
    <t>b3</t>
  </si>
  <si>
    <t>coefficient</t>
    <phoneticPr fontId="1" type="noConversion"/>
  </si>
  <si>
    <t>+</t>
    <phoneticPr fontId="1" type="noConversion"/>
  </si>
  <si>
    <t>-</t>
    <phoneticPr fontId="1" type="noConversion"/>
  </si>
  <si>
    <t>H_0</t>
    <phoneticPr fontId="1" type="noConversion"/>
  </si>
  <si>
    <t>SN</t>
    <phoneticPr fontId="1" type="noConversion"/>
  </si>
  <si>
    <t>E2</t>
  </si>
  <si>
    <t>E3</t>
  </si>
  <si>
    <t>s_effect^2</t>
    <phoneticPr fontId="1" type="noConversion"/>
  </si>
  <si>
    <t>t-test</t>
    <phoneticPr fontId="1" type="noConversion"/>
  </si>
  <si>
    <t>t_3,0.005</t>
    <phoneticPr fontId="1" type="noConversion"/>
  </si>
  <si>
    <t>t_3,0.995</t>
    <phoneticPr fontId="1" type="noConversion"/>
  </si>
  <si>
    <t>y_hat</t>
    <phoneticPr fontId="1" type="noConversion"/>
  </si>
  <si>
    <t>SN_hat</t>
    <phoneticPr fontId="1" type="noConversion"/>
  </si>
  <si>
    <t>X1</t>
  </si>
  <si>
    <t>X2</t>
  </si>
  <si>
    <t>Run1</t>
  </si>
  <si>
    <t>Run2</t>
  </si>
  <si>
    <t>mean</t>
  </si>
  <si>
    <t>var</t>
  </si>
  <si>
    <t>x4</t>
    <phoneticPr fontId="1" type="noConversion"/>
  </si>
  <si>
    <t>x3x4</t>
    <phoneticPr fontId="1" type="noConversion"/>
  </si>
  <si>
    <t>x1x4</t>
    <phoneticPr fontId="1" type="noConversion"/>
  </si>
  <si>
    <t>x2x4</t>
    <phoneticPr fontId="1" type="noConversion"/>
  </si>
  <si>
    <t>x1x2x4</t>
    <phoneticPr fontId="1" type="noConversion"/>
  </si>
  <si>
    <t>x2x3x4</t>
    <phoneticPr fontId="1" type="noConversion"/>
  </si>
  <si>
    <t>x1x2x3x4</t>
    <phoneticPr fontId="1" type="noConversion"/>
  </si>
  <si>
    <t>effects</t>
    <phoneticPr fontId="1" type="noConversion"/>
  </si>
  <si>
    <t>E4</t>
    <phoneticPr fontId="1" type="noConversion"/>
  </si>
  <si>
    <t>E14</t>
    <phoneticPr fontId="1" type="noConversion"/>
  </si>
  <si>
    <t>E24</t>
    <phoneticPr fontId="1" type="noConversion"/>
  </si>
  <si>
    <t>E34</t>
    <phoneticPr fontId="1" type="noConversion"/>
  </si>
  <si>
    <t>E124</t>
    <phoneticPr fontId="1" type="noConversion"/>
  </si>
  <si>
    <t>E234</t>
    <phoneticPr fontId="1" type="noConversion"/>
  </si>
  <si>
    <t>E1234</t>
    <phoneticPr fontId="1" type="noConversion"/>
  </si>
  <si>
    <t>x1x3x4</t>
    <phoneticPr fontId="1" type="noConversion"/>
  </si>
  <si>
    <t>E134</t>
    <phoneticPr fontId="1" type="noConversion"/>
  </si>
  <si>
    <t>s_E^2</t>
    <phoneticPr fontId="1" type="noConversion"/>
  </si>
  <si>
    <t>s_E</t>
    <phoneticPr fontId="1" type="noConversion"/>
  </si>
  <si>
    <t>t_5,0.005</t>
    <phoneticPr fontId="1" type="noConversion"/>
  </si>
  <si>
    <t>t_5,0.995</t>
    <phoneticPr fontId="1" type="noConversion"/>
  </si>
  <si>
    <t>p-value</t>
    <phoneticPr fontId="1" type="noConversion"/>
  </si>
  <si>
    <t>E4</t>
  </si>
  <si>
    <t>t_5,0.05</t>
    <phoneticPr fontId="1" type="noConversion"/>
  </si>
  <si>
    <t>t_5,0.95</t>
    <phoneticPr fontId="1" type="noConversion"/>
  </si>
  <si>
    <t>b4</t>
  </si>
  <si>
    <t>b14</t>
    <phoneticPr fontId="1" type="noConversion"/>
  </si>
  <si>
    <t>b24</t>
    <phoneticPr fontId="1" type="noConversion"/>
  </si>
  <si>
    <t>b34</t>
    <phoneticPr fontId="1" type="noConversion"/>
  </si>
  <si>
    <t>b124</t>
    <phoneticPr fontId="1" type="noConversion"/>
  </si>
  <si>
    <t>b134</t>
    <phoneticPr fontId="1" type="noConversion"/>
  </si>
  <si>
    <t>b234</t>
    <phoneticPr fontId="1" type="noConversion"/>
  </si>
  <si>
    <t>b1234</t>
    <phoneticPr fontId="1" type="noConversion"/>
  </si>
  <si>
    <t>x4</t>
  </si>
  <si>
    <t>x1x4</t>
  </si>
  <si>
    <t>x2x4</t>
  </si>
  <si>
    <t>x3x4</t>
  </si>
  <si>
    <t>x1x2x4</t>
  </si>
  <si>
    <t>x1x3x4</t>
  </si>
  <si>
    <t>x2x3x4</t>
  </si>
  <si>
    <t>x1x2x3x4</t>
  </si>
  <si>
    <t>b0</t>
  </si>
  <si>
    <t>b1</t>
  </si>
  <si>
    <t>b12</t>
  </si>
  <si>
    <t>b13</t>
  </si>
  <si>
    <t>b14</t>
  </si>
  <si>
    <t>b23</t>
  </si>
  <si>
    <t>b24</t>
  </si>
  <si>
    <t>b34</t>
  </si>
  <si>
    <t>b123</t>
  </si>
  <si>
    <t>b134</t>
  </si>
  <si>
    <t>b124</t>
  </si>
  <si>
    <t>b234</t>
  </si>
  <si>
    <t>b1234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</si>
</sst>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7" borderId="0" xfId="0" applyFill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8" borderId="0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A-40F4-B3F7-CF4E054A0BBD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CA-40F4-B3F7-CF4E054A0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74-406C-9028-34F4038E3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Effects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'1-2'!$C$20:$L$20</c:f>
              <c:strCache>
                <c:ptCount val="7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E12</c:v>
                </c:pt>
                <c:pt idx="4">
                  <c:v>E23</c:v>
                </c:pt>
                <c:pt idx="5">
                  <c:v>E13</c:v>
                </c:pt>
                <c:pt idx="6">
                  <c:v>E123</c:v>
                </c:pt>
              </c:strCache>
            </c:strRef>
          </c:cat>
          <c:val>
            <c:numRef>
              <c:f>'1-2'!$C$21:$L$21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BE-451F-B907-33FC071E7D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'1-2'!$C$22:$L$22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BE-451F-B907-33FC071E7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515807"/>
        <c:axId val="855534111"/>
      </c:lineChart>
      <c:catAx>
        <c:axId val="85551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34111"/>
        <c:crosses val="autoZero"/>
        <c:auto val="1"/>
        <c:lblAlgn val="ctr"/>
        <c:lblOffset val="100"/>
        <c:noMultiLvlLbl val="0"/>
      </c:catAx>
      <c:valAx>
        <c:axId val="85553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1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'1-2'!$Q$2:$Q$8</c:f>
              <c:numCache>
                <c:formatCode>General</c:formatCode>
                <c:ptCount val="7"/>
                <c:pt idx="0">
                  <c:v>0.1848395099249342</c:v>
                </c:pt>
                <c:pt idx="1">
                  <c:v>-0.1848395099249342</c:v>
                </c:pt>
                <c:pt idx="2">
                  <c:v>-0.34211708918224021</c:v>
                </c:pt>
                <c:pt idx="3">
                  <c:v>0</c:v>
                </c:pt>
                <c:pt idx="4">
                  <c:v>0.34211708918224032</c:v>
                </c:pt>
                <c:pt idx="5">
                  <c:v>-8.5482086029534915E-2</c:v>
                </c:pt>
                <c:pt idx="6">
                  <c:v>8.5482086029534943E-2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1-47D0-B48A-E96D2298C96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D1-47D0-B48A-E96D2298C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015631"/>
        <c:axId val="1038012719"/>
      </c:scatterChart>
      <c:valAx>
        <c:axId val="103801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2719"/>
        <c:crosses val="autoZero"/>
        <c:crossBetween val="midCat"/>
      </c:valAx>
      <c:valAx>
        <c:axId val="10380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TW"/>
                      <a:t>E1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C55-4FDD-A297-95D3223E46E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TW"/>
                      <a:t>E2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C55-4FDD-A297-95D3223E46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zh-TW"/>
                      <a:t>E3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C55-4FDD-A297-95D3223E46E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zh-TW"/>
                      <a:t>E4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C55-4FDD-A297-95D3223E46E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zh-TW"/>
                      <a:t>E12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C55-4FDD-A297-95D3223E46E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512CDCC-B884-4F89-8C72-F5A425892CCE}" type="CELLREF">
                      <a:rPr lang="en-US" altLang="zh-TW"/>
                      <a:pPr/>
                      <a:t>[CELLREF]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{1512CDCC-B884-4F89-8C72-F5A425892CCE}</c15:txfldGUID>
                      <c15:f>'2-1'!$S$7</c15:f>
                      <c15:dlblFieldTableCache>
                        <c:ptCount val="1"/>
                        <c:pt idx="0">
                          <c:v>E13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2C55-4FDD-A297-95D3223E46E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 altLang="zh-TW"/>
                      <a:t>E14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C55-4FDD-A297-95D3223E46E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 altLang="zh-TW"/>
                      <a:t>E23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C55-4FDD-A297-95D3223E46E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B781122-C19D-4CD5-8C7F-4F6A1247A5DB}" type="CELLREF">
                      <a:rPr lang="en-US" altLang="zh-TW"/>
                      <a:pPr/>
                      <a:t>[CELLREF]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{5B781122-C19D-4CD5-8C7F-4F6A1247A5DB}</c15:txfldGUID>
                      <c15:f>'2-1'!$S$10</c15:f>
                      <c15:dlblFieldTableCache>
                        <c:ptCount val="1"/>
                        <c:pt idx="0">
                          <c:v>E24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2C55-4FDD-A297-95D3223E46E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 altLang="zh-TW"/>
                      <a:t>E34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C55-4FDD-A297-95D3223E46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'2-1'!$V$2:$V$11</c:f>
              <c:numCache>
                <c:formatCode>General</c:formatCode>
                <c:ptCount val="10"/>
                <c:pt idx="0">
                  <c:v>0.37028231482430768</c:v>
                </c:pt>
                <c:pt idx="1">
                  <c:v>4.8468381389957669</c:v>
                </c:pt>
                <c:pt idx="2">
                  <c:v>-1.9874976058939908</c:v>
                </c:pt>
                <c:pt idx="3">
                  <c:v>-0.37028231482430729</c:v>
                </c:pt>
                <c:pt idx="4">
                  <c:v>3.0540254758336389</c:v>
                </c:pt>
                <c:pt idx="5">
                  <c:v>-1.1354116267361563</c:v>
                </c:pt>
                <c:pt idx="6">
                  <c:v>1.9874976058939908</c:v>
                </c:pt>
                <c:pt idx="7">
                  <c:v>-4.8468381389957695</c:v>
                </c:pt>
                <c:pt idx="8">
                  <c:v>1.1354116267361563</c:v>
                </c:pt>
                <c:pt idx="9">
                  <c:v>-3.0540254758336389</c:v>
                </c:pt>
              </c:numCache>
            </c:numRef>
          </c:xVal>
          <c:y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6-438F-977B-A43AF621395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xVal>
          <c:y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46-438F-977B-A43AF62139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74422783"/>
        <c:axId val="1774417791"/>
      </c:scatterChart>
      <c:valAx>
        <c:axId val="177442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417791"/>
        <c:crosses val="autoZero"/>
        <c:crossBetween val="midCat"/>
      </c:valAx>
      <c:valAx>
        <c:axId val="177441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42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90% confidence intervals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'2-1'!$B$36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'2-1'!$B$43:$B$45</c:f>
              <c:numCache>
                <c:formatCode>General</c:formatCode>
                <c:ptCount val="3"/>
                <c:pt idx="0">
                  <c:v>-2.9593349832695965</c:v>
                </c:pt>
                <c:pt idx="1">
                  <c:v>2.9783443018428795</c:v>
                </c:pt>
                <c:pt idx="2">
                  <c:v>8.9160235869553546</c:v>
                </c:pt>
              </c:numCache>
            </c:numRef>
          </c:xVal>
          <c:yVal>
            <c:numRef>
              <c:f>'2-1'!$B$47:$B$49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9E-4FE5-B54C-B56232DDB216}"/>
            </c:ext>
          </c:extLst>
        </c:ser>
        <c:ser>
          <c:idx val="1"/>
          <c:order val="1"/>
          <c:tx>
            <c:strRef>
              <c:f>'2-1'!$C$36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'2-1'!$C$43:$C$45</c:f>
              <c:numCache>
                <c:formatCode>General</c:formatCode>
                <c:ptCount val="3"/>
                <c:pt idx="0">
                  <c:v>1.6387833659792506</c:v>
                </c:pt>
                <c:pt idx="1">
                  <c:v>7.5764626510917266</c:v>
                </c:pt>
                <c:pt idx="2">
                  <c:v>13.514141936204203</c:v>
                </c:pt>
              </c:numCache>
            </c:numRef>
          </c:xVal>
          <c:yVal>
            <c:numRef>
              <c:f>'2-1'!$C$47:$C$49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9E-4FE5-B54C-B56232DDB216}"/>
            </c:ext>
          </c:extLst>
        </c:ser>
        <c:ser>
          <c:idx val="2"/>
          <c:order val="2"/>
          <c:tx>
            <c:strRef>
              <c:f>'2-1'!$D$36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'2-1'!$D$43:$D$45</c:f>
              <c:numCache>
                <c:formatCode>General</c:formatCode>
                <c:ptCount val="3"/>
                <c:pt idx="0">
                  <c:v>-8.2330069066544969</c:v>
                </c:pt>
                <c:pt idx="1">
                  <c:v>-2.2953276215420204</c:v>
                </c:pt>
                <c:pt idx="2">
                  <c:v>3.6423516635704556</c:v>
                </c:pt>
              </c:numCache>
            </c:numRef>
          </c:xVal>
          <c:yVal>
            <c:numRef>
              <c:f>'2-1'!$D$47:$D$49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D9E-4FE5-B54C-B56232DDB216}"/>
            </c:ext>
          </c:extLst>
        </c:ser>
        <c:ser>
          <c:idx val="3"/>
          <c:order val="3"/>
          <c:tx>
            <c:strRef>
              <c:f>'2-1'!$E$36</c:f>
              <c:strCache>
                <c:ptCount val="1"/>
                <c:pt idx="0">
                  <c:v>E4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'2-1'!$E$43:$E$45</c:f>
              <c:numCache>
                <c:formatCode>General</c:formatCode>
                <c:ptCount val="3"/>
                <c:pt idx="0">
                  <c:v>-4.4966441039602882</c:v>
                </c:pt>
                <c:pt idx="1">
                  <c:v>1.4410351811521878</c:v>
                </c:pt>
                <c:pt idx="2">
                  <c:v>7.3787144662646638</c:v>
                </c:pt>
              </c:numCache>
            </c:numRef>
          </c:xVal>
          <c:yVal>
            <c:numRef>
              <c:f>'2-1'!$E$47:$E$49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D9E-4FE5-B54C-B56232DDB216}"/>
            </c:ext>
          </c:extLst>
        </c:ser>
        <c:ser>
          <c:idx val="4"/>
          <c:order val="4"/>
          <c:tx>
            <c:strRef>
              <c:f>'2-1'!$F$36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'2-1'!$F$43:$F$45</c:f>
              <c:numCache>
                <c:formatCode>General</c:formatCode>
                <c:ptCount val="3"/>
                <c:pt idx="0">
                  <c:v>1.5475606728318896</c:v>
                </c:pt>
                <c:pt idx="1">
                  <c:v>7.4852399579443656</c:v>
                </c:pt>
                <c:pt idx="2">
                  <c:v>13.422919243056842</c:v>
                </c:pt>
              </c:numCache>
            </c:numRef>
          </c:xVal>
          <c:yVal>
            <c:numRef>
              <c:f>'2-1'!$F$47:$F$49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D9E-4FE5-B54C-B56232DDB216}"/>
            </c:ext>
          </c:extLst>
        </c:ser>
        <c:ser>
          <c:idx val="5"/>
          <c:order val="5"/>
          <c:tx>
            <c:strRef>
              <c:f>'2-1'!$G$36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'2-1'!$G$43:$G$45</c:f>
              <c:numCache>
                <c:formatCode>General</c:formatCode>
                <c:ptCount val="3"/>
                <c:pt idx="0">
                  <c:v>-6.9254194006864545</c:v>
                </c:pt>
                <c:pt idx="1">
                  <c:v>-0.98774011557397845</c:v>
                </c:pt>
                <c:pt idx="2">
                  <c:v>4.9499391695384976</c:v>
                </c:pt>
              </c:numCache>
            </c:numRef>
          </c:xVal>
          <c:yVal>
            <c:numRef>
              <c:f>'2-1'!$G$47:$G$49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D9E-4FE5-B54C-B56232DDB216}"/>
            </c:ext>
          </c:extLst>
        </c:ser>
        <c:ser>
          <c:idx val="6"/>
          <c:order val="6"/>
          <c:tx>
            <c:strRef>
              <c:f>'2-1'!$H$36</c:f>
              <c:strCache>
                <c:ptCount val="1"/>
                <c:pt idx="0">
                  <c:v>E14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'2-1'!$H$43:$H$45</c:f>
              <c:numCache>
                <c:formatCode>General</c:formatCode>
                <c:ptCount val="3"/>
                <c:pt idx="0">
                  <c:v>-1.4411181989877724</c:v>
                </c:pt>
                <c:pt idx="1">
                  <c:v>4.4965610861247036</c:v>
                </c:pt>
                <c:pt idx="2">
                  <c:v>10.434240371237181</c:v>
                </c:pt>
              </c:numCache>
            </c:numRef>
          </c:xVal>
          <c:yVal>
            <c:numRef>
              <c:f>'2-1'!$H$47:$H$49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D9E-4FE5-B54C-B56232DDB216}"/>
            </c:ext>
          </c:extLst>
        </c:ser>
        <c:ser>
          <c:idx val="7"/>
          <c:order val="7"/>
          <c:tx>
            <c:strRef>
              <c:f>'2-1'!$I$36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'2-1'!$I$43:$I$45</c:f>
              <c:numCache>
                <c:formatCode>General</c:formatCode>
                <c:ptCount val="3"/>
                <c:pt idx="0">
                  <c:v>-12.371996884261014</c:v>
                </c:pt>
                <c:pt idx="1">
                  <c:v>-6.434317599148538</c:v>
                </c:pt>
                <c:pt idx="2">
                  <c:v>-0.49663831403606196</c:v>
                </c:pt>
              </c:numCache>
            </c:numRef>
          </c:xVal>
          <c:yVal>
            <c:numRef>
              <c:f>'2-1'!$I$47:$I$49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D9E-4FE5-B54C-B56232DDB216}"/>
            </c:ext>
          </c:extLst>
        </c:ser>
        <c:ser>
          <c:idx val="8"/>
          <c:order val="8"/>
          <c:tx>
            <c:strRef>
              <c:f>'2-1'!$J$36</c:f>
              <c:strCache>
                <c:ptCount val="1"/>
                <c:pt idx="0">
                  <c:v>E24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'2-1'!$J$43:$J$45</c:f>
              <c:numCache>
                <c:formatCode>General</c:formatCode>
                <c:ptCount val="3"/>
                <c:pt idx="0">
                  <c:v>-2.7802341035047853</c:v>
                </c:pt>
                <c:pt idx="1">
                  <c:v>3.1574451816076907</c:v>
                </c:pt>
                <c:pt idx="2">
                  <c:v>9.0951244667201667</c:v>
                </c:pt>
              </c:numCache>
            </c:numRef>
          </c:xVal>
          <c:yVal>
            <c:numRef>
              <c:f>'2-1'!$J$47:$J$49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D9E-4FE5-B54C-B56232DDB216}"/>
            </c:ext>
          </c:extLst>
        </c:ser>
        <c:ser>
          <c:idx val="9"/>
          <c:order val="9"/>
          <c:tx>
            <c:strRef>
              <c:f>'2-1'!$K$36</c:f>
              <c:strCache>
                <c:ptCount val="1"/>
                <c:pt idx="0">
                  <c:v>E34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'2-1'!$K$43:$K$45</c:f>
              <c:numCache>
                <c:formatCode>General</c:formatCode>
                <c:ptCount val="3"/>
                <c:pt idx="0">
                  <c:v>-12.117280215225616</c:v>
                </c:pt>
                <c:pt idx="1">
                  <c:v>-6.1796009301131409</c:v>
                </c:pt>
                <c:pt idx="2">
                  <c:v>-0.24192164500066493</c:v>
                </c:pt>
              </c:numCache>
            </c:numRef>
          </c:xVal>
          <c:yVal>
            <c:numRef>
              <c:f>'2-1'!$K$47:$K$49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D9E-4FE5-B54C-B56232DDB216}"/>
            </c:ext>
          </c:extLst>
        </c:ser>
        <c:ser>
          <c:idx val="10"/>
          <c:order val="10"/>
          <c:tx>
            <c:strRef>
              <c:f>'2-1'!$L$36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'2-1'!$L$43:$L$45</c:f>
              <c:numCache>
                <c:formatCode>General</c:formatCode>
                <c:ptCount val="3"/>
                <c:pt idx="0">
                  <c:v>-6.4224388028816701</c:v>
                </c:pt>
                <c:pt idx="1">
                  <c:v>-0.48475951776919457</c:v>
                </c:pt>
                <c:pt idx="2">
                  <c:v>5.4529197673432819</c:v>
                </c:pt>
              </c:numCache>
            </c:numRef>
          </c:xVal>
          <c:yVal>
            <c:numRef>
              <c:f>'2-1'!$L$47:$L$49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D9E-4FE5-B54C-B56232DDB216}"/>
            </c:ext>
          </c:extLst>
        </c:ser>
        <c:ser>
          <c:idx val="11"/>
          <c:order val="11"/>
          <c:tx>
            <c:strRef>
              <c:f>'2-1'!$M$36</c:f>
              <c:strCache>
                <c:ptCount val="1"/>
                <c:pt idx="0">
                  <c:v>E124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'2-1'!$M$43:$M$45</c:f>
              <c:numCache>
                <c:formatCode>General</c:formatCode>
                <c:ptCount val="3"/>
                <c:pt idx="0">
                  <c:v>-4.3535047010252743</c:v>
                </c:pt>
                <c:pt idx="1">
                  <c:v>1.5841745840872017</c:v>
                </c:pt>
                <c:pt idx="2">
                  <c:v>7.5218538691996777</c:v>
                </c:pt>
              </c:numCache>
            </c:numRef>
          </c:xVal>
          <c:yVal>
            <c:numRef>
              <c:f>'2-1'!$M$47:$M$49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CD9E-4FE5-B54C-B56232DDB216}"/>
            </c:ext>
          </c:extLst>
        </c:ser>
        <c:ser>
          <c:idx val="12"/>
          <c:order val="12"/>
          <c:tx>
            <c:strRef>
              <c:f>'2-1'!$N$36</c:f>
              <c:strCache>
                <c:ptCount val="1"/>
                <c:pt idx="0">
                  <c:v>E134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'2-1'!$N$43:$N$45</c:f>
              <c:numCache>
                <c:formatCode>General</c:formatCode>
                <c:ptCount val="3"/>
                <c:pt idx="0">
                  <c:v>-8.0971470840151163</c:v>
                </c:pt>
                <c:pt idx="1">
                  <c:v>-2.1594677989026403</c:v>
                </c:pt>
                <c:pt idx="2">
                  <c:v>3.7782114862098357</c:v>
                </c:pt>
              </c:numCache>
            </c:numRef>
          </c:xVal>
          <c:yVal>
            <c:numRef>
              <c:f>'2-1'!$N$47:$N$49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D9E-4FE5-B54C-B56232DDB216}"/>
            </c:ext>
          </c:extLst>
        </c:ser>
        <c:ser>
          <c:idx val="13"/>
          <c:order val="13"/>
          <c:tx>
            <c:strRef>
              <c:f>'2-1'!$O$36</c:f>
              <c:strCache>
                <c:ptCount val="1"/>
                <c:pt idx="0">
                  <c:v>E234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'2-1'!$O$43:$O$45</c:f>
              <c:numCache>
                <c:formatCode>General</c:formatCode>
                <c:ptCount val="3"/>
                <c:pt idx="0">
                  <c:v>-5.8002998478008845</c:v>
                </c:pt>
                <c:pt idx="1">
                  <c:v>0.13737943731159163</c:v>
                </c:pt>
                <c:pt idx="2">
                  <c:v>6.0750587224240675</c:v>
                </c:pt>
              </c:numCache>
            </c:numRef>
          </c:xVal>
          <c:yVal>
            <c:numRef>
              <c:f>'2-1'!$O$47:$O$49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CD9E-4FE5-B54C-B56232DDB216}"/>
            </c:ext>
          </c:extLst>
        </c:ser>
        <c:ser>
          <c:idx val="14"/>
          <c:order val="14"/>
          <c:tx>
            <c:strRef>
              <c:f>'2-1'!$P$36</c:f>
              <c:strCache>
                <c:ptCount val="1"/>
                <c:pt idx="0">
                  <c:v>E1234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'2-1'!$P$43:$P$45</c:f>
              <c:numCache>
                <c:formatCode>General</c:formatCode>
                <c:ptCount val="3"/>
                <c:pt idx="0">
                  <c:v>-11.936637271730438</c:v>
                </c:pt>
                <c:pt idx="1">
                  <c:v>-5.9989579866179623</c:v>
                </c:pt>
                <c:pt idx="2">
                  <c:v>-6.127870150548631E-2</c:v>
                </c:pt>
              </c:numCache>
            </c:numRef>
          </c:xVal>
          <c:yVal>
            <c:numRef>
              <c:f>'2-1'!$P$47:$P$49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D9E-4FE5-B54C-B56232DDB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447263"/>
        <c:axId val="1876447679"/>
      </c:scatterChart>
      <c:valAx>
        <c:axId val="187644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6447679"/>
        <c:crosses val="autoZero"/>
        <c:crossBetween val="midCat"/>
      </c:valAx>
      <c:valAx>
        <c:axId val="187644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6447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668446200346494"/>
          <c:y val="0.12417527655959149"/>
          <c:w val="0.11967363996811162"/>
          <c:h val="0.785706978309224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647699</xdr:colOff>
      <xdr:row>4</xdr:row>
      <xdr:rowOff>142875</xdr:rowOff>
    </xdr:from>
    <xdr:to>
      <xdr:col>16</xdr:col>
      <xdr:colOff>365124</xdr:colOff>
      <xdr:row>22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6C6AA22-01F3-464D-B57D-2EE4633A9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47625</xdr:colOff>
      <xdr:row>13</xdr:row>
      <xdr:rowOff>31750</xdr:rowOff>
    </xdr:from>
    <xdr:to>
      <xdr:col>28</xdr:col>
      <xdr:colOff>428625</xdr:colOff>
      <xdr:row>25</xdr:row>
      <xdr:rowOff>165100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DF37E63-D2EA-4292-9031-627A392AA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469900</xdr:colOff>
      <xdr:row>16</xdr:row>
      <xdr:rowOff>117475</xdr:rowOff>
    </xdr:from>
    <xdr:to>
      <xdr:col>24</xdr:col>
      <xdr:colOff>165100</xdr:colOff>
      <xdr:row>29</xdr:row>
      <xdr:rowOff>53975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A3E318E-82F8-4902-9A04-08D05A8B9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127000</xdr:colOff>
      <xdr:row>9</xdr:row>
      <xdr:rowOff>15874</xdr:rowOff>
    </xdr:from>
    <xdr:to>
      <xdr:col>21</xdr:col>
      <xdr:colOff>488950</xdr:colOff>
      <xdr:row>27</xdr:row>
      <xdr:rowOff>44450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F076F37-B44D-46F0-907F-38A741CDC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646337</xdr:colOff>
      <xdr:row>2</xdr:row>
      <xdr:rowOff>136071</xdr:rowOff>
    </xdr:from>
    <xdr:to>
      <xdr:col>15</xdr:col>
      <xdr:colOff>666749</xdr:colOff>
      <xdr:row>27</xdr:row>
      <xdr:rowOff>163283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4BEDB25-61C9-487C-ABA8-12C3E063D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197302</xdr:colOff>
      <xdr:row>11</xdr:row>
      <xdr:rowOff>43541</xdr:rowOff>
    </xdr:from>
    <xdr:to>
      <xdr:col>26</xdr:col>
      <xdr:colOff>353785</xdr:colOff>
      <xdr:row>35</xdr:row>
      <xdr:rowOff>149678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9C1B9DB-CCF1-486A-B523-3C69284F4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B193-2B35-417B-B01D-578CD466CFC5}">
  <dimension ref="B1:X38"/>
  <sheetViews>
    <sheetView tabSelected="1" workbookViewId="0">
      <selection activeCell="K6" sqref="K6"/>
    </sheetView>
  </sheetViews>
  <sheetFormatPr defaultRowHeight="16.5" x14ac:dyDescent="0.25"/>
  <cols>
    <col min="10" max="10" width="13.75" customWidth="1"/>
    <col min="11" max="11" width="16.125" customWidth="1"/>
    <col min="12" max="14" width="13.5" customWidth="1"/>
    <col min="15" max="15" width="14" customWidth="1"/>
    <col min="17" max="17" width="12.375" customWidth="1"/>
  </cols>
  <sheetData>
    <row r="1" spans="2:24" x14ac:dyDescent="0.25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26</v>
      </c>
      <c r="L1" s="5"/>
      <c r="M1" s="5"/>
      <c r="N1" s="5"/>
      <c r="O1" s="5"/>
      <c r="P1" t="s">
        <v>28</v>
      </c>
    </row>
    <row r="2" spans="2:24" ht="17.25" thickBot="1" x14ac:dyDescent="0.3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 s="5"/>
      <c r="M2" s="5"/>
      <c r="N2" s="5"/>
      <c r="O2" s="5"/>
    </row>
    <row r="3" spans="2:24" x14ac:dyDescent="0.25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0">AVERAGE(F3:H3)</f>
        <v>76.313333333333333</v>
      </c>
      <c r="J3">
        <f t="shared" ref="J3:J9" si="1">VAR(F3:H3)</f>
        <v>1.1886333333333217</v>
      </c>
      <c r="K3" t="s">
        <v>25</v>
      </c>
      <c r="L3" s="5"/>
      <c r="M3" s="5"/>
      <c r="N3" s="5"/>
      <c r="O3" s="5"/>
      <c r="P3" s="4" t="s">
        <v>29</v>
      </c>
      <c r="Q3" s="4"/>
    </row>
    <row r="4" spans="2:24" x14ac:dyDescent="0.25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0"/>
        <v>28.870000000000005</v>
      </c>
      <c r="J4">
        <f t="shared" si="1"/>
        <v>21.457599999999502</v>
      </c>
      <c r="K4">
        <v>3</v>
      </c>
      <c r="L4" s="5"/>
      <c r="M4" s="5"/>
      <c r="N4" s="5"/>
      <c r="O4" s="5"/>
      <c r="P4" s="1" t="s">
        <v>30</v>
      </c>
      <c r="Q4" s="1">
        <v>0.98944603157237543</v>
      </c>
    </row>
    <row r="5" spans="2:24" x14ac:dyDescent="0.25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0"/>
        <v>51.41</v>
      </c>
      <c r="J5">
        <f t="shared" si="1"/>
        <v>8.6447999999999858</v>
      </c>
      <c r="K5" t="s">
        <v>23</v>
      </c>
      <c r="L5" s="5"/>
      <c r="M5" s="5"/>
      <c r="N5" s="5"/>
      <c r="O5" s="5"/>
      <c r="P5" s="1" t="s">
        <v>31</v>
      </c>
      <c r="Q5" s="1">
        <v>0.97900344939432205</v>
      </c>
    </row>
    <row r="6" spans="2:24" x14ac:dyDescent="0.25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0"/>
        <v>20.3</v>
      </c>
      <c r="J6">
        <f t="shared" si="1"/>
        <v>22.157100000000014</v>
      </c>
      <c r="K6" s="11">
        <f>AVERAGE(J2:J9)</f>
        <v>10.893966666666602</v>
      </c>
      <c r="L6" s="6"/>
      <c r="M6" s="6"/>
      <c r="N6" s="6"/>
      <c r="O6" s="6"/>
      <c r="P6" s="1" t="s">
        <v>32</v>
      </c>
      <c r="Q6" s="1">
        <v>0.96981745850433798</v>
      </c>
    </row>
    <row r="7" spans="2:24" x14ac:dyDescent="0.25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0"/>
        <v>41.626666666666665</v>
      </c>
      <c r="J7">
        <f t="shared" si="1"/>
        <v>16.257233333333328</v>
      </c>
      <c r="K7" t="s">
        <v>24</v>
      </c>
      <c r="L7" t="s">
        <v>80</v>
      </c>
      <c r="M7" s="1" t="s">
        <v>59</v>
      </c>
      <c r="N7" s="1"/>
      <c r="O7" s="1"/>
      <c r="P7" s="1"/>
      <c r="Q7" s="1" t="s">
        <v>60</v>
      </c>
      <c r="R7" s="13">
        <v>3.3006009553817135</v>
      </c>
    </row>
    <row r="8" spans="2:24" ht="17.25" thickBot="1" x14ac:dyDescent="0.3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0"/>
        <v>48.34</v>
      </c>
      <c r="J8">
        <f t="shared" si="1"/>
        <v>7.5390999999999906</v>
      </c>
      <c r="K8" s="16">
        <f>4*K6/(K2*K4)</f>
        <v>1.8156611111111003</v>
      </c>
      <c r="L8" s="16">
        <f>K8^0.5</f>
        <v>1.3474646975379727</v>
      </c>
      <c r="M8" s="14">
        <f>K8^0.5/2</f>
        <v>0.67373234876898636</v>
      </c>
      <c r="N8" s="1"/>
      <c r="O8" s="1"/>
      <c r="P8" s="1"/>
      <c r="Q8" s="2" t="s">
        <v>34</v>
      </c>
      <c r="R8" s="2">
        <v>24</v>
      </c>
    </row>
    <row r="9" spans="2:24" x14ac:dyDescent="0.25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0"/>
        <v>73.063333333333333</v>
      </c>
      <c r="J9">
        <f t="shared" si="1"/>
        <v>5.0052333333333312</v>
      </c>
      <c r="K9" t="s">
        <v>27</v>
      </c>
      <c r="L9">
        <f>K2*(K4-1)</f>
        <v>16</v>
      </c>
      <c r="M9" s="1" t="s">
        <v>70</v>
      </c>
      <c r="N9" s="1">
        <f>M19*K8^0.5</f>
        <v>3.9356501254355063</v>
      </c>
      <c r="O9" s="1">
        <f>N9/2</f>
        <v>1.9678250627177531</v>
      </c>
    </row>
    <row r="10" spans="2:24" ht="17.25" thickBot="1" x14ac:dyDescent="0.3">
      <c r="L10" s="1" t="s">
        <v>79</v>
      </c>
      <c r="M10" s="1" t="s">
        <v>81</v>
      </c>
      <c r="P10" t="s">
        <v>35</v>
      </c>
    </row>
    <row r="11" spans="2:24" x14ac:dyDescent="0.25">
      <c r="B11" t="s">
        <v>3</v>
      </c>
      <c r="C11" t="s">
        <v>5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</v>
      </c>
      <c r="J11" t="s">
        <v>16</v>
      </c>
      <c r="K11">
        <f>SUMPRODUCT(B12:B35,I12:I35)/(8/2*3)</f>
        <v>21.46916666666667</v>
      </c>
      <c r="L11" s="1">
        <f t="shared" ref="L11:L17" si="2">(_xlfn.RANK.EQ(K11,$K$11:$K$17,1)-0.5)/7*100</f>
        <v>78.571428571428569</v>
      </c>
      <c r="M11" s="1">
        <f t="shared" ref="M11:M17" si="3">_xlfn.NORM.INV(L11/100,0,$L$8)</f>
        <v>1.0667050771423081</v>
      </c>
      <c r="P11" s="3"/>
      <c r="Q11" s="3" t="s">
        <v>40</v>
      </c>
      <c r="R11" s="3" t="s">
        <v>41</v>
      </c>
      <c r="S11" s="3" t="s">
        <v>42</v>
      </c>
      <c r="T11" s="3" t="s">
        <v>43</v>
      </c>
      <c r="U11" s="3" t="s">
        <v>44</v>
      </c>
    </row>
    <row r="12" spans="2:24" x14ac:dyDescent="0.25">
      <c r="B12">
        <f>C2</f>
        <v>-1</v>
      </c>
      <c r="C12">
        <f t="shared" ref="C12:D12" si="4">D2</f>
        <v>-1</v>
      </c>
      <c r="D12">
        <f t="shared" si="4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8">
        <f>F2</f>
        <v>61.43</v>
      </c>
      <c r="J12" t="s">
        <v>17</v>
      </c>
      <c r="K12">
        <f>SUMPRODUCT(C12:C35,I12:I35)/(8/2*3)</f>
        <v>1.1041666666666672</v>
      </c>
      <c r="L12" s="1">
        <f t="shared" si="2"/>
        <v>35.714285714285715</v>
      </c>
      <c r="M12" s="1">
        <f t="shared" si="3"/>
        <v>-0.49331539133300878</v>
      </c>
      <c r="P12" s="1" t="s">
        <v>36</v>
      </c>
      <c r="Q12" s="1">
        <v>7</v>
      </c>
      <c r="R12" s="1">
        <v>8127.2251958333318</v>
      </c>
      <c r="S12" s="1">
        <v>1161.0321708333331</v>
      </c>
      <c r="T12" s="1">
        <v>106.57570436541312</v>
      </c>
      <c r="U12" s="1">
        <v>3.2000830664664587E-12</v>
      </c>
    </row>
    <row r="13" spans="2:24" x14ac:dyDescent="0.25">
      <c r="B13">
        <f t="shared" ref="B13:D13" si="5">C3</f>
        <v>1</v>
      </c>
      <c r="C13">
        <f t="shared" si="5"/>
        <v>-1</v>
      </c>
      <c r="D13">
        <f t="shared" si="5"/>
        <v>-1</v>
      </c>
      <c r="E13">
        <f t="shared" ref="E13:E19" si="6">B13*C13</f>
        <v>-1</v>
      </c>
      <c r="F13">
        <f t="shared" ref="F13:F19" si="7">C13*D13</f>
        <v>1</v>
      </c>
      <c r="G13">
        <f t="shared" ref="G13:G19" si="8">B13*D13</f>
        <v>-1</v>
      </c>
      <c r="H13">
        <f t="shared" ref="H13:H19" si="9">B13*C13*D13</f>
        <v>1</v>
      </c>
      <c r="I13" s="8">
        <f t="shared" ref="I13:I19" si="10">F3</f>
        <v>75.62</v>
      </c>
      <c r="J13" t="s">
        <v>18</v>
      </c>
      <c r="K13">
        <f>SUMPRODUCT(D12:D35,I12:I35)/(8/2*3)</f>
        <v>-8.072499999999998</v>
      </c>
      <c r="L13" s="1">
        <f t="shared" si="2"/>
        <v>7.1428571428571423</v>
      </c>
      <c r="M13" s="1">
        <f t="shared" si="3"/>
        <v>-1.9743508092834139</v>
      </c>
      <c r="P13" s="1" t="s">
        <v>37</v>
      </c>
      <c r="Q13" s="1">
        <v>16</v>
      </c>
      <c r="R13" s="1">
        <v>174.30346666666688</v>
      </c>
      <c r="S13" s="12">
        <v>10.89396666666668</v>
      </c>
      <c r="T13" s="1"/>
      <c r="U13" s="1"/>
    </row>
    <row r="14" spans="2:24" ht="17.25" thickBot="1" x14ac:dyDescent="0.3">
      <c r="B14">
        <f t="shared" ref="B14:D14" si="11">C4</f>
        <v>-1</v>
      </c>
      <c r="C14">
        <f t="shared" si="11"/>
        <v>1</v>
      </c>
      <c r="D14">
        <f t="shared" si="11"/>
        <v>-1</v>
      </c>
      <c r="E14">
        <f t="shared" si="6"/>
        <v>-1</v>
      </c>
      <c r="F14">
        <f t="shared" si="7"/>
        <v>-1</v>
      </c>
      <c r="G14">
        <f t="shared" si="8"/>
        <v>1</v>
      </c>
      <c r="H14">
        <f t="shared" si="9"/>
        <v>1</v>
      </c>
      <c r="I14" s="8">
        <f t="shared" si="10"/>
        <v>27.51</v>
      </c>
      <c r="J14" t="s">
        <v>19</v>
      </c>
      <c r="K14">
        <f>SUMPRODUCT(E12:E35,I12:I35)/(8/2*3)</f>
        <v>2.1625000000000001</v>
      </c>
      <c r="L14" s="1">
        <f t="shared" si="2"/>
        <v>64.285714285714292</v>
      </c>
      <c r="M14" s="1">
        <f t="shared" si="3"/>
        <v>0.49331539133300889</v>
      </c>
      <c r="P14" s="2" t="s">
        <v>38</v>
      </c>
      <c r="Q14" s="2">
        <v>23</v>
      </c>
      <c r="R14" s="2">
        <v>8301.528662499999</v>
      </c>
      <c r="S14" s="2"/>
      <c r="T14" s="2"/>
      <c r="U14" s="2"/>
    </row>
    <row r="15" spans="2:24" ht="17.25" thickBot="1" x14ac:dyDescent="0.3">
      <c r="B15">
        <f t="shared" ref="B15:D15" si="12">C5</f>
        <v>1</v>
      </c>
      <c r="C15">
        <f t="shared" si="12"/>
        <v>1</v>
      </c>
      <c r="D15">
        <f t="shared" si="12"/>
        <v>-1</v>
      </c>
      <c r="E15">
        <f t="shared" si="6"/>
        <v>1</v>
      </c>
      <c r="F15">
        <f t="shared" si="7"/>
        <v>-1</v>
      </c>
      <c r="G15">
        <f t="shared" si="8"/>
        <v>-1</v>
      </c>
      <c r="H15">
        <f t="shared" si="9"/>
        <v>-1</v>
      </c>
      <c r="I15" s="8">
        <f t="shared" si="10"/>
        <v>51.37</v>
      </c>
      <c r="J15" t="s">
        <v>20</v>
      </c>
      <c r="K15">
        <f>SUMPRODUCT(F12:F35,I12:I35)/(8/2*3)</f>
        <v>28.634166666666669</v>
      </c>
      <c r="L15" s="1">
        <f t="shared" si="2"/>
        <v>92.857142857142861</v>
      </c>
      <c r="M15" s="1">
        <f t="shared" si="3"/>
        <v>1.9743508092834146</v>
      </c>
    </row>
    <row r="16" spans="2:24" x14ac:dyDescent="0.25">
      <c r="B16">
        <f t="shared" ref="B16:D16" si="13">C6</f>
        <v>-1</v>
      </c>
      <c r="C16">
        <f t="shared" si="13"/>
        <v>-1</v>
      </c>
      <c r="D16">
        <f t="shared" si="13"/>
        <v>1</v>
      </c>
      <c r="E16">
        <f t="shared" si="6"/>
        <v>1</v>
      </c>
      <c r="F16">
        <f t="shared" si="7"/>
        <v>-1</v>
      </c>
      <c r="G16">
        <f t="shared" si="8"/>
        <v>-1</v>
      </c>
      <c r="H16">
        <f t="shared" si="9"/>
        <v>1</v>
      </c>
      <c r="I16" s="8">
        <f t="shared" si="10"/>
        <v>24.8</v>
      </c>
      <c r="J16" t="s">
        <v>21</v>
      </c>
      <c r="K16">
        <f>SUMPRODUCT(G12:G35,I12:I35)/(8/2*3)</f>
        <v>1.5558333333333347</v>
      </c>
      <c r="L16" s="1">
        <f t="shared" si="2"/>
        <v>50</v>
      </c>
      <c r="M16" s="1">
        <f t="shared" si="3"/>
        <v>0</v>
      </c>
      <c r="P16" s="3"/>
      <c r="Q16" s="3" t="s">
        <v>45</v>
      </c>
      <c r="R16" s="3" t="s">
        <v>33</v>
      </c>
      <c r="S16" s="3" t="s">
        <v>46</v>
      </c>
      <c r="T16" s="3" t="s">
        <v>47</v>
      </c>
      <c r="U16" s="3" t="s">
        <v>48</v>
      </c>
      <c r="V16" s="3" t="s">
        <v>49</v>
      </c>
      <c r="W16" s="3" t="s">
        <v>50</v>
      </c>
      <c r="X16" s="3" t="s">
        <v>51</v>
      </c>
    </row>
    <row r="17" spans="2:24" x14ac:dyDescent="0.25">
      <c r="B17">
        <f t="shared" ref="B17:D17" si="14">C7</f>
        <v>1</v>
      </c>
      <c r="C17">
        <f t="shared" si="14"/>
        <v>-1</v>
      </c>
      <c r="D17">
        <f t="shared" si="14"/>
        <v>1</v>
      </c>
      <c r="E17">
        <f t="shared" si="6"/>
        <v>-1</v>
      </c>
      <c r="F17">
        <f t="shared" si="7"/>
        <v>-1</v>
      </c>
      <c r="G17">
        <f t="shared" si="8"/>
        <v>1</v>
      </c>
      <c r="H17">
        <f t="shared" si="9"/>
        <v>-1</v>
      </c>
      <c r="I17" s="8">
        <f t="shared" si="10"/>
        <v>43.58</v>
      </c>
      <c r="J17" t="s">
        <v>22</v>
      </c>
      <c r="K17">
        <f>SUMPRODUCT(H12:H35,I12:I35)/(8/2*3)</f>
        <v>-0.4641666666666649</v>
      </c>
      <c r="L17" s="1">
        <f t="shared" si="2"/>
        <v>21.428571428571427</v>
      </c>
      <c r="M17" s="1">
        <f t="shared" si="3"/>
        <v>-1.0667050771423081</v>
      </c>
      <c r="P17" s="1" t="s">
        <v>39</v>
      </c>
      <c r="Q17" s="1">
        <v>49.868750000000006</v>
      </c>
      <c r="R17" s="14">
        <v>0.67373234876898891</v>
      </c>
      <c r="S17" s="1">
        <v>74.01863676446257</v>
      </c>
      <c r="T17" s="1">
        <v>1.0163243607548037E-21</v>
      </c>
      <c r="U17" s="1">
        <v>48.440501223587844</v>
      </c>
      <c r="V17" s="1">
        <v>51.296998776412167</v>
      </c>
      <c r="W17" s="21">
        <v>47.900924937282248</v>
      </c>
      <c r="X17" s="21">
        <v>51.836575062717763</v>
      </c>
    </row>
    <row r="18" spans="2:24" x14ac:dyDescent="0.25">
      <c r="B18">
        <f t="shared" ref="B18:D18" si="15">C8</f>
        <v>-1</v>
      </c>
      <c r="C18">
        <f t="shared" si="15"/>
        <v>1</v>
      </c>
      <c r="D18">
        <f t="shared" si="15"/>
        <v>1</v>
      </c>
      <c r="E18">
        <f t="shared" si="6"/>
        <v>-1</v>
      </c>
      <c r="F18">
        <f t="shared" si="7"/>
        <v>1</v>
      </c>
      <c r="G18">
        <f t="shared" si="8"/>
        <v>-1</v>
      </c>
      <c r="H18">
        <f t="shared" si="9"/>
        <v>-1</v>
      </c>
      <c r="I18" s="8">
        <f t="shared" si="10"/>
        <v>45.2</v>
      </c>
      <c r="L18" s="1" t="s">
        <v>68</v>
      </c>
      <c r="M18" s="5" t="s">
        <v>69</v>
      </c>
      <c r="N18" s="5"/>
      <c r="O18" s="5"/>
      <c r="P18" s="1" t="s">
        <v>2</v>
      </c>
      <c r="Q18" s="1">
        <v>10.734583333333333</v>
      </c>
      <c r="R18" s="14">
        <v>0.67373234876898869</v>
      </c>
      <c r="S18" s="1">
        <v>15.933008639034547</v>
      </c>
      <c r="T18" s="1">
        <v>3.0810835246894781E-11</v>
      </c>
      <c r="U18" s="1">
        <v>9.306334556921172</v>
      </c>
      <c r="V18" s="1">
        <v>12.162832109745494</v>
      </c>
      <c r="W18" s="21">
        <v>8.766758270615572</v>
      </c>
      <c r="X18" s="21">
        <v>12.702408396051094</v>
      </c>
    </row>
    <row r="19" spans="2:24" x14ac:dyDescent="0.25">
      <c r="B19">
        <f t="shared" ref="B19:D19" si="16">C9</f>
        <v>1</v>
      </c>
      <c r="C19">
        <f t="shared" si="16"/>
        <v>1</v>
      </c>
      <c r="D19">
        <f t="shared" si="16"/>
        <v>1</v>
      </c>
      <c r="E19">
        <f t="shared" si="6"/>
        <v>1</v>
      </c>
      <c r="F19">
        <f t="shared" si="7"/>
        <v>1</v>
      </c>
      <c r="G19">
        <f t="shared" si="8"/>
        <v>1</v>
      </c>
      <c r="H19">
        <f t="shared" si="9"/>
        <v>1</v>
      </c>
      <c r="I19" s="8">
        <f t="shared" si="10"/>
        <v>70.510000000000005</v>
      </c>
      <c r="J19" t="s">
        <v>61</v>
      </c>
      <c r="K19">
        <f>(K11-0)/$K$8^0.5</f>
        <v>15.933008639034604</v>
      </c>
      <c r="L19" s="18">
        <f t="shared" ref="L19:L25" si="17">_xlfn.T.INV(0.005,$L$9)</f>
        <v>-2.9207816224251002</v>
      </c>
      <c r="M19" s="7">
        <f t="shared" ref="M19:M25" si="18">_xlfn.T.INV(0.995,$L$9)</f>
        <v>2.9207816224250998</v>
      </c>
      <c r="N19" s="7"/>
      <c r="O19" s="7"/>
      <c r="P19" s="1" t="s">
        <v>4</v>
      </c>
      <c r="Q19" s="1">
        <v>0.55208333333333437</v>
      </c>
      <c r="R19" s="14">
        <v>0.67373234876898869</v>
      </c>
      <c r="S19" s="1">
        <v>0.81944014465399273</v>
      </c>
      <c r="T19" s="1">
        <v>0.42457404740800841</v>
      </c>
      <c r="U19" s="1">
        <v>-0.87616544307882749</v>
      </c>
      <c r="V19" s="1">
        <v>1.9803321097454962</v>
      </c>
      <c r="W19" s="21">
        <v>-1.4157417293844259</v>
      </c>
      <c r="X19" s="21">
        <v>2.5199083960510946</v>
      </c>
    </row>
    <row r="20" spans="2:24" x14ac:dyDescent="0.25">
      <c r="B20">
        <f>C2</f>
        <v>-1</v>
      </c>
      <c r="C20">
        <f t="shared" ref="C20:D20" si="19">D2</f>
        <v>-1</v>
      </c>
      <c r="D20">
        <f t="shared" si="19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9">
        <f t="shared" ref="I20:I27" si="20">G2</f>
        <v>58.58</v>
      </c>
      <c r="J20" t="s">
        <v>62</v>
      </c>
      <c r="K20">
        <f t="shared" ref="K20:K25" si="21">(K12-0)/$K$8^0.5</f>
        <v>0.8194401446539944</v>
      </c>
      <c r="L20" s="18">
        <f t="shared" si="17"/>
        <v>-2.9207816224251002</v>
      </c>
      <c r="M20" s="7">
        <f t="shared" si="18"/>
        <v>2.9207816224250998</v>
      </c>
      <c r="N20" s="1"/>
      <c r="O20" s="1"/>
      <c r="P20" s="1" t="s">
        <v>6</v>
      </c>
      <c r="Q20" s="1">
        <v>-4.0362499999999972</v>
      </c>
      <c r="R20" s="14">
        <v>0.67373234876898891</v>
      </c>
      <c r="S20" s="1">
        <v>-5.9908805141609092</v>
      </c>
      <c r="T20" s="1">
        <v>1.8844248146767218E-5</v>
      </c>
      <c r="U20" s="1">
        <v>-5.4644987764121593</v>
      </c>
      <c r="V20" s="1">
        <v>-2.6080012235878351</v>
      </c>
      <c r="W20" s="21">
        <v>-6.0040750627177584</v>
      </c>
      <c r="X20" s="21">
        <v>-2.0684249372822361</v>
      </c>
    </row>
    <row r="21" spans="2:24" x14ac:dyDescent="0.25">
      <c r="B21">
        <f t="shared" ref="B21:D27" si="22">C3</f>
        <v>1</v>
      </c>
      <c r="C21">
        <f t="shared" si="22"/>
        <v>-1</v>
      </c>
      <c r="D21">
        <f t="shared" si="22"/>
        <v>-1</v>
      </c>
      <c r="E21">
        <f t="shared" ref="E21:E27" si="23">B21*C21</f>
        <v>-1</v>
      </c>
      <c r="F21">
        <f t="shared" ref="F21:F27" si="24">C21*D21</f>
        <v>1</v>
      </c>
      <c r="G21">
        <f t="shared" ref="G21:G27" si="25">B21*D21</f>
        <v>-1</v>
      </c>
      <c r="H21">
        <f t="shared" ref="H21:H27" si="26">B21*C21*D21</f>
        <v>1</v>
      </c>
      <c r="I21" s="9">
        <f t="shared" si="20"/>
        <v>77.569999999999993</v>
      </c>
      <c r="J21" t="s">
        <v>63</v>
      </c>
      <c r="K21">
        <f t="shared" si="21"/>
        <v>-5.990880514160934</v>
      </c>
      <c r="L21" s="18">
        <f t="shared" si="17"/>
        <v>-2.9207816224251002</v>
      </c>
      <c r="M21" s="7">
        <f t="shared" si="18"/>
        <v>2.9207816224250998</v>
      </c>
      <c r="N21" s="1"/>
      <c r="O21" s="1"/>
      <c r="P21" s="1" t="s">
        <v>8</v>
      </c>
      <c r="Q21" s="1">
        <v>1.0812500000000012</v>
      </c>
      <c r="R21" s="14">
        <v>0.67373234876898891</v>
      </c>
      <c r="S21" s="1">
        <v>1.6048657927374406</v>
      </c>
      <c r="T21" s="1">
        <v>0.12807737096597094</v>
      </c>
      <c r="U21" s="1">
        <v>-0.34699877641216115</v>
      </c>
      <c r="V21" s="1">
        <v>2.5094987764121637</v>
      </c>
      <c r="W21" s="21">
        <v>-0.88657506271775977</v>
      </c>
      <c r="X21" s="21">
        <v>3.0490750627177619</v>
      </c>
    </row>
    <row r="22" spans="2:24" x14ac:dyDescent="0.25">
      <c r="B22">
        <f t="shared" si="22"/>
        <v>-1</v>
      </c>
      <c r="C22">
        <f t="shared" si="22"/>
        <v>1</v>
      </c>
      <c r="D22">
        <f t="shared" si="22"/>
        <v>-1</v>
      </c>
      <c r="E22">
        <f t="shared" si="23"/>
        <v>-1</v>
      </c>
      <c r="F22">
        <f t="shared" si="24"/>
        <v>-1</v>
      </c>
      <c r="G22">
        <f t="shared" si="25"/>
        <v>1</v>
      </c>
      <c r="H22">
        <f t="shared" si="26"/>
        <v>1</v>
      </c>
      <c r="I22" s="9">
        <f t="shared" si="20"/>
        <v>34.03</v>
      </c>
      <c r="J22" t="s">
        <v>64</v>
      </c>
      <c r="K22">
        <f t="shared" si="21"/>
        <v>1.604865792737445</v>
      </c>
      <c r="L22" s="18">
        <f t="shared" si="17"/>
        <v>-2.9207816224251002</v>
      </c>
      <c r="M22" s="7">
        <f t="shared" si="18"/>
        <v>2.9207816224250998</v>
      </c>
      <c r="N22" s="1"/>
      <c r="O22" s="1"/>
      <c r="P22" s="1" t="s">
        <v>10</v>
      </c>
      <c r="Q22" s="1">
        <v>14.317083333333336</v>
      </c>
      <c r="R22" s="14">
        <v>0.67373234876898891</v>
      </c>
      <c r="S22" s="1">
        <v>21.250402121098709</v>
      </c>
      <c r="T22" s="1">
        <v>3.749069900593742E-13</v>
      </c>
      <c r="U22" s="1">
        <v>12.888834556921173</v>
      </c>
      <c r="V22" s="1">
        <v>15.745332109745499</v>
      </c>
      <c r="W22" s="21">
        <v>12.349258270615575</v>
      </c>
      <c r="X22" s="21">
        <v>16.284908396051097</v>
      </c>
    </row>
    <row r="23" spans="2:24" x14ac:dyDescent="0.25">
      <c r="B23">
        <f t="shared" si="22"/>
        <v>1</v>
      </c>
      <c r="C23">
        <f t="shared" si="22"/>
        <v>1</v>
      </c>
      <c r="D23">
        <f t="shared" si="22"/>
        <v>-1</v>
      </c>
      <c r="E23">
        <f t="shared" si="23"/>
        <v>1</v>
      </c>
      <c r="F23">
        <f t="shared" si="24"/>
        <v>-1</v>
      </c>
      <c r="G23">
        <f t="shared" si="25"/>
        <v>-1</v>
      </c>
      <c r="H23">
        <f t="shared" si="26"/>
        <v>-1</v>
      </c>
      <c r="I23" s="9">
        <f t="shared" si="20"/>
        <v>48.49</v>
      </c>
      <c r="J23" t="s">
        <v>65</v>
      </c>
      <c r="K23">
        <f t="shared" si="21"/>
        <v>21.250402121098787</v>
      </c>
      <c r="L23" s="18">
        <f t="shared" si="17"/>
        <v>-2.9207816224251002</v>
      </c>
      <c r="M23" s="7">
        <f t="shared" si="18"/>
        <v>2.9207816224250998</v>
      </c>
      <c r="N23" s="1"/>
      <c r="O23" s="1"/>
      <c r="P23" s="1" t="s">
        <v>12</v>
      </c>
      <c r="Q23" s="1">
        <v>0.77791666666666759</v>
      </c>
      <c r="R23" s="14">
        <v>0.67373234876898869</v>
      </c>
      <c r="S23" s="1">
        <v>1.1546375472218893</v>
      </c>
      <c r="T23" s="1">
        <v>0.26519329780781253</v>
      </c>
      <c r="U23" s="1">
        <v>-0.65033210974549427</v>
      </c>
      <c r="V23" s="1">
        <v>2.2061654430788296</v>
      </c>
      <c r="W23" s="21">
        <v>-1.1899083960510928</v>
      </c>
      <c r="X23" s="21">
        <v>2.7457417293844277</v>
      </c>
    </row>
    <row r="24" spans="2:24" ht="17.25" thickBot="1" x14ac:dyDescent="0.3">
      <c r="B24">
        <f t="shared" si="22"/>
        <v>-1</v>
      </c>
      <c r="C24">
        <f t="shared" si="22"/>
        <v>-1</v>
      </c>
      <c r="D24">
        <f t="shared" si="22"/>
        <v>1</v>
      </c>
      <c r="E24">
        <f t="shared" si="23"/>
        <v>1</v>
      </c>
      <c r="F24">
        <f t="shared" si="24"/>
        <v>-1</v>
      </c>
      <c r="G24">
        <f t="shared" si="25"/>
        <v>-1</v>
      </c>
      <c r="H24">
        <f t="shared" si="26"/>
        <v>1</v>
      </c>
      <c r="I24" s="9">
        <f t="shared" si="20"/>
        <v>20.69</v>
      </c>
      <c r="J24" t="s">
        <v>66</v>
      </c>
      <c r="K24">
        <f t="shared" si="21"/>
        <v>1.154637547221893</v>
      </c>
      <c r="L24" s="18">
        <f t="shared" si="17"/>
        <v>-2.9207816224251002</v>
      </c>
      <c r="M24" s="7">
        <f t="shared" si="18"/>
        <v>2.9207816224250998</v>
      </c>
      <c r="N24" s="1"/>
      <c r="O24" s="1"/>
      <c r="P24" s="2" t="s">
        <v>14</v>
      </c>
      <c r="Q24" s="2">
        <v>-0.23208333333333375</v>
      </c>
      <c r="R24" s="15">
        <v>0.67373234876898891</v>
      </c>
      <c r="S24" s="2">
        <v>-0.34447408345077263</v>
      </c>
      <c r="T24" s="2">
        <v>0.73497586712810792</v>
      </c>
      <c r="U24" s="2">
        <v>-1.6603321097454962</v>
      </c>
      <c r="V24" s="2">
        <v>1.1961654430788284</v>
      </c>
      <c r="W24" s="22">
        <v>-2.1999083960510948</v>
      </c>
      <c r="X24" s="22">
        <v>1.7357417293844271</v>
      </c>
    </row>
    <row r="25" spans="2:24" x14ac:dyDescent="0.25">
      <c r="B25">
        <f t="shared" si="22"/>
        <v>1</v>
      </c>
      <c r="C25">
        <f t="shared" si="22"/>
        <v>-1</v>
      </c>
      <c r="D25">
        <f t="shared" si="22"/>
        <v>1</v>
      </c>
      <c r="E25">
        <f t="shared" si="23"/>
        <v>-1</v>
      </c>
      <c r="F25">
        <f t="shared" si="24"/>
        <v>-1</v>
      </c>
      <c r="G25">
        <f t="shared" si="25"/>
        <v>1</v>
      </c>
      <c r="H25">
        <f t="shared" si="26"/>
        <v>-1</v>
      </c>
      <c r="I25" s="9">
        <f t="shared" si="20"/>
        <v>44.31</v>
      </c>
      <c r="J25" t="s">
        <v>67</v>
      </c>
      <c r="K25">
        <f t="shared" si="21"/>
        <v>-0.34447408345077202</v>
      </c>
      <c r="L25" s="18">
        <f t="shared" si="17"/>
        <v>-2.9207816224251002</v>
      </c>
      <c r="M25" s="7">
        <f t="shared" si="18"/>
        <v>2.9207816224250998</v>
      </c>
      <c r="N25" s="1"/>
      <c r="P25" s="1" t="s">
        <v>71</v>
      </c>
      <c r="Q25" s="1" t="s">
        <v>90</v>
      </c>
      <c r="R25" s="1" t="s">
        <v>92</v>
      </c>
      <c r="S25" s="1" t="s">
        <v>91</v>
      </c>
      <c r="T25" s="1" t="s">
        <v>93</v>
      </c>
    </row>
    <row r="26" spans="2:24" x14ac:dyDescent="0.25">
      <c r="B26">
        <f t="shared" si="22"/>
        <v>-1</v>
      </c>
      <c r="C26">
        <f t="shared" si="22"/>
        <v>1</v>
      </c>
      <c r="D26">
        <f t="shared" si="22"/>
        <v>1</v>
      </c>
      <c r="E26">
        <f t="shared" si="23"/>
        <v>-1</v>
      </c>
      <c r="F26">
        <f t="shared" si="24"/>
        <v>1</v>
      </c>
      <c r="G26">
        <f t="shared" si="25"/>
        <v>-1</v>
      </c>
      <c r="H26">
        <f t="shared" si="26"/>
        <v>-1</v>
      </c>
      <c r="I26" s="9">
        <f t="shared" si="20"/>
        <v>49.53</v>
      </c>
      <c r="L26" s="1"/>
      <c r="M26" s="7"/>
      <c r="N26" s="1"/>
      <c r="P26" s="1" t="s">
        <v>82</v>
      </c>
      <c r="Q26" s="2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</row>
    <row r="27" spans="2:24" x14ac:dyDescent="0.25">
      <c r="B27">
        <f t="shared" si="22"/>
        <v>1</v>
      </c>
      <c r="C27">
        <f t="shared" si="22"/>
        <v>1</v>
      </c>
      <c r="D27">
        <f t="shared" si="22"/>
        <v>1</v>
      </c>
      <c r="E27">
        <f t="shared" si="23"/>
        <v>1</v>
      </c>
      <c r="F27">
        <f t="shared" si="24"/>
        <v>1</v>
      </c>
      <c r="G27">
        <f t="shared" si="25"/>
        <v>1</v>
      </c>
      <c r="H27">
        <f t="shared" si="26"/>
        <v>1</v>
      </c>
      <c r="I27" s="9">
        <f t="shared" si="20"/>
        <v>74</v>
      </c>
      <c r="J27" t="s">
        <v>72</v>
      </c>
      <c r="K27">
        <f t="shared" ref="K27:K33" si="27">K11-$N$9</f>
        <v>17.533516541231165</v>
      </c>
      <c r="L27" s="7">
        <f t="shared" ref="L27:L33" si="28">K11+$N$9</f>
        <v>25.404816792102174</v>
      </c>
      <c r="M27" s="7"/>
      <c r="P27" s="1" t="s">
        <v>52</v>
      </c>
      <c r="Q27" s="23">
        <f t="shared" ref="Q27:Q33" si="29">K11/2</f>
        <v>10.734583333333335</v>
      </c>
      <c r="R27" s="19">
        <f t="shared" ref="R27:S33" si="30">K27/2</f>
        <v>8.7667582706155827</v>
      </c>
      <c r="S27" s="20">
        <f t="shared" si="30"/>
        <v>12.702408396051087</v>
      </c>
      <c r="T27" t="str">
        <f t="shared" ref="T27:T33" si="31">IF(OR(R27&gt;0,S27&lt;0),"reject","accept")</f>
        <v>reject</v>
      </c>
    </row>
    <row r="28" spans="2:24" x14ac:dyDescent="0.25">
      <c r="B28">
        <f>C2</f>
        <v>-1</v>
      </c>
      <c r="C28">
        <f t="shared" ref="C28:D28" si="32">D2</f>
        <v>-1</v>
      </c>
      <c r="D28">
        <f t="shared" si="32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0">
        <f t="shared" ref="I28:I35" si="33">H2</f>
        <v>57.07</v>
      </c>
      <c r="J28" t="s">
        <v>73</v>
      </c>
      <c r="K28">
        <f t="shared" si="27"/>
        <v>-2.8314834587688393</v>
      </c>
      <c r="L28" s="7">
        <f t="shared" si="28"/>
        <v>5.0398167921021733</v>
      </c>
      <c r="M28" s="7"/>
      <c r="P28" s="5" t="s">
        <v>54</v>
      </c>
      <c r="Q28" s="1">
        <f t="shared" si="29"/>
        <v>0.55208333333333359</v>
      </c>
      <c r="R28" s="19">
        <f t="shared" si="30"/>
        <v>-1.4157417293844197</v>
      </c>
      <c r="S28" s="20">
        <f t="shared" si="30"/>
        <v>2.5199083960510866</v>
      </c>
      <c r="T28" t="str">
        <f t="shared" si="31"/>
        <v>accept</v>
      </c>
    </row>
    <row r="29" spans="2:24" x14ac:dyDescent="0.25">
      <c r="B29">
        <f t="shared" ref="B29:D29" si="34">C3</f>
        <v>1</v>
      </c>
      <c r="C29">
        <f t="shared" si="34"/>
        <v>-1</v>
      </c>
      <c r="D29">
        <f t="shared" si="34"/>
        <v>-1</v>
      </c>
      <c r="E29">
        <f t="shared" ref="E29:E35" si="35">B29*C29</f>
        <v>-1</v>
      </c>
      <c r="F29">
        <f t="shared" ref="F29:F35" si="36">C29*D29</f>
        <v>1</v>
      </c>
      <c r="G29">
        <f t="shared" ref="G29:G35" si="37">B29*D29</f>
        <v>-1</v>
      </c>
      <c r="H29">
        <f t="shared" ref="H29:H35" si="38">B29*C29*D29</f>
        <v>1</v>
      </c>
      <c r="I29" s="10">
        <f t="shared" si="33"/>
        <v>75.75</v>
      </c>
      <c r="J29" t="s">
        <v>74</v>
      </c>
      <c r="K29">
        <f t="shared" si="27"/>
        <v>-12.008150125435504</v>
      </c>
      <c r="L29" s="7">
        <f t="shared" si="28"/>
        <v>-4.1368498745644917</v>
      </c>
      <c r="M29" s="7"/>
      <c r="P29" s="5" t="s">
        <v>53</v>
      </c>
      <c r="Q29" s="23">
        <f t="shared" si="29"/>
        <v>-4.036249999999999</v>
      </c>
      <c r="R29" s="19">
        <f t="shared" si="30"/>
        <v>-6.0040750627177522</v>
      </c>
      <c r="S29" s="20">
        <f t="shared" si="30"/>
        <v>-2.0684249372822459</v>
      </c>
      <c r="T29" t="str">
        <f t="shared" si="31"/>
        <v>reject</v>
      </c>
      <c r="V29" t="s">
        <v>82</v>
      </c>
    </row>
    <row r="30" spans="2:24" x14ac:dyDescent="0.25">
      <c r="B30">
        <f t="shared" ref="B30:D30" si="39">C4</f>
        <v>-1</v>
      </c>
      <c r="C30">
        <f t="shared" si="39"/>
        <v>1</v>
      </c>
      <c r="D30">
        <f t="shared" si="39"/>
        <v>-1</v>
      </c>
      <c r="E30">
        <f t="shared" si="35"/>
        <v>-1</v>
      </c>
      <c r="F30">
        <f t="shared" si="36"/>
        <v>-1</v>
      </c>
      <c r="G30">
        <f t="shared" si="37"/>
        <v>1</v>
      </c>
      <c r="H30">
        <f t="shared" si="38"/>
        <v>1</v>
      </c>
      <c r="I30" s="10">
        <f t="shared" si="33"/>
        <v>25.07</v>
      </c>
      <c r="J30" t="s">
        <v>75</v>
      </c>
      <c r="K30">
        <f t="shared" si="27"/>
        <v>-1.7731501254355062</v>
      </c>
      <c r="L30" s="7">
        <f t="shared" si="28"/>
        <v>6.0981501254355059</v>
      </c>
      <c r="M30" s="7"/>
      <c r="P30" s="17" t="s">
        <v>55</v>
      </c>
      <c r="Q30" s="1">
        <f t="shared" si="29"/>
        <v>1.08125</v>
      </c>
      <c r="R30" s="19">
        <f t="shared" si="30"/>
        <v>-0.8865750627177531</v>
      </c>
      <c r="S30" s="20">
        <f t="shared" si="30"/>
        <v>3.049075062717753</v>
      </c>
      <c r="T30" t="str">
        <f t="shared" si="31"/>
        <v>accept</v>
      </c>
      <c r="V30" t="s">
        <v>52</v>
      </c>
    </row>
    <row r="31" spans="2:24" x14ac:dyDescent="0.25">
      <c r="B31">
        <f t="shared" ref="B31:D31" si="40">C5</f>
        <v>1</v>
      </c>
      <c r="C31">
        <f t="shared" si="40"/>
        <v>1</v>
      </c>
      <c r="D31">
        <f t="shared" si="40"/>
        <v>-1</v>
      </c>
      <c r="E31">
        <f t="shared" si="35"/>
        <v>1</v>
      </c>
      <c r="F31">
        <f t="shared" si="36"/>
        <v>-1</v>
      </c>
      <c r="G31">
        <f t="shared" si="37"/>
        <v>-1</v>
      </c>
      <c r="H31">
        <f t="shared" si="38"/>
        <v>-1</v>
      </c>
      <c r="I31" s="10">
        <f t="shared" si="33"/>
        <v>54.37</v>
      </c>
      <c r="J31" t="s">
        <v>76</v>
      </c>
      <c r="K31">
        <f t="shared" si="27"/>
        <v>24.698516541231164</v>
      </c>
      <c r="L31" s="7">
        <f t="shared" si="28"/>
        <v>32.569816792102174</v>
      </c>
      <c r="M31" s="7"/>
      <c r="P31" s="1" t="s">
        <v>56</v>
      </c>
      <c r="Q31" s="23">
        <f t="shared" si="29"/>
        <v>14.317083333333334</v>
      </c>
      <c r="R31" s="19">
        <f t="shared" si="30"/>
        <v>12.349258270615582</v>
      </c>
      <c r="S31" s="20">
        <f t="shared" si="30"/>
        <v>16.284908396051087</v>
      </c>
      <c r="T31" t="str">
        <f t="shared" si="31"/>
        <v>reject</v>
      </c>
      <c r="V31" t="s">
        <v>89</v>
      </c>
    </row>
    <row r="32" spans="2:24" x14ac:dyDescent="0.25">
      <c r="B32">
        <f t="shared" ref="B32:D32" si="41">C6</f>
        <v>-1</v>
      </c>
      <c r="C32">
        <f t="shared" si="41"/>
        <v>-1</v>
      </c>
      <c r="D32">
        <f t="shared" si="41"/>
        <v>1</v>
      </c>
      <c r="E32">
        <f t="shared" si="35"/>
        <v>1</v>
      </c>
      <c r="F32">
        <f t="shared" si="36"/>
        <v>-1</v>
      </c>
      <c r="G32">
        <f t="shared" si="37"/>
        <v>-1</v>
      </c>
      <c r="H32">
        <f t="shared" si="38"/>
        <v>1</v>
      </c>
      <c r="I32" s="10">
        <f t="shared" si="33"/>
        <v>15.41</v>
      </c>
      <c r="J32" t="s">
        <v>77</v>
      </c>
      <c r="K32">
        <f t="shared" si="27"/>
        <v>-2.3798167921021713</v>
      </c>
      <c r="L32" s="7">
        <f t="shared" si="28"/>
        <v>5.4914834587688413</v>
      </c>
      <c r="M32" s="7"/>
      <c r="P32" s="1" t="s">
        <v>57</v>
      </c>
      <c r="Q32" s="1">
        <f t="shared" si="29"/>
        <v>0.77791666666666737</v>
      </c>
      <c r="R32" s="19">
        <f t="shared" si="30"/>
        <v>-1.1899083960510857</v>
      </c>
      <c r="S32" s="20">
        <f t="shared" si="30"/>
        <v>2.7457417293844206</v>
      </c>
      <c r="T32" t="str">
        <f t="shared" si="31"/>
        <v>accept</v>
      </c>
      <c r="V32" t="s">
        <v>57</v>
      </c>
    </row>
    <row r="33" spans="2:20" x14ac:dyDescent="0.25">
      <c r="B33">
        <f t="shared" ref="B33:D33" si="42">C7</f>
        <v>1</v>
      </c>
      <c r="C33">
        <f t="shared" si="42"/>
        <v>-1</v>
      </c>
      <c r="D33">
        <f t="shared" si="42"/>
        <v>1</v>
      </c>
      <c r="E33">
        <f t="shared" si="35"/>
        <v>-1</v>
      </c>
      <c r="F33">
        <f t="shared" si="36"/>
        <v>-1</v>
      </c>
      <c r="G33">
        <f t="shared" si="37"/>
        <v>1</v>
      </c>
      <c r="H33">
        <f t="shared" si="38"/>
        <v>-1</v>
      </c>
      <c r="I33" s="10">
        <f t="shared" si="33"/>
        <v>36.99</v>
      </c>
      <c r="J33" t="s">
        <v>78</v>
      </c>
      <c r="K33">
        <f t="shared" si="27"/>
        <v>-4.3998167921021709</v>
      </c>
      <c r="L33" s="7">
        <f t="shared" si="28"/>
        <v>3.4714834587688412</v>
      </c>
      <c r="M33" s="7"/>
      <c r="P33" s="1" t="s">
        <v>58</v>
      </c>
      <c r="Q33" s="1">
        <f t="shared" si="29"/>
        <v>-0.23208333333333245</v>
      </c>
      <c r="R33" s="19">
        <f t="shared" si="30"/>
        <v>-2.1999083960510855</v>
      </c>
      <c r="S33" s="20">
        <f t="shared" si="30"/>
        <v>1.7357417293844206</v>
      </c>
      <c r="T33" t="str">
        <f t="shared" si="31"/>
        <v>accept</v>
      </c>
    </row>
    <row r="34" spans="2:20" x14ac:dyDescent="0.25">
      <c r="B34">
        <f t="shared" ref="B34:D34" si="43">C8</f>
        <v>-1</v>
      </c>
      <c r="C34">
        <f t="shared" si="43"/>
        <v>1</v>
      </c>
      <c r="D34">
        <f t="shared" si="43"/>
        <v>1</v>
      </c>
      <c r="E34">
        <f t="shared" si="35"/>
        <v>-1</v>
      </c>
      <c r="F34">
        <f t="shared" si="36"/>
        <v>1</v>
      </c>
      <c r="G34">
        <f t="shared" si="37"/>
        <v>-1</v>
      </c>
      <c r="H34">
        <f t="shared" si="38"/>
        <v>-1</v>
      </c>
      <c r="I34" s="10">
        <f t="shared" si="33"/>
        <v>50.29</v>
      </c>
      <c r="M34" s="7"/>
    </row>
    <row r="35" spans="2:20" x14ac:dyDescent="0.25">
      <c r="B35">
        <f t="shared" ref="B35:D35" si="44">C9</f>
        <v>1</v>
      </c>
      <c r="C35">
        <f t="shared" si="44"/>
        <v>1</v>
      </c>
      <c r="D35">
        <f t="shared" si="44"/>
        <v>1</v>
      </c>
      <c r="E35">
        <f t="shared" si="35"/>
        <v>1</v>
      </c>
      <c r="F35">
        <f t="shared" si="36"/>
        <v>1</v>
      </c>
      <c r="G35">
        <f t="shared" si="37"/>
        <v>1</v>
      </c>
      <c r="H35">
        <f t="shared" si="38"/>
        <v>1</v>
      </c>
      <c r="I35" s="10">
        <f t="shared" si="33"/>
        <v>74.680000000000007</v>
      </c>
      <c r="M35" s="7"/>
      <c r="Q35" t="s">
        <v>3</v>
      </c>
      <c r="R35" t="s">
        <v>5</v>
      </c>
      <c r="S35" t="s">
        <v>7</v>
      </c>
      <c r="T35" t="s">
        <v>101</v>
      </c>
    </row>
    <row r="36" spans="2:20" x14ac:dyDescent="0.25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25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25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</sheetData>
  <phoneticPr fontId="1" type="noConversion"/>
  <conditionalFormatting sqref="K19:K25">
    <cfRule type="cellIs" dxfId="6" priority="1" operator="lessThan">
      <formula>$L$19</formula>
    </cfRule>
    <cfRule type="cellIs" dxfId="5" priority="2" operator="greaterThan">
      <formula>$M$19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EF8B-69CA-4F86-AD0A-3E25766E2F37}">
  <dimension ref="B1:Q28"/>
  <sheetViews>
    <sheetView workbookViewId="0">
      <selection activeCell="C27" sqref="C27:F28"/>
    </sheetView>
  </sheetViews>
  <sheetFormatPr defaultRowHeight="16.5" x14ac:dyDescent="0.25"/>
  <cols>
    <col min="9" max="11" width="0" hidden="1" customWidth="1"/>
  </cols>
  <sheetData>
    <row r="1" spans="2:17" x14ac:dyDescent="0.25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L1" t="s">
        <v>94</v>
      </c>
      <c r="P1" t="s">
        <v>79</v>
      </c>
      <c r="Q1" t="s">
        <v>81</v>
      </c>
    </row>
    <row r="2" spans="2:17" x14ac:dyDescent="0.25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100-F2</f>
        <v>38.57</v>
      </c>
      <c r="J2">
        <f t="shared" ref="J2:K2" si="0">100-G2</f>
        <v>41.42</v>
      </c>
      <c r="K2">
        <f t="shared" si="0"/>
        <v>42.93</v>
      </c>
      <c r="L2" cm="1">
        <f t="array" ref="L2">-10*LOG10(SUM((I2:K2)^2)/3)</f>
        <v>-32.25847180659887</v>
      </c>
      <c r="N2" t="s">
        <v>16</v>
      </c>
      <c r="O2">
        <f>C21</f>
        <v>4.1049207855529346</v>
      </c>
      <c r="P2">
        <f>((_xlfn.RANK.EQ(O2,$O$2:$O$8,1)-0.5)/7)*100</f>
        <v>78.571428571428569</v>
      </c>
      <c r="Q2">
        <f>_xlfn.NORM.INV(P2/100,0,$N$21)</f>
        <v>0.1848395099249342</v>
      </c>
    </row>
    <row r="3" spans="2:17" x14ac:dyDescent="0.25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100-F3</f>
        <v>24.379999999999995</v>
      </c>
      <c r="J3">
        <f t="shared" ref="J3:J9" si="2">100-G3</f>
        <v>22.430000000000007</v>
      </c>
      <c r="K3">
        <f t="shared" ref="K3:K9" si="3">100-H3</f>
        <v>24.25</v>
      </c>
      <c r="L3" cm="1">
        <f t="array" ref="L3">-10*LOG10(SUM((I3:K3)^2)/3)</f>
        <v>-27.4962084898306</v>
      </c>
      <c r="N3" t="s">
        <v>17</v>
      </c>
      <c r="O3">
        <f>D21</f>
        <v>-0.14022283984064288</v>
      </c>
      <c r="P3">
        <f t="shared" ref="P3:P8" si="4">((_xlfn.RANK.EQ(O3,$O$2:$O$8,1)-0.5)/7)*100</f>
        <v>21.428571428571427</v>
      </c>
      <c r="Q3">
        <f t="shared" ref="Q3:Q8" si="5">_xlfn.NORM.INV(P3/100,0,$N$21)</f>
        <v>-0.1848395099249342</v>
      </c>
    </row>
    <row r="4" spans="2:17" x14ac:dyDescent="0.25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72.489999999999995</v>
      </c>
      <c r="J4">
        <f t="shared" si="2"/>
        <v>65.97</v>
      </c>
      <c r="K4">
        <f t="shared" si="3"/>
        <v>74.930000000000007</v>
      </c>
      <c r="L4" cm="1">
        <f t="array" ref="L4">-10*LOG10(SUM((I4:K4)^2)/3)</f>
        <v>-37.053318005467176</v>
      </c>
      <c r="N4" t="s">
        <v>96</v>
      </c>
      <c r="O4">
        <f>E21</f>
        <v>-1.431468532634689</v>
      </c>
      <c r="P4">
        <f t="shared" si="4"/>
        <v>7.1428571428571423</v>
      </c>
      <c r="Q4">
        <f t="shared" si="5"/>
        <v>-0.34211708918224021</v>
      </c>
    </row>
    <row r="5" spans="2:17" x14ac:dyDescent="0.25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48.63</v>
      </c>
      <c r="J5">
        <f t="shared" si="2"/>
        <v>51.51</v>
      </c>
      <c r="K5">
        <f t="shared" si="3"/>
        <v>45.63</v>
      </c>
      <c r="L5" cm="1">
        <f t="array" ref="L5">-10*LOG10(SUM((I5:K5)^2)/3)</f>
        <v>-33.741526243370735</v>
      </c>
      <c r="N5" t="s">
        <v>19</v>
      </c>
      <c r="O5">
        <f>F21</f>
        <v>0.37320298613974145</v>
      </c>
      <c r="P5">
        <f t="shared" si="4"/>
        <v>50</v>
      </c>
      <c r="Q5">
        <f t="shared" si="5"/>
        <v>0</v>
      </c>
    </row>
    <row r="6" spans="2:17" x14ac:dyDescent="0.25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75.2</v>
      </c>
      <c r="J6">
        <f t="shared" si="2"/>
        <v>79.31</v>
      </c>
      <c r="K6">
        <f t="shared" si="3"/>
        <v>84.59</v>
      </c>
      <c r="L6" cm="1">
        <f t="array" ref="L6">-10*LOG10(SUM((I6:K6)^2)/3)</f>
        <v>-38.039253958242064</v>
      </c>
      <c r="N6" t="s">
        <v>20</v>
      </c>
      <c r="O6">
        <f>G21</f>
        <v>5.3798591363635779</v>
      </c>
      <c r="P6">
        <f t="shared" si="4"/>
        <v>92.857142857142861</v>
      </c>
      <c r="Q6">
        <f t="shared" si="5"/>
        <v>0.34211708918224032</v>
      </c>
    </row>
    <row r="7" spans="2:17" x14ac:dyDescent="0.25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56.42</v>
      </c>
      <c r="J7">
        <f t="shared" si="2"/>
        <v>55.69</v>
      </c>
      <c r="K7">
        <f t="shared" si="3"/>
        <v>63.01</v>
      </c>
      <c r="L7" cm="1">
        <f t="array" ref="L7">-10*LOG10(SUM((I7:K7)^2)/3)</f>
        <v>-35.338081676183947</v>
      </c>
      <c r="N7" t="s">
        <v>21</v>
      </c>
      <c r="O7">
        <f>H21</f>
        <v>6.7893246120579676E-2</v>
      </c>
      <c r="P7">
        <f t="shared" si="4"/>
        <v>35.714285714285715</v>
      </c>
      <c r="Q7">
        <f t="shared" si="5"/>
        <v>-8.5482086029534915E-2</v>
      </c>
    </row>
    <row r="8" spans="2:17" x14ac:dyDescent="0.25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54.8</v>
      </c>
      <c r="J8">
        <f t="shared" si="2"/>
        <v>50.47</v>
      </c>
      <c r="K8">
        <f t="shared" si="3"/>
        <v>49.71</v>
      </c>
      <c r="L8" cm="1">
        <f t="array" ref="L8">-10*LOG10(SUM((I8:K8)^2)/3)</f>
        <v>-34.271259411334526</v>
      </c>
      <c r="N8" t="s">
        <v>22</v>
      </c>
      <c r="O8">
        <f>L21</f>
        <v>1.0984387634756558</v>
      </c>
      <c r="P8">
        <f t="shared" si="4"/>
        <v>64.285714285714292</v>
      </c>
      <c r="Q8">
        <f t="shared" si="5"/>
        <v>8.5482086029534943E-2</v>
      </c>
    </row>
    <row r="9" spans="2:17" x14ac:dyDescent="0.25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29.489999999999995</v>
      </c>
      <c r="J9">
        <f t="shared" si="2"/>
        <v>26</v>
      </c>
      <c r="K9">
        <f t="shared" si="3"/>
        <v>25.319999999999993</v>
      </c>
      <c r="L9" cm="1">
        <f t="array" ref="L9">-10*LOG10(SUM((I9:K9)^2)/3)</f>
        <v>-28.626803630045615</v>
      </c>
    </row>
    <row r="11" spans="2:17" x14ac:dyDescent="0.25">
      <c r="B11" t="s">
        <v>0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L11" t="s">
        <v>15</v>
      </c>
      <c r="M11" t="s">
        <v>94</v>
      </c>
    </row>
    <row r="12" spans="2:17" x14ac:dyDescent="0.25">
      <c r="B12">
        <v>1</v>
      </c>
      <c r="C12">
        <f>C2</f>
        <v>-1</v>
      </c>
      <c r="D12">
        <f t="shared" ref="D12:E12" si="6">D2</f>
        <v>-1</v>
      </c>
      <c r="E12">
        <f t="shared" si="6"/>
        <v>-1</v>
      </c>
      <c r="F12">
        <f>C12*D12</f>
        <v>1</v>
      </c>
      <c r="G12">
        <f>D12*E12</f>
        <v>1</v>
      </c>
      <c r="H12">
        <f>C12*E12</f>
        <v>1</v>
      </c>
      <c r="L12">
        <f>C12*D12*E12</f>
        <v>-1</v>
      </c>
      <c r="M12">
        <f>L2</f>
        <v>-32.25847180659887</v>
      </c>
    </row>
    <row r="13" spans="2:17" x14ac:dyDescent="0.25">
      <c r="B13">
        <v>2</v>
      </c>
      <c r="C13">
        <f t="shared" ref="C13:E13" si="7">C3</f>
        <v>1</v>
      </c>
      <c r="D13">
        <f t="shared" si="7"/>
        <v>-1</v>
      </c>
      <c r="E13">
        <f t="shared" si="7"/>
        <v>-1</v>
      </c>
      <c r="F13">
        <f t="shared" ref="F13:F19" si="8">C13*D13</f>
        <v>-1</v>
      </c>
      <c r="G13">
        <f t="shared" ref="G13:G19" si="9">D13*E13</f>
        <v>1</v>
      </c>
      <c r="H13">
        <f t="shared" ref="H13:H19" si="10">C13*E13</f>
        <v>-1</v>
      </c>
      <c r="L13">
        <f t="shared" ref="L13:L19" si="11">C13*D13*E13</f>
        <v>1</v>
      </c>
      <c r="M13">
        <f t="shared" ref="M13:M19" si="12">L3</f>
        <v>-27.4962084898306</v>
      </c>
    </row>
    <row r="14" spans="2:17" x14ac:dyDescent="0.25">
      <c r="B14">
        <v>3</v>
      </c>
      <c r="C14">
        <f t="shared" ref="C14:E14" si="13">C4</f>
        <v>-1</v>
      </c>
      <c r="D14">
        <f t="shared" si="13"/>
        <v>1</v>
      </c>
      <c r="E14">
        <f t="shared" si="13"/>
        <v>-1</v>
      </c>
      <c r="F14">
        <f t="shared" si="8"/>
        <v>-1</v>
      </c>
      <c r="G14">
        <f t="shared" si="9"/>
        <v>-1</v>
      </c>
      <c r="H14">
        <f t="shared" si="10"/>
        <v>1</v>
      </c>
      <c r="L14">
        <f t="shared" si="11"/>
        <v>1</v>
      </c>
      <c r="M14">
        <f t="shared" si="12"/>
        <v>-37.053318005467176</v>
      </c>
    </row>
    <row r="15" spans="2:17" x14ac:dyDescent="0.25">
      <c r="B15">
        <v>4</v>
      </c>
      <c r="C15">
        <f t="shared" ref="C15:E15" si="14">C5</f>
        <v>1</v>
      </c>
      <c r="D15">
        <f t="shared" si="14"/>
        <v>1</v>
      </c>
      <c r="E15">
        <f t="shared" si="14"/>
        <v>-1</v>
      </c>
      <c r="F15">
        <f t="shared" si="8"/>
        <v>1</v>
      </c>
      <c r="G15">
        <f t="shared" si="9"/>
        <v>-1</v>
      </c>
      <c r="H15">
        <f t="shared" si="10"/>
        <v>-1</v>
      </c>
      <c r="L15">
        <f t="shared" si="11"/>
        <v>-1</v>
      </c>
      <c r="M15">
        <f t="shared" si="12"/>
        <v>-33.741526243370735</v>
      </c>
    </row>
    <row r="16" spans="2:17" x14ac:dyDescent="0.25">
      <c r="B16">
        <v>5</v>
      </c>
      <c r="C16">
        <f t="shared" ref="C16:E16" si="15">C6</f>
        <v>-1</v>
      </c>
      <c r="D16">
        <f t="shared" si="15"/>
        <v>-1</v>
      </c>
      <c r="E16">
        <f t="shared" si="15"/>
        <v>1</v>
      </c>
      <c r="F16">
        <f t="shared" si="8"/>
        <v>1</v>
      </c>
      <c r="G16">
        <f t="shared" si="9"/>
        <v>-1</v>
      </c>
      <c r="H16">
        <f t="shared" si="10"/>
        <v>-1</v>
      </c>
      <c r="L16">
        <f t="shared" si="11"/>
        <v>1</v>
      </c>
      <c r="M16">
        <f t="shared" si="12"/>
        <v>-38.039253958242064</v>
      </c>
    </row>
    <row r="17" spans="2:14" x14ac:dyDescent="0.25">
      <c r="B17">
        <v>6</v>
      </c>
      <c r="C17">
        <f t="shared" ref="C17:E17" si="16">C7</f>
        <v>1</v>
      </c>
      <c r="D17">
        <f t="shared" si="16"/>
        <v>-1</v>
      </c>
      <c r="E17">
        <f t="shared" si="16"/>
        <v>1</v>
      </c>
      <c r="F17">
        <f t="shared" si="8"/>
        <v>-1</v>
      </c>
      <c r="G17">
        <f t="shared" si="9"/>
        <v>-1</v>
      </c>
      <c r="H17">
        <f t="shared" si="10"/>
        <v>1</v>
      </c>
      <c r="L17">
        <f t="shared" si="11"/>
        <v>-1</v>
      </c>
      <c r="M17">
        <f t="shared" si="12"/>
        <v>-35.338081676183947</v>
      </c>
    </row>
    <row r="18" spans="2:14" x14ac:dyDescent="0.25">
      <c r="B18">
        <v>7</v>
      </c>
      <c r="C18">
        <f t="shared" ref="C18:E18" si="17">C8</f>
        <v>-1</v>
      </c>
      <c r="D18">
        <f t="shared" si="17"/>
        <v>1</v>
      </c>
      <c r="E18">
        <f t="shared" si="17"/>
        <v>1</v>
      </c>
      <c r="F18">
        <f t="shared" si="8"/>
        <v>-1</v>
      </c>
      <c r="G18">
        <f t="shared" si="9"/>
        <v>1</v>
      </c>
      <c r="H18">
        <f t="shared" si="10"/>
        <v>-1</v>
      </c>
      <c r="L18">
        <f t="shared" si="11"/>
        <v>-1</v>
      </c>
      <c r="M18">
        <f t="shared" si="12"/>
        <v>-34.271259411334526</v>
      </c>
    </row>
    <row r="19" spans="2:14" x14ac:dyDescent="0.25">
      <c r="B19">
        <v>8</v>
      </c>
      <c r="C19">
        <f t="shared" ref="C19:E19" si="18">C9</f>
        <v>1</v>
      </c>
      <c r="D19">
        <f t="shared" si="18"/>
        <v>1</v>
      </c>
      <c r="E19">
        <f t="shared" si="18"/>
        <v>1</v>
      </c>
      <c r="F19">
        <f t="shared" si="8"/>
        <v>1</v>
      </c>
      <c r="G19">
        <f t="shared" si="9"/>
        <v>1</v>
      </c>
      <c r="H19">
        <f t="shared" si="10"/>
        <v>1</v>
      </c>
      <c r="L19">
        <f t="shared" si="11"/>
        <v>1</v>
      </c>
      <c r="M19">
        <f t="shared" si="12"/>
        <v>-28.626803630045615</v>
      </c>
    </row>
    <row r="20" spans="2:14" x14ac:dyDescent="0.25">
      <c r="C20" t="s">
        <v>16</v>
      </c>
      <c r="D20" t="s">
        <v>95</v>
      </c>
      <c r="E20" t="s">
        <v>96</v>
      </c>
      <c r="F20" t="s">
        <v>19</v>
      </c>
      <c r="G20" t="s">
        <v>20</v>
      </c>
      <c r="H20" t="s">
        <v>21</v>
      </c>
      <c r="L20" t="s">
        <v>22</v>
      </c>
      <c r="M20" t="s">
        <v>97</v>
      </c>
      <c r="N20" t="s">
        <v>80</v>
      </c>
    </row>
    <row r="21" spans="2:14" x14ac:dyDescent="0.25">
      <c r="C21">
        <f>SUMPRODUCT(C12:C19,$M$12:$M$19)/4</f>
        <v>4.1049207855529346</v>
      </c>
      <c r="D21" s="24">
        <f t="shared" ref="D21:L21" si="19">SUMPRODUCT(D12:D19,$M$12:$M$19)/4</f>
        <v>-0.14022283984064288</v>
      </c>
      <c r="E21" s="24">
        <f t="shared" si="19"/>
        <v>-1.431468532634689</v>
      </c>
      <c r="F21">
        <f t="shared" si="19"/>
        <v>0.37320298613974145</v>
      </c>
      <c r="G21">
        <f t="shared" si="19"/>
        <v>5.3798591363635779</v>
      </c>
      <c r="H21" s="24">
        <f t="shared" si="19"/>
        <v>6.7893246120579676E-2</v>
      </c>
      <c r="I21">
        <f t="shared" si="19"/>
        <v>0</v>
      </c>
      <c r="J21">
        <f t="shared" si="19"/>
        <v>0</v>
      </c>
      <c r="K21">
        <f t="shared" si="19"/>
        <v>0</v>
      </c>
      <c r="L21">
        <f t="shared" si="19"/>
        <v>1.0984387634756558</v>
      </c>
      <c r="M21">
        <f>(D21^2+F21^2+H21^2)/3</f>
        <v>5.4517468848461419E-2</v>
      </c>
      <c r="N21">
        <f>M21^0.5</f>
        <v>0.23348976176368294</v>
      </c>
    </row>
    <row r="22" spans="2:14" x14ac:dyDescent="0.2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99</v>
      </c>
      <c r="N22" t="s">
        <v>100</v>
      </c>
    </row>
    <row r="23" spans="2:14" x14ac:dyDescent="0.25">
      <c r="B23" t="s">
        <v>98</v>
      </c>
      <c r="C23">
        <f>(C21-0)/$N$21</f>
        <v>17.580731397154626</v>
      </c>
      <c r="D23">
        <f t="shared" ref="D23:L23" si="20">(D21-0)/$N$21</f>
        <v>-0.60055241301142637</v>
      </c>
      <c r="E23">
        <f t="shared" si="20"/>
        <v>-6.1307550353470788</v>
      </c>
      <c r="F23">
        <f t="shared" si="20"/>
        <v>1.598369809968214</v>
      </c>
      <c r="G23">
        <f t="shared" si="20"/>
        <v>23.041092233451252</v>
      </c>
      <c r="H23">
        <f t="shared" si="20"/>
        <v>0.290776116296247</v>
      </c>
      <c r="I23">
        <f t="shared" si="20"/>
        <v>0</v>
      </c>
      <c r="J23">
        <f t="shared" si="20"/>
        <v>0</v>
      </c>
      <c r="K23">
        <f t="shared" si="20"/>
        <v>0</v>
      </c>
      <c r="L23">
        <f t="shared" si="20"/>
        <v>4.7044408079331355</v>
      </c>
      <c r="M23">
        <f>_xlfn.T.INV(0.005,3)</f>
        <v>-5.8409093097333571</v>
      </c>
      <c r="N23">
        <f>_xlfn.T.INV(0.995,3)</f>
        <v>5.8409093097333553</v>
      </c>
    </row>
    <row r="24" spans="2:14" x14ac:dyDescent="0.25">
      <c r="B24" t="s">
        <v>82</v>
      </c>
      <c r="C24" t="s">
        <v>52</v>
      </c>
      <c r="D24" t="s">
        <v>88</v>
      </c>
      <c r="E24" t="s">
        <v>89</v>
      </c>
      <c r="F24" t="s">
        <v>55</v>
      </c>
      <c r="G24" t="s">
        <v>56</v>
      </c>
      <c r="H24" t="s">
        <v>56</v>
      </c>
      <c r="L24" t="s">
        <v>58</v>
      </c>
    </row>
    <row r="25" spans="2:14" x14ac:dyDescent="0.25">
      <c r="B25" s="25">
        <f>SUM(L2:L9)/8</f>
        <v>-33.353115402634195</v>
      </c>
      <c r="C25" s="25">
        <f>C21/2</f>
        <v>2.0524603927764673</v>
      </c>
      <c r="D25">
        <f t="shared" ref="D25:L25" si="21">D21/2</f>
        <v>-7.0111419920321438E-2</v>
      </c>
      <c r="E25" s="25">
        <f t="shared" si="21"/>
        <v>-0.71573426631734449</v>
      </c>
      <c r="F25">
        <f t="shared" si="21"/>
        <v>0.18660149306987073</v>
      </c>
      <c r="G25" s="25">
        <f t="shared" si="21"/>
        <v>2.689929568181789</v>
      </c>
      <c r="H25">
        <f t="shared" si="21"/>
        <v>3.3946623060289838E-2</v>
      </c>
      <c r="I25">
        <f t="shared" si="21"/>
        <v>0</v>
      </c>
      <c r="J25">
        <f t="shared" si="21"/>
        <v>0</v>
      </c>
      <c r="K25">
        <f t="shared" si="21"/>
        <v>0</v>
      </c>
      <c r="L25">
        <f t="shared" si="21"/>
        <v>0.54921938173782792</v>
      </c>
    </row>
    <row r="27" spans="2:14" x14ac:dyDescent="0.25">
      <c r="C27" t="s">
        <v>3</v>
      </c>
      <c r="D27" t="s">
        <v>5</v>
      </c>
      <c r="E27" t="s">
        <v>7</v>
      </c>
      <c r="F27" t="s">
        <v>102</v>
      </c>
    </row>
    <row r="28" spans="2:14" x14ac:dyDescent="0.25">
      <c r="C28">
        <v>1</v>
      </c>
      <c r="D28">
        <v>-1</v>
      </c>
      <c r="E28">
        <v>-1</v>
      </c>
      <c r="F28">
        <f>B25+C25*C28+E25*E28+G25*D28*E28</f>
        <v>-27.894991175358594</v>
      </c>
    </row>
  </sheetData>
  <phoneticPr fontId="1" type="noConversion"/>
  <conditionalFormatting sqref="C23:L23">
    <cfRule type="cellIs" dxfId="4" priority="1" operator="lessThan">
      <formula>$M$23</formula>
    </cfRule>
    <cfRule type="cellIs" dxfId="3" priority="2" operator="greaterThan">
      <formula>$N$23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8E73-7190-449A-8923-B8B0FDD3E2C3}">
  <dimension ref="A1:V63"/>
  <sheetViews>
    <sheetView topLeftCell="A25" zoomScale="70" zoomScaleNormal="70" workbookViewId="0">
      <selection activeCell="N63" sqref="N63"/>
    </sheetView>
  </sheetViews>
  <sheetFormatPr defaultRowHeight="16.5" x14ac:dyDescent="0.25"/>
  <cols>
    <col min="8" max="9" width="9" customWidth="1"/>
  </cols>
  <sheetData>
    <row r="1" spans="1:22" x14ac:dyDescent="0.25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  <c r="H1" t="s">
        <v>107</v>
      </c>
      <c r="I1" t="s">
        <v>108</v>
      </c>
      <c r="J1" t="s">
        <v>94</v>
      </c>
      <c r="U1" t="s">
        <v>79</v>
      </c>
      <c r="V1" t="s">
        <v>81</v>
      </c>
    </row>
    <row r="2" spans="1:22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  <c r="H2">
        <f>AVERAGE(F2:G2)</f>
        <v>-0.76</v>
      </c>
      <c r="I2">
        <f>_xlfn.VAR.S(F2:G2)</f>
        <v>0.92480000000000007</v>
      </c>
      <c r="J2">
        <f>-10*LOG10(((F2-0)^2+(G2-0)^2)/2)</f>
        <v>-0.1703333929878037</v>
      </c>
      <c r="S2" t="s">
        <v>16</v>
      </c>
      <c r="T2">
        <f>B37</f>
        <v>2.9783443018428795</v>
      </c>
      <c r="U2">
        <f>(_xlfn.RANK.EQ(T2,$T$2:$T$11,1)-0.5)/10*100</f>
        <v>55.000000000000007</v>
      </c>
      <c r="V2">
        <f>_xlfn.NORM.INV(U2/100,0,$R$37)</f>
        <v>0.37028231482430768</v>
      </c>
    </row>
    <row r="3" spans="1:22" x14ac:dyDescent="0.25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  <c r="H3">
        <f t="shared" ref="H3:H17" si="0">AVERAGE(F3:G3)</f>
        <v>-1.4</v>
      </c>
      <c r="I3">
        <f t="shared" ref="I3:I17" si="1">_xlfn.VAR.S(F3:G3)</f>
        <v>0.30420000000000025</v>
      </c>
      <c r="J3">
        <f t="shared" ref="J3:J17" si="2">-10*LOG10(((F3-0)^2+(G3-0)^2)/2)</f>
        <v>-3.2471447656066834</v>
      </c>
      <c r="S3" t="s">
        <v>17</v>
      </c>
      <c r="T3">
        <f>C37</f>
        <v>7.5764626510917266</v>
      </c>
      <c r="U3">
        <f t="shared" ref="U3:U11" si="3">(_xlfn.RANK.EQ(T3,$T$2:$T$11,1)-0.5)/10*100</f>
        <v>95</v>
      </c>
      <c r="V3">
        <f t="shared" ref="V3:V11" si="4">_xlfn.NORM.INV(U3/100,0,$R$37)</f>
        <v>4.8468381389957669</v>
      </c>
    </row>
    <row r="4" spans="1:22" x14ac:dyDescent="0.25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  <c r="H4">
        <f t="shared" si="0"/>
        <v>0.28000000000000003</v>
      </c>
      <c r="I4">
        <f t="shared" si="1"/>
        <v>2.4199999999999999E-2</v>
      </c>
      <c r="J4">
        <f t="shared" si="2"/>
        <v>10.433514207947967</v>
      </c>
      <c r="S4" t="s">
        <v>96</v>
      </c>
      <c r="T4">
        <f>D37</f>
        <v>-2.2953276215420204</v>
      </c>
      <c r="U4">
        <f t="shared" si="3"/>
        <v>25</v>
      </c>
      <c r="V4">
        <f t="shared" si="4"/>
        <v>-1.9874976058939908</v>
      </c>
    </row>
    <row r="5" spans="1:22" x14ac:dyDescent="0.25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  <c r="H5">
        <f t="shared" si="0"/>
        <v>-0.37</v>
      </c>
      <c r="I5">
        <f t="shared" si="1"/>
        <v>3.3799999999999997E-2</v>
      </c>
      <c r="J5">
        <f t="shared" si="2"/>
        <v>8.1304366453458776</v>
      </c>
      <c r="S5" t="s">
        <v>131</v>
      </c>
      <c r="T5">
        <f>E37</f>
        <v>1.4410351811521878</v>
      </c>
      <c r="U5">
        <f t="shared" si="3"/>
        <v>45</v>
      </c>
      <c r="V5">
        <f t="shared" si="4"/>
        <v>-0.37028231482430729</v>
      </c>
    </row>
    <row r="6" spans="1:22" x14ac:dyDescent="0.25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  <c r="H6">
        <f t="shared" si="0"/>
        <v>-1.4999999999999999E-2</v>
      </c>
      <c r="I6">
        <f t="shared" si="1"/>
        <v>6.8450000000000011E-2</v>
      </c>
      <c r="J6">
        <f t="shared" si="2"/>
        <v>14.628107737563553</v>
      </c>
      <c r="S6" t="s">
        <v>19</v>
      </c>
      <c r="T6">
        <f>F37</f>
        <v>7.4852399579443656</v>
      </c>
      <c r="U6">
        <f t="shared" si="3"/>
        <v>85</v>
      </c>
      <c r="V6">
        <f t="shared" si="4"/>
        <v>3.0540254758336389</v>
      </c>
    </row>
    <row r="7" spans="1:22" x14ac:dyDescent="0.25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  <c r="H7">
        <f t="shared" si="0"/>
        <v>-0.71500000000000008</v>
      </c>
      <c r="I7">
        <f t="shared" si="1"/>
        <v>1.124999999999976E-2</v>
      </c>
      <c r="J7">
        <f t="shared" si="2"/>
        <v>2.8663547939044607</v>
      </c>
      <c r="S7" t="s">
        <v>21</v>
      </c>
      <c r="T7">
        <f>G37</f>
        <v>-0.98774011557397845</v>
      </c>
      <c r="U7">
        <f t="shared" si="3"/>
        <v>35</v>
      </c>
      <c r="V7">
        <f t="shared" si="4"/>
        <v>-1.1354116267361563</v>
      </c>
    </row>
    <row r="8" spans="1:22" x14ac:dyDescent="0.25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  <c r="H8">
        <f t="shared" si="0"/>
        <v>0.75</v>
      </c>
      <c r="I8">
        <f t="shared" si="1"/>
        <v>0.44179999999999997</v>
      </c>
      <c r="J8">
        <f t="shared" si="2"/>
        <v>1.0601643278815294</v>
      </c>
      <c r="S8" t="s">
        <v>118</v>
      </c>
      <c r="T8">
        <f>H37</f>
        <v>4.4965610861247036</v>
      </c>
      <c r="U8">
        <f t="shared" si="3"/>
        <v>75</v>
      </c>
      <c r="V8">
        <f t="shared" si="4"/>
        <v>1.9874976058939908</v>
      </c>
    </row>
    <row r="9" spans="1:22" x14ac:dyDescent="0.25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  <c r="H9">
        <f t="shared" si="0"/>
        <v>0.245</v>
      </c>
      <c r="I9">
        <f t="shared" si="1"/>
        <v>2.4500000000000077E-3</v>
      </c>
      <c r="J9">
        <f t="shared" si="2"/>
        <v>12.128939069634299</v>
      </c>
      <c r="S9" t="s">
        <v>20</v>
      </c>
      <c r="T9">
        <f>I37</f>
        <v>-6.434317599148538</v>
      </c>
      <c r="U9">
        <f t="shared" si="3"/>
        <v>5</v>
      </c>
      <c r="V9">
        <f t="shared" si="4"/>
        <v>-4.8468381389957695</v>
      </c>
    </row>
    <row r="10" spans="1:22" x14ac:dyDescent="0.25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  <c r="H10">
        <f t="shared" si="0"/>
        <v>-0.52500000000000002</v>
      </c>
      <c r="I10">
        <f t="shared" si="1"/>
        <v>3.125E-2</v>
      </c>
      <c r="J10">
        <f t="shared" si="2"/>
        <v>5.357340659659247</v>
      </c>
      <c r="S10" t="s">
        <v>119</v>
      </c>
      <c r="T10">
        <f>J37</f>
        <v>3.1574451816076907</v>
      </c>
      <c r="U10">
        <f t="shared" si="3"/>
        <v>65</v>
      </c>
      <c r="V10">
        <f t="shared" si="4"/>
        <v>1.1354116267361563</v>
      </c>
    </row>
    <row r="11" spans="1:22" x14ac:dyDescent="0.25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  <c r="H11">
        <f t="shared" si="0"/>
        <v>-0.90999999999999992</v>
      </c>
      <c r="I11">
        <f t="shared" si="1"/>
        <v>0.15680000000000027</v>
      </c>
      <c r="J11">
        <f t="shared" si="2"/>
        <v>0.42632191568472555</v>
      </c>
      <c r="S11" t="s">
        <v>120</v>
      </c>
      <c r="T11">
        <f>K37</f>
        <v>-6.1796009301131409</v>
      </c>
      <c r="U11">
        <f t="shared" si="3"/>
        <v>15</v>
      </c>
      <c r="V11">
        <f t="shared" si="4"/>
        <v>-3.0540254758336389</v>
      </c>
    </row>
    <row r="12" spans="1:22" x14ac:dyDescent="0.25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  <c r="H12">
        <f t="shared" si="0"/>
        <v>0.45499999999999996</v>
      </c>
      <c r="I12">
        <f t="shared" si="1"/>
        <v>4.4999999999999912E-4</v>
      </c>
      <c r="J12">
        <f t="shared" si="2"/>
        <v>6.8350546077768879</v>
      </c>
    </row>
    <row r="13" spans="1:22" x14ac:dyDescent="0.25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  <c r="H13">
        <f t="shared" si="0"/>
        <v>-0.02</v>
      </c>
      <c r="I13">
        <f t="shared" si="1"/>
        <v>1.9999999999999998E-4</v>
      </c>
      <c r="J13">
        <f t="shared" si="2"/>
        <v>33.010299956639813</v>
      </c>
    </row>
    <row r="14" spans="1:22" x14ac:dyDescent="0.25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  <c r="H14">
        <f t="shared" si="0"/>
        <v>0.96500000000000008</v>
      </c>
      <c r="I14">
        <f t="shared" si="1"/>
        <v>0.21124999999999972</v>
      </c>
      <c r="J14">
        <f t="shared" si="2"/>
        <v>-0.15715932006950581</v>
      </c>
    </row>
    <row r="15" spans="1:22" x14ac:dyDescent="0.25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  <c r="H15">
        <f t="shared" si="0"/>
        <v>-0.5149999999999999</v>
      </c>
      <c r="I15">
        <f t="shared" si="1"/>
        <v>0.85805000000000009</v>
      </c>
      <c r="J15">
        <f t="shared" si="2"/>
        <v>1.5848411157770483</v>
      </c>
    </row>
    <row r="16" spans="1:22" x14ac:dyDescent="0.25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  <c r="H16">
        <f t="shared" si="0"/>
        <v>0.77</v>
      </c>
      <c r="I16">
        <f t="shared" si="1"/>
        <v>0.16820000000000013</v>
      </c>
      <c r="J16">
        <f t="shared" si="2"/>
        <v>1.6941133131485566</v>
      </c>
    </row>
    <row r="17" spans="1:17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  <c r="H17">
        <f t="shared" si="0"/>
        <v>0.37</v>
      </c>
      <c r="I17">
        <f t="shared" si="1"/>
        <v>1.8E-3</v>
      </c>
      <c r="J17">
        <f t="shared" si="2"/>
        <v>8.6075078242839282</v>
      </c>
    </row>
    <row r="19" spans="1:17" x14ac:dyDescent="0.25">
      <c r="A19" t="s">
        <v>0</v>
      </c>
      <c r="B19" t="s">
        <v>3</v>
      </c>
      <c r="C19" t="s">
        <v>5</v>
      </c>
      <c r="D19" t="s">
        <v>7</v>
      </c>
      <c r="E19" t="s">
        <v>109</v>
      </c>
      <c r="F19" t="s">
        <v>9</v>
      </c>
      <c r="G19" t="s">
        <v>13</v>
      </c>
      <c r="H19" t="s">
        <v>111</v>
      </c>
      <c r="I19" t="s">
        <v>11</v>
      </c>
      <c r="J19" t="s">
        <v>112</v>
      </c>
      <c r="K19" t="s">
        <v>110</v>
      </c>
      <c r="L19" t="s">
        <v>15</v>
      </c>
      <c r="M19" t="s">
        <v>113</v>
      </c>
      <c r="N19" t="s">
        <v>124</v>
      </c>
      <c r="O19" t="s">
        <v>114</v>
      </c>
      <c r="P19" t="s">
        <v>115</v>
      </c>
      <c r="Q19" t="s">
        <v>94</v>
      </c>
    </row>
    <row r="20" spans="1:17" x14ac:dyDescent="0.25">
      <c r="A20">
        <v>1</v>
      </c>
      <c r="B20">
        <v>-1</v>
      </c>
      <c r="C20">
        <v>-1</v>
      </c>
      <c r="D20">
        <v>-1</v>
      </c>
      <c r="E20">
        <v>-1</v>
      </c>
      <c r="F20">
        <f>B20*C20</f>
        <v>1</v>
      </c>
      <c r="G20">
        <f>B20*D20</f>
        <v>1</v>
      </c>
      <c r="H20">
        <f>B20*E20</f>
        <v>1</v>
      </c>
      <c r="I20">
        <f>C20*D20</f>
        <v>1</v>
      </c>
      <c r="J20">
        <f>C20*E20</f>
        <v>1</v>
      </c>
      <c r="K20">
        <f>D20*E20</f>
        <v>1</v>
      </c>
      <c r="L20">
        <f>B20*C20*D20</f>
        <v>-1</v>
      </c>
      <c r="M20">
        <f>B20*C20*E20</f>
        <v>-1</v>
      </c>
      <c r="N20">
        <f>B20*D20*E20</f>
        <v>-1</v>
      </c>
      <c r="O20">
        <f>C20*D20*E20</f>
        <v>-1</v>
      </c>
      <c r="P20">
        <f>B20*C20*D20*E20</f>
        <v>1</v>
      </c>
      <c r="Q20">
        <f>J2</f>
        <v>-0.1703333929878037</v>
      </c>
    </row>
    <row r="21" spans="1:17" x14ac:dyDescent="0.25">
      <c r="A21">
        <v>2</v>
      </c>
      <c r="B21">
        <v>1</v>
      </c>
      <c r="C21">
        <v>-1</v>
      </c>
      <c r="D21">
        <v>-1</v>
      </c>
      <c r="E21">
        <v>-1</v>
      </c>
      <c r="F21">
        <f t="shared" ref="F21:F35" si="5">B21*C21</f>
        <v>-1</v>
      </c>
      <c r="G21">
        <f t="shared" ref="G21:G35" si="6">B21*D21</f>
        <v>-1</v>
      </c>
      <c r="H21">
        <f t="shared" ref="H21:H35" si="7">B21*E21</f>
        <v>-1</v>
      </c>
      <c r="I21">
        <f t="shared" ref="I21:I35" si="8">C21*D21</f>
        <v>1</v>
      </c>
      <c r="J21">
        <f t="shared" ref="J21:J35" si="9">C21*E21</f>
        <v>1</v>
      </c>
      <c r="K21">
        <f t="shared" ref="K21:K35" si="10">D21*E21</f>
        <v>1</v>
      </c>
      <c r="L21">
        <f t="shared" ref="L21:L35" si="11">B21*C21*D21</f>
        <v>1</v>
      </c>
      <c r="M21">
        <f t="shared" ref="M21:M35" si="12">B21*C21*E21</f>
        <v>1</v>
      </c>
      <c r="N21">
        <f t="shared" ref="N21:N35" si="13">B21*D21*E21</f>
        <v>1</v>
      </c>
      <c r="O21">
        <f t="shared" ref="O21:O35" si="14">C21*D21*E21</f>
        <v>-1</v>
      </c>
      <c r="P21">
        <f t="shared" ref="P21:P35" si="15">B21*C21*D21*E21</f>
        <v>-1</v>
      </c>
      <c r="Q21">
        <f t="shared" ref="Q21:Q35" si="16">J3</f>
        <v>-3.2471447656066834</v>
      </c>
    </row>
    <row r="22" spans="1:17" x14ac:dyDescent="0.25">
      <c r="A22">
        <v>3</v>
      </c>
      <c r="B22">
        <v>-1</v>
      </c>
      <c r="C22">
        <v>1</v>
      </c>
      <c r="D22">
        <v>-1</v>
      </c>
      <c r="E22">
        <v>-1</v>
      </c>
      <c r="F22">
        <f t="shared" si="5"/>
        <v>-1</v>
      </c>
      <c r="G22">
        <f t="shared" si="6"/>
        <v>1</v>
      </c>
      <c r="H22">
        <f t="shared" si="7"/>
        <v>1</v>
      </c>
      <c r="I22">
        <f t="shared" si="8"/>
        <v>-1</v>
      </c>
      <c r="J22">
        <f t="shared" si="9"/>
        <v>-1</v>
      </c>
      <c r="K22">
        <f t="shared" si="10"/>
        <v>1</v>
      </c>
      <c r="L22">
        <f t="shared" si="11"/>
        <v>1</v>
      </c>
      <c r="M22">
        <f t="shared" si="12"/>
        <v>1</v>
      </c>
      <c r="N22">
        <f t="shared" si="13"/>
        <v>-1</v>
      </c>
      <c r="O22">
        <f t="shared" si="14"/>
        <v>1</v>
      </c>
      <c r="P22">
        <f t="shared" si="15"/>
        <v>-1</v>
      </c>
      <c r="Q22">
        <f t="shared" si="16"/>
        <v>10.433514207947967</v>
      </c>
    </row>
    <row r="23" spans="1:17" x14ac:dyDescent="0.25">
      <c r="A23">
        <v>4</v>
      </c>
      <c r="B23">
        <v>1</v>
      </c>
      <c r="C23">
        <v>1</v>
      </c>
      <c r="D23">
        <v>-1</v>
      </c>
      <c r="E23">
        <v>-1</v>
      </c>
      <c r="F23">
        <f t="shared" si="5"/>
        <v>1</v>
      </c>
      <c r="G23">
        <f t="shared" si="6"/>
        <v>-1</v>
      </c>
      <c r="H23">
        <f t="shared" si="7"/>
        <v>-1</v>
      </c>
      <c r="I23">
        <f t="shared" si="8"/>
        <v>-1</v>
      </c>
      <c r="J23">
        <f t="shared" si="9"/>
        <v>-1</v>
      </c>
      <c r="K23">
        <f t="shared" si="10"/>
        <v>1</v>
      </c>
      <c r="L23">
        <f t="shared" si="11"/>
        <v>-1</v>
      </c>
      <c r="M23">
        <f t="shared" si="12"/>
        <v>-1</v>
      </c>
      <c r="N23">
        <f t="shared" si="13"/>
        <v>1</v>
      </c>
      <c r="O23">
        <f t="shared" si="14"/>
        <v>1</v>
      </c>
      <c r="P23">
        <f t="shared" si="15"/>
        <v>1</v>
      </c>
      <c r="Q23">
        <f t="shared" si="16"/>
        <v>8.1304366453458776</v>
      </c>
    </row>
    <row r="24" spans="1:17" x14ac:dyDescent="0.25">
      <c r="A24">
        <v>5</v>
      </c>
      <c r="B24">
        <v>-1</v>
      </c>
      <c r="C24">
        <v>-1</v>
      </c>
      <c r="D24">
        <v>1</v>
      </c>
      <c r="E24">
        <v>-1</v>
      </c>
      <c r="F24">
        <f t="shared" si="5"/>
        <v>1</v>
      </c>
      <c r="G24">
        <f t="shared" si="6"/>
        <v>-1</v>
      </c>
      <c r="H24">
        <f t="shared" si="7"/>
        <v>1</v>
      </c>
      <c r="I24">
        <f t="shared" si="8"/>
        <v>-1</v>
      </c>
      <c r="J24">
        <f t="shared" si="9"/>
        <v>1</v>
      </c>
      <c r="K24">
        <f t="shared" si="10"/>
        <v>-1</v>
      </c>
      <c r="L24">
        <f t="shared" si="11"/>
        <v>1</v>
      </c>
      <c r="M24">
        <f t="shared" si="12"/>
        <v>-1</v>
      </c>
      <c r="N24">
        <f t="shared" si="13"/>
        <v>1</v>
      </c>
      <c r="O24">
        <f t="shared" si="14"/>
        <v>1</v>
      </c>
      <c r="P24">
        <f t="shared" si="15"/>
        <v>-1</v>
      </c>
      <c r="Q24">
        <f t="shared" si="16"/>
        <v>14.628107737563553</v>
      </c>
    </row>
    <row r="25" spans="1:17" x14ac:dyDescent="0.25">
      <c r="A25">
        <v>6</v>
      </c>
      <c r="B25">
        <v>1</v>
      </c>
      <c r="C25">
        <v>-1</v>
      </c>
      <c r="D25">
        <v>1</v>
      </c>
      <c r="E25">
        <v>-1</v>
      </c>
      <c r="F25">
        <f t="shared" si="5"/>
        <v>-1</v>
      </c>
      <c r="G25">
        <f t="shared" si="6"/>
        <v>1</v>
      </c>
      <c r="H25">
        <f t="shared" si="7"/>
        <v>-1</v>
      </c>
      <c r="I25">
        <f t="shared" si="8"/>
        <v>-1</v>
      </c>
      <c r="J25">
        <f t="shared" si="9"/>
        <v>1</v>
      </c>
      <c r="K25">
        <f t="shared" si="10"/>
        <v>-1</v>
      </c>
      <c r="L25">
        <f t="shared" si="11"/>
        <v>-1</v>
      </c>
      <c r="M25">
        <f t="shared" si="12"/>
        <v>1</v>
      </c>
      <c r="N25">
        <f t="shared" si="13"/>
        <v>-1</v>
      </c>
      <c r="O25">
        <f t="shared" si="14"/>
        <v>1</v>
      </c>
      <c r="P25">
        <f t="shared" si="15"/>
        <v>1</v>
      </c>
      <c r="Q25">
        <f t="shared" si="16"/>
        <v>2.8663547939044607</v>
      </c>
    </row>
    <row r="26" spans="1:17" x14ac:dyDescent="0.25">
      <c r="A26">
        <v>7</v>
      </c>
      <c r="B26">
        <v>-1</v>
      </c>
      <c r="C26">
        <v>1</v>
      </c>
      <c r="D26">
        <v>1</v>
      </c>
      <c r="E26">
        <v>-1</v>
      </c>
      <c r="F26">
        <f t="shared" si="5"/>
        <v>-1</v>
      </c>
      <c r="G26">
        <f t="shared" si="6"/>
        <v>-1</v>
      </c>
      <c r="H26">
        <f t="shared" si="7"/>
        <v>1</v>
      </c>
      <c r="I26">
        <f t="shared" si="8"/>
        <v>1</v>
      </c>
      <c r="J26">
        <f t="shared" si="9"/>
        <v>-1</v>
      </c>
      <c r="K26">
        <f t="shared" si="10"/>
        <v>-1</v>
      </c>
      <c r="L26">
        <f t="shared" si="11"/>
        <v>-1</v>
      </c>
      <c r="M26">
        <f t="shared" si="12"/>
        <v>1</v>
      </c>
      <c r="N26">
        <f t="shared" si="13"/>
        <v>1</v>
      </c>
      <c r="O26">
        <f t="shared" si="14"/>
        <v>-1</v>
      </c>
      <c r="P26">
        <f t="shared" si="15"/>
        <v>1</v>
      </c>
      <c r="Q26">
        <f>J8</f>
        <v>1.0601643278815294</v>
      </c>
    </row>
    <row r="27" spans="1:17" x14ac:dyDescent="0.25">
      <c r="A27">
        <v>8</v>
      </c>
      <c r="B27">
        <v>1</v>
      </c>
      <c r="C27">
        <v>1</v>
      </c>
      <c r="D27">
        <v>1</v>
      </c>
      <c r="E27">
        <v>-1</v>
      </c>
      <c r="F27">
        <f t="shared" si="5"/>
        <v>1</v>
      </c>
      <c r="G27">
        <f t="shared" si="6"/>
        <v>1</v>
      </c>
      <c r="H27">
        <f t="shared" si="7"/>
        <v>-1</v>
      </c>
      <c r="I27">
        <f t="shared" si="8"/>
        <v>1</v>
      </c>
      <c r="J27">
        <f t="shared" si="9"/>
        <v>-1</v>
      </c>
      <c r="K27">
        <f t="shared" si="10"/>
        <v>-1</v>
      </c>
      <c r="L27">
        <f t="shared" si="11"/>
        <v>1</v>
      </c>
      <c r="M27">
        <f t="shared" si="12"/>
        <v>-1</v>
      </c>
      <c r="N27">
        <f t="shared" si="13"/>
        <v>-1</v>
      </c>
      <c r="O27">
        <f t="shared" si="14"/>
        <v>-1</v>
      </c>
      <c r="P27">
        <f t="shared" si="15"/>
        <v>-1</v>
      </c>
      <c r="Q27">
        <f t="shared" si="16"/>
        <v>12.128939069634299</v>
      </c>
    </row>
    <row r="28" spans="1:17" x14ac:dyDescent="0.25">
      <c r="A28">
        <v>9</v>
      </c>
      <c r="B28">
        <v>-1</v>
      </c>
      <c r="C28">
        <v>-1</v>
      </c>
      <c r="D28">
        <v>-1</v>
      </c>
      <c r="E28">
        <v>1</v>
      </c>
      <c r="F28">
        <f t="shared" si="5"/>
        <v>1</v>
      </c>
      <c r="G28">
        <f t="shared" si="6"/>
        <v>1</v>
      </c>
      <c r="H28">
        <f t="shared" si="7"/>
        <v>-1</v>
      </c>
      <c r="I28">
        <f t="shared" si="8"/>
        <v>1</v>
      </c>
      <c r="J28">
        <f t="shared" si="9"/>
        <v>-1</v>
      </c>
      <c r="K28">
        <f t="shared" si="10"/>
        <v>-1</v>
      </c>
      <c r="L28">
        <f t="shared" si="11"/>
        <v>-1</v>
      </c>
      <c r="M28">
        <f t="shared" si="12"/>
        <v>1</v>
      </c>
      <c r="N28">
        <f t="shared" si="13"/>
        <v>1</v>
      </c>
      <c r="O28">
        <f t="shared" si="14"/>
        <v>1</v>
      </c>
      <c r="P28">
        <f t="shared" si="15"/>
        <v>-1</v>
      </c>
      <c r="Q28">
        <f t="shared" si="16"/>
        <v>5.357340659659247</v>
      </c>
    </row>
    <row r="29" spans="1:17" x14ac:dyDescent="0.25">
      <c r="A29">
        <v>10</v>
      </c>
      <c r="B29">
        <v>1</v>
      </c>
      <c r="C29">
        <v>-1</v>
      </c>
      <c r="D29">
        <v>-1</v>
      </c>
      <c r="E29">
        <v>1</v>
      </c>
      <c r="F29">
        <f t="shared" si="5"/>
        <v>-1</v>
      </c>
      <c r="G29">
        <f t="shared" si="6"/>
        <v>-1</v>
      </c>
      <c r="H29">
        <f t="shared" si="7"/>
        <v>1</v>
      </c>
      <c r="I29">
        <f t="shared" si="8"/>
        <v>1</v>
      </c>
      <c r="J29">
        <f t="shared" si="9"/>
        <v>-1</v>
      </c>
      <c r="K29">
        <f t="shared" si="10"/>
        <v>-1</v>
      </c>
      <c r="L29">
        <f t="shared" si="11"/>
        <v>1</v>
      </c>
      <c r="M29">
        <f t="shared" si="12"/>
        <v>-1</v>
      </c>
      <c r="N29">
        <f t="shared" si="13"/>
        <v>-1</v>
      </c>
      <c r="O29">
        <f t="shared" si="14"/>
        <v>1</v>
      </c>
      <c r="P29">
        <f t="shared" si="15"/>
        <v>1</v>
      </c>
      <c r="Q29">
        <f t="shared" si="16"/>
        <v>0.42632191568472555</v>
      </c>
    </row>
    <row r="30" spans="1:17" x14ac:dyDescent="0.25">
      <c r="A30">
        <v>11</v>
      </c>
      <c r="B30">
        <v>-1</v>
      </c>
      <c r="C30">
        <v>1</v>
      </c>
      <c r="D30">
        <v>-1</v>
      </c>
      <c r="E30">
        <v>1</v>
      </c>
      <c r="F30">
        <f t="shared" si="5"/>
        <v>-1</v>
      </c>
      <c r="G30">
        <f t="shared" si="6"/>
        <v>1</v>
      </c>
      <c r="H30">
        <f t="shared" si="7"/>
        <v>-1</v>
      </c>
      <c r="I30">
        <f t="shared" si="8"/>
        <v>-1</v>
      </c>
      <c r="J30">
        <f t="shared" si="9"/>
        <v>1</v>
      </c>
      <c r="K30">
        <f t="shared" si="10"/>
        <v>-1</v>
      </c>
      <c r="L30">
        <f t="shared" si="11"/>
        <v>1</v>
      </c>
      <c r="M30">
        <f t="shared" si="12"/>
        <v>-1</v>
      </c>
      <c r="N30">
        <f t="shared" si="13"/>
        <v>1</v>
      </c>
      <c r="O30">
        <f t="shared" si="14"/>
        <v>-1</v>
      </c>
      <c r="P30">
        <f t="shared" si="15"/>
        <v>1</v>
      </c>
      <c r="Q30">
        <f t="shared" si="16"/>
        <v>6.8350546077768879</v>
      </c>
    </row>
    <row r="31" spans="1:17" x14ac:dyDescent="0.25">
      <c r="A31">
        <v>12</v>
      </c>
      <c r="B31">
        <v>1</v>
      </c>
      <c r="C31">
        <v>1</v>
      </c>
      <c r="D31">
        <v>-1</v>
      </c>
      <c r="E31">
        <v>1</v>
      </c>
      <c r="F31">
        <f t="shared" si="5"/>
        <v>1</v>
      </c>
      <c r="G31">
        <f t="shared" si="6"/>
        <v>-1</v>
      </c>
      <c r="H31">
        <f t="shared" si="7"/>
        <v>1</v>
      </c>
      <c r="I31">
        <f t="shared" si="8"/>
        <v>-1</v>
      </c>
      <c r="J31">
        <f t="shared" si="9"/>
        <v>1</v>
      </c>
      <c r="K31">
        <f t="shared" si="10"/>
        <v>-1</v>
      </c>
      <c r="L31">
        <f t="shared" si="11"/>
        <v>-1</v>
      </c>
      <c r="M31">
        <f t="shared" si="12"/>
        <v>1</v>
      </c>
      <c r="N31">
        <f t="shared" si="13"/>
        <v>-1</v>
      </c>
      <c r="O31">
        <f t="shared" si="14"/>
        <v>-1</v>
      </c>
      <c r="P31">
        <f t="shared" si="15"/>
        <v>-1</v>
      </c>
      <c r="Q31">
        <f t="shared" si="16"/>
        <v>33.010299956639813</v>
      </c>
    </row>
    <row r="32" spans="1:17" x14ac:dyDescent="0.25">
      <c r="A32">
        <v>13</v>
      </c>
      <c r="B32">
        <v>-1</v>
      </c>
      <c r="C32">
        <v>-1</v>
      </c>
      <c r="D32">
        <v>1</v>
      </c>
      <c r="E32">
        <v>1</v>
      </c>
      <c r="F32">
        <f t="shared" si="5"/>
        <v>1</v>
      </c>
      <c r="G32">
        <f t="shared" si="6"/>
        <v>-1</v>
      </c>
      <c r="H32">
        <f t="shared" si="7"/>
        <v>-1</v>
      </c>
      <c r="I32">
        <f t="shared" si="8"/>
        <v>-1</v>
      </c>
      <c r="J32">
        <f t="shared" si="9"/>
        <v>-1</v>
      </c>
      <c r="K32">
        <f t="shared" si="10"/>
        <v>1</v>
      </c>
      <c r="L32">
        <f t="shared" si="11"/>
        <v>1</v>
      </c>
      <c r="M32">
        <f t="shared" si="12"/>
        <v>1</v>
      </c>
      <c r="N32">
        <f t="shared" si="13"/>
        <v>-1</v>
      </c>
      <c r="O32">
        <f t="shared" si="14"/>
        <v>-1</v>
      </c>
      <c r="P32">
        <f t="shared" si="15"/>
        <v>1</v>
      </c>
      <c r="Q32">
        <f t="shared" si="16"/>
        <v>-0.15715932006950581</v>
      </c>
    </row>
    <row r="33" spans="1:18" x14ac:dyDescent="0.25">
      <c r="A33">
        <v>14</v>
      </c>
      <c r="B33">
        <v>1</v>
      </c>
      <c r="C33">
        <v>-1</v>
      </c>
      <c r="D33">
        <v>1</v>
      </c>
      <c r="E33">
        <v>1</v>
      </c>
      <c r="F33">
        <f t="shared" si="5"/>
        <v>-1</v>
      </c>
      <c r="G33">
        <f t="shared" si="6"/>
        <v>1</v>
      </c>
      <c r="H33">
        <f t="shared" si="7"/>
        <v>1</v>
      </c>
      <c r="I33">
        <f t="shared" si="8"/>
        <v>-1</v>
      </c>
      <c r="J33">
        <f t="shared" si="9"/>
        <v>-1</v>
      </c>
      <c r="K33">
        <f t="shared" si="10"/>
        <v>1</v>
      </c>
      <c r="L33">
        <f t="shared" si="11"/>
        <v>-1</v>
      </c>
      <c r="M33">
        <f t="shared" si="12"/>
        <v>-1</v>
      </c>
      <c r="N33">
        <f t="shared" si="13"/>
        <v>1</v>
      </c>
      <c r="O33">
        <f t="shared" si="14"/>
        <v>-1</v>
      </c>
      <c r="P33">
        <f t="shared" si="15"/>
        <v>-1</v>
      </c>
      <c r="Q33">
        <f t="shared" si="16"/>
        <v>1.5848411157770483</v>
      </c>
    </row>
    <row r="34" spans="1:18" x14ac:dyDescent="0.25">
      <c r="A34">
        <v>15</v>
      </c>
      <c r="B34">
        <v>-1</v>
      </c>
      <c r="C34">
        <v>1</v>
      </c>
      <c r="D34">
        <v>1</v>
      </c>
      <c r="E34">
        <v>1</v>
      </c>
      <c r="F34">
        <f t="shared" si="5"/>
        <v>-1</v>
      </c>
      <c r="G34">
        <f t="shared" si="6"/>
        <v>-1</v>
      </c>
      <c r="H34">
        <f t="shared" si="7"/>
        <v>-1</v>
      </c>
      <c r="I34">
        <f t="shared" si="8"/>
        <v>1</v>
      </c>
      <c r="J34">
        <f t="shared" si="9"/>
        <v>1</v>
      </c>
      <c r="K34">
        <f t="shared" si="10"/>
        <v>1</v>
      </c>
      <c r="L34">
        <f t="shared" si="11"/>
        <v>-1</v>
      </c>
      <c r="M34">
        <f t="shared" si="12"/>
        <v>-1</v>
      </c>
      <c r="N34">
        <f t="shared" si="13"/>
        <v>-1</v>
      </c>
      <c r="O34">
        <f t="shared" si="14"/>
        <v>1</v>
      </c>
      <c r="P34">
        <f t="shared" si="15"/>
        <v>-1</v>
      </c>
      <c r="Q34">
        <f t="shared" si="16"/>
        <v>1.6941133131485566</v>
      </c>
    </row>
    <row r="35" spans="1:18" x14ac:dyDescent="0.25">
      <c r="A35">
        <v>16</v>
      </c>
      <c r="B35">
        <v>1</v>
      </c>
      <c r="C35">
        <v>1</v>
      </c>
      <c r="D35">
        <v>1</v>
      </c>
      <c r="E35">
        <v>1</v>
      </c>
      <c r="F35">
        <f t="shared" si="5"/>
        <v>1</v>
      </c>
      <c r="G35">
        <f t="shared" si="6"/>
        <v>1</v>
      </c>
      <c r="H35">
        <f t="shared" si="7"/>
        <v>1</v>
      </c>
      <c r="I35">
        <f t="shared" si="8"/>
        <v>1</v>
      </c>
      <c r="J35">
        <f t="shared" si="9"/>
        <v>1</v>
      </c>
      <c r="K35">
        <f t="shared" si="10"/>
        <v>1</v>
      </c>
      <c r="L35">
        <f t="shared" si="11"/>
        <v>1</v>
      </c>
      <c r="M35">
        <f t="shared" si="12"/>
        <v>1</v>
      </c>
      <c r="N35">
        <f t="shared" si="13"/>
        <v>1</v>
      </c>
      <c r="O35">
        <f t="shared" si="14"/>
        <v>1</v>
      </c>
      <c r="P35">
        <f t="shared" si="15"/>
        <v>1</v>
      </c>
      <c r="Q35">
        <f t="shared" si="16"/>
        <v>8.6075078242839282</v>
      </c>
    </row>
    <row r="36" spans="1:18" x14ac:dyDescent="0.25">
      <c r="A36" t="s">
        <v>116</v>
      </c>
      <c r="B36" t="s">
        <v>16</v>
      </c>
      <c r="C36" t="s">
        <v>17</v>
      </c>
      <c r="D36" t="s">
        <v>18</v>
      </c>
      <c r="E36" t="s">
        <v>117</v>
      </c>
      <c r="F36" t="s">
        <v>19</v>
      </c>
      <c r="G36" t="s">
        <v>21</v>
      </c>
      <c r="H36" t="s">
        <v>118</v>
      </c>
      <c r="I36" t="s">
        <v>20</v>
      </c>
      <c r="J36" t="s">
        <v>119</v>
      </c>
      <c r="K36" t="s">
        <v>120</v>
      </c>
      <c r="L36" t="s">
        <v>22</v>
      </c>
      <c r="M36" t="s">
        <v>121</v>
      </c>
      <c r="N36" t="s">
        <v>125</v>
      </c>
      <c r="O36" t="s">
        <v>122</v>
      </c>
      <c r="P36" t="s">
        <v>123</v>
      </c>
      <c r="Q36" t="s">
        <v>126</v>
      </c>
      <c r="R36" t="s">
        <v>127</v>
      </c>
    </row>
    <row r="37" spans="1:18" x14ac:dyDescent="0.25">
      <c r="B37">
        <f>SUMPRODUCT(B20:B35,$Q$20:$Q$35)/8</f>
        <v>2.9783443018428795</v>
      </c>
      <c r="C37">
        <f t="shared" ref="C37:P37" si="17">SUMPRODUCT(C20:C35,$Q$20:$Q$35)/8</f>
        <v>7.5764626510917266</v>
      </c>
      <c r="D37">
        <f t="shared" si="17"/>
        <v>-2.2953276215420204</v>
      </c>
      <c r="E37">
        <f t="shared" si="17"/>
        <v>1.4410351811521878</v>
      </c>
      <c r="F37">
        <f t="shared" si="17"/>
        <v>7.4852399579443656</v>
      </c>
      <c r="G37">
        <f t="shared" si="17"/>
        <v>-0.98774011557397845</v>
      </c>
      <c r="H37">
        <f t="shared" si="17"/>
        <v>4.4965610861247036</v>
      </c>
      <c r="I37">
        <f t="shared" si="17"/>
        <v>-6.434317599148538</v>
      </c>
      <c r="J37">
        <f t="shared" si="17"/>
        <v>3.1574451816076907</v>
      </c>
      <c r="K37">
        <f t="shared" si="17"/>
        <v>-6.1796009301131409</v>
      </c>
      <c r="L37">
        <f t="shared" si="17"/>
        <v>-0.48475951776919457</v>
      </c>
      <c r="M37">
        <f t="shared" si="17"/>
        <v>1.5841745840872017</v>
      </c>
      <c r="N37">
        <f t="shared" si="17"/>
        <v>-2.1594677989026403</v>
      </c>
      <c r="O37">
        <f t="shared" si="17"/>
        <v>0.13737943731159163</v>
      </c>
      <c r="P37">
        <f t="shared" si="17"/>
        <v>-5.9989579866179623</v>
      </c>
      <c r="Q37" cm="1">
        <f t="array" ref="Q37">SUM((L37:P37)^2)/5</f>
        <v>8.682854422487317</v>
      </c>
      <c r="R37">
        <f>Q37^0.5</f>
        <v>2.9466683597730023</v>
      </c>
    </row>
    <row r="38" spans="1:18" x14ac:dyDescent="0.25">
      <c r="A38" t="s">
        <v>98</v>
      </c>
      <c r="B38">
        <f>(B37-0)/$R$37</f>
        <v>1.0107497479194834</v>
      </c>
      <c r="C38">
        <f t="shared" ref="C38:P38" si="18">(C37-0)/$R$37</f>
        <v>2.5711962549037524</v>
      </c>
      <c r="D38">
        <f t="shared" si="18"/>
        <v>-0.7789568900515299</v>
      </c>
      <c r="E38">
        <f t="shared" si="18"/>
        <v>0.48903880763263036</v>
      </c>
      <c r="F38">
        <f t="shared" si="18"/>
        <v>2.5402383451529622</v>
      </c>
      <c r="G38">
        <f t="shared" si="18"/>
        <v>-0.33520572897116574</v>
      </c>
      <c r="H38">
        <f t="shared" si="18"/>
        <v>1.5259813922429661</v>
      </c>
      <c r="I38">
        <f t="shared" si="18"/>
        <v>-2.1835906907570037</v>
      </c>
      <c r="J38">
        <f t="shared" si="18"/>
        <v>1.0715305545449729</v>
      </c>
      <c r="K38">
        <f t="shared" si="18"/>
        <v>-2.0971484319291327</v>
      </c>
      <c r="L38">
        <f t="shared" si="18"/>
        <v>-0.16451105403885294</v>
      </c>
      <c r="M38">
        <f t="shared" si="18"/>
        <v>0.53761550017431858</v>
      </c>
      <c r="N38">
        <f t="shared" si="18"/>
        <v>-0.73285064189205051</v>
      </c>
      <c r="O38">
        <f t="shared" si="18"/>
        <v>4.6621954199886517E-2</v>
      </c>
      <c r="P38">
        <f t="shared" si="18"/>
        <v>-2.0358443008089631</v>
      </c>
    </row>
    <row r="39" spans="1:18" x14ac:dyDescent="0.25">
      <c r="A39" t="s">
        <v>130</v>
      </c>
      <c r="B39">
        <f>IF(_xlfn.T.DIST(B38,5,1)&gt;0.5,(1-_xlfn.T.DIST(B38,5,1))*2,_xlfn.T.DIST(B38,5,1)*2)</f>
        <v>0.35851981756311391</v>
      </c>
      <c r="C39">
        <f t="shared" ref="C39:K39" si="19">IF(_xlfn.T.DIST(C38,5,1)&gt;0.5,(1-_xlfn.T.DIST(C38,5,1))*2,_xlfn.T.DIST(C38,5,1)*2)</f>
        <v>4.9962734970466105E-2</v>
      </c>
      <c r="D39">
        <f t="shared" si="19"/>
        <v>0.47124496720546183</v>
      </c>
      <c r="E39">
        <f t="shared" si="19"/>
        <v>0.64551003866192302</v>
      </c>
      <c r="F39">
        <f t="shared" si="19"/>
        <v>5.187874765254108E-2</v>
      </c>
      <c r="G39">
        <f t="shared" si="19"/>
        <v>0.75107622458220624</v>
      </c>
      <c r="H39">
        <f t="shared" si="19"/>
        <v>0.18753686180295714</v>
      </c>
      <c r="I39">
        <f t="shared" si="19"/>
        <v>8.0746496472984181E-2</v>
      </c>
      <c r="J39">
        <f t="shared" si="19"/>
        <v>0.3329040981786533</v>
      </c>
      <c r="K39">
        <f t="shared" si="19"/>
        <v>9.0078650299402721E-2</v>
      </c>
      <c r="L39">
        <f t="shared" ref="L39" si="20">IF(_xlfn.T.DIST(L38,5,1)&gt;0.5,(1-_xlfn.T.DIST(L38,5,1))*2,_xlfn.T.DIST(L38,5,1)*2)</f>
        <v>0.87577269406559055</v>
      </c>
      <c r="M39">
        <f t="shared" ref="M39" si="21">IF(_xlfn.T.DIST(M38,5,1)&gt;0.5,(1-_xlfn.T.DIST(M38,5,1))*2,_xlfn.T.DIST(M38,5,1)*2)</f>
        <v>0.61389835954118599</v>
      </c>
      <c r="N39">
        <f t="shared" ref="N39" si="22">IF(_xlfn.T.DIST(N38,5,1)&gt;0.5,(1-_xlfn.T.DIST(N38,5,1))*2,_xlfn.T.DIST(N38,5,1)*2)</f>
        <v>0.49654583458267709</v>
      </c>
      <c r="O39">
        <f t="shared" ref="O39" si="23">IF(_xlfn.T.DIST(O38,5,1)&gt;0.5,(1-_xlfn.T.DIST(O38,5,1))*2,_xlfn.T.DIST(O38,5,1)*2)</f>
        <v>0.96461936796422432</v>
      </c>
      <c r="P39">
        <f t="shared" ref="P39" si="24">IF(_xlfn.T.DIST(P38,5,1)&gt;0.5,(1-_xlfn.T.DIST(P38,5,1))*2,_xlfn.T.DIST(P38,5,1)*2)</f>
        <v>9.738306372315518E-2</v>
      </c>
    </row>
    <row r="40" spans="1:18" x14ac:dyDescent="0.25">
      <c r="A40" s="26" t="s">
        <v>128</v>
      </c>
      <c r="B40" s="27">
        <f>_xlfn.T.INV(0.005,5)</f>
        <v>-4.0321429835552278</v>
      </c>
      <c r="C40" s="26" t="s">
        <v>129</v>
      </c>
      <c r="D40" s="27">
        <f>_xlfn.T.INV(0.995,5)</f>
        <v>4.0321429835552269</v>
      </c>
      <c r="E40" s="26" t="s">
        <v>132</v>
      </c>
      <c r="F40" s="27">
        <f>_xlfn.T.INV(0.05,5)</f>
        <v>-2.0150483733330233</v>
      </c>
      <c r="G40" s="26" t="s">
        <v>133</v>
      </c>
      <c r="H40" s="27">
        <f>_xlfn.T.INV(0.95,5)</f>
        <v>2.0150483733330233</v>
      </c>
    </row>
    <row r="42" spans="1:18" x14ac:dyDescent="0.25">
      <c r="B42">
        <v>15</v>
      </c>
      <c r="C42">
        <v>14</v>
      </c>
      <c r="D42">
        <v>13</v>
      </c>
      <c r="E42">
        <v>12</v>
      </c>
      <c r="F42">
        <v>11</v>
      </c>
      <c r="G42">
        <v>10</v>
      </c>
      <c r="H42">
        <v>9</v>
      </c>
      <c r="I42">
        <v>8</v>
      </c>
      <c r="J42">
        <v>7</v>
      </c>
      <c r="K42">
        <v>6</v>
      </c>
      <c r="L42">
        <v>5</v>
      </c>
      <c r="M42">
        <v>4</v>
      </c>
      <c r="N42">
        <v>3</v>
      </c>
      <c r="O42">
        <v>2</v>
      </c>
      <c r="P42">
        <v>1</v>
      </c>
    </row>
    <row r="43" spans="1:18" x14ac:dyDescent="0.25">
      <c r="B43">
        <f>B37-$H$40*$R$37</f>
        <v>-2.9593349832695965</v>
      </c>
      <c r="C43">
        <f t="shared" ref="C43:P43" si="25">C37-$H$40*$R$37</f>
        <v>1.6387833659792506</v>
      </c>
      <c r="D43">
        <f t="shared" si="25"/>
        <v>-8.2330069066544969</v>
      </c>
      <c r="E43">
        <f t="shared" si="25"/>
        <v>-4.4966441039602882</v>
      </c>
      <c r="F43">
        <f t="shared" si="25"/>
        <v>1.5475606728318896</v>
      </c>
      <c r="G43">
        <f t="shared" si="25"/>
        <v>-6.9254194006864545</v>
      </c>
      <c r="H43">
        <f t="shared" si="25"/>
        <v>-1.4411181989877724</v>
      </c>
      <c r="I43">
        <f t="shared" si="25"/>
        <v>-12.371996884261014</v>
      </c>
      <c r="J43">
        <f t="shared" si="25"/>
        <v>-2.7802341035047853</v>
      </c>
      <c r="K43">
        <f t="shared" si="25"/>
        <v>-12.117280215225616</v>
      </c>
      <c r="L43">
        <f t="shared" si="25"/>
        <v>-6.4224388028816701</v>
      </c>
      <c r="M43">
        <f t="shared" si="25"/>
        <v>-4.3535047010252743</v>
      </c>
      <c r="N43">
        <f t="shared" si="25"/>
        <v>-8.0971470840151163</v>
      </c>
      <c r="O43">
        <f t="shared" si="25"/>
        <v>-5.8002998478008845</v>
      </c>
      <c r="P43">
        <f t="shared" si="25"/>
        <v>-11.936637271730438</v>
      </c>
    </row>
    <row r="44" spans="1:18" x14ac:dyDescent="0.25">
      <c r="B44">
        <f>B37</f>
        <v>2.9783443018428795</v>
      </c>
      <c r="C44">
        <f t="shared" ref="C44:P44" si="26">C37</f>
        <v>7.5764626510917266</v>
      </c>
      <c r="D44">
        <f t="shared" si="26"/>
        <v>-2.2953276215420204</v>
      </c>
      <c r="E44">
        <f t="shared" si="26"/>
        <v>1.4410351811521878</v>
      </c>
      <c r="F44">
        <f t="shared" si="26"/>
        <v>7.4852399579443656</v>
      </c>
      <c r="G44">
        <f t="shared" si="26"/>
        <v>-0.98774011557397845</v>
      </c>
      <c r="H44">
        <f t="shared" si="26"/>
        <v>4.4965610861247036</v>
      </c>
      <c r="I44">
        <f t="shared" si="26"/>
        <v>-6.434317599148538</v>
      </c>
      <c r="J44">
        <f t="shared" si="26"/>
        <v>3.1574451816076907</v>
      </c>
      <c r="K44">
        <f t="shared" si="26"/>
        <v>-6.1796009301131409</v>
      </c>
      <c r="L44">
        <f t="shared" si="26"/>
        <v>-0.48475951776919457</v>
      </c>
      <c r="M44">
        <f t="shared" si="26"/>
        <v>1.5841745840872017</v>
      </c>
      <c r="N44">
        <f t="shared" si="26"/>
        <v>-2.1594677989026403</v>
      </c>
      <c r="O44">
        <f t="shared" si="26"/>
        <v>0.13737943731159163</v>
      </c>
      <c r="P44">
        <f t="shared" si="26"/>
        <v>-5.9989579866179623</v>
      </c>
    </row>
    <row r="45" spans="1:18" x14ac:dyDescent="0.25">
      <c r="B45">
        <f>B37+$H$40*$R$37</f>
        <v>8.9160235869553546</v>
      </c>
      <c r="C45">
        <f t="shared" ref="C45:P45" si="27">C37+$H$40*$R$37</f>
        <v>13.514141936204203</v>
      </c>
      <c r="D45">
        <f t="shared" si="27"/>
        <v>3.6423516635704556</v>
      </c>
      <c r="E45">
        <f t="shared" si="27"/>
        <v>7.3787144662646638</v>
      </c>
      <c r="F45">
        <f t="shared" si="27"/>
        <v>13.422919243056842</v>
      </c>
      <c r="G45">
        <f t="shared" si="27"/>
        <v>4.9499391695384976</v>
      </c>
      <c r="H45">
        <f t="shared" si="27"/>
        <v>10.434240371237181</v>
      </c>
      <c r="I45">
        <f t="shared" si="27"/>
        <v>-0.49663831403606196</v>
      </c>
      <c r="J45">
        <f t="shared" si="27"/>
        <v>9.0951244667201667</v>
      </c>
      <c r="K45">
        <f t="shared" si="27"/>
        <v>-0.24192164500066493</v>
      </c>
      <c r="L45">
        <f t="shared" si="27"/>
        <v>5.4529197673432819</v>
      </c>
      <c r="M45">
        <f t="shared" si="27"/>
        <v>7.5218538691996777</v>
      </c>
      <c r="N45">
        <f t="shared" si="27"/>
        <v>3.7782114862098357</v>
      </c>
      <c r="O45">
        <f t="shared" si="27"/>
        <v>6.0750587224240675</v>
      </c>
      <c r="P45">
        <f t="shared" si="27"/>
        <v>-6.127870150548631E-2</v>
      </c>
    </row>
    <row r="47" spans="1:18" x14ac:dyDescent="0.25">
      <c r="B47">
        <f>B42</f>
        <v>15</v>
      </c>
      <c r="C47">
        <f t="shared" ref="C47:P47" si="28">C42</f>
        <v>14</v>
      </c>
      <c r="D47">
        <f t="shared" si="28"/>
        <v>13</v>
      </c>
      <c r="E47">
        <f t="shared" si="28"/>
        <v>12</v>
      </c>
      <c r="F47">
        <f t="shared" si="28"/>
        <v>11</v>
      </c>
      <c r="G47">
        <f t="shared" si="28"/>
        <v>10</v>
      </c>
      <c r="H47">
        <f t="shared" si="28"/>
        <v>9</v>
      </c>
      <c r="I47">
        <f t="shared" si="28"/>
        <v>8</v>
      </c>
      <c r="J47">
        <f t="shared" si="28"/>
        <v>7</v>
      </c>
      <c r="K47">
        <f t="shared" si="28"/>
        <v>6</v>
      </c>
      <c r="L47">
        <f t="shared" si="28"/>
        <v>5</v>
      </c>
      <c r="M47">
        <f t="shared" si="28"/>
        <v>4</v>
      </c>
      <c r="N47">
        <f t="shared" si="28"/>
        <v>3</v>
      </c>
      <c r="O47">
        <f t="shared" si="28"/>
        <v>2</v>
      </c>
      <c r="P47">
        <f t="shared" si="28"/>
        <v>1</v>
      </c>
    </row>
    <row r="48" spans="1:18" x14ac:dyDescent="0.25">
      <c r="B48">
        <f>B42</f>
        <v>15</v>
      </c>
      <c r="C48">
        <f t="shared" ref="C48:P48" si="29">C42</f>
        <v>14</v>
      </c>
      <c r="D48">
        <f t="shared" si="29"/>
        <v>13</v>
      </c>
      <c r="E48">
        <f t="shared" si="29"/>
        <v>12</v>
      </c>
      <c r="F48">
        <f t="shared" si="29"/>
        <v>11</v>
      </c>
      <c r="G48">
        <f t="shared" si="29"/>
        <v>10</v>
      </c>
      <c r="H48">
        <f t="shared" si="29"/>
        <v>9</v>
      </c>
      <c r="I48">
        <f t="shared" si="29"/>
        <v>8</v>
      </c>
      <c r="J48">
        <f t="shared" si="29"/>
        <v>7</v>
      </c>
      <c r="K48">
        <f t="shared" si="29"/>
        <v>6</v>
      </c>
      <c r="L48">
        <f t="shared" si="29"/>
        <v>5</v>
      </c>
      <c r="M48">
        <f t="shared" si="29"/>
        <v>4</v>
      </c>
      <c r="N48">
        <f t="shared" si="29"/>
        <v>3</v>
      </c>
      <c r="O48">
        <f t="shared" si="29"/>
        <v>2</v>
      </c>
      <c r="P48">
        <f t="shared" si="29"/>
        <v>1</v>
      </c>
    </row>
    <row r="49" spans="1:16" x14ac:dyDescent="0.25">
      <c r="B49">
        <f>B48</f>
        <v>15</v>
      </c>
      <c r="C49">
        <f t="shared" ref="C49:P49" si="30">C48</f>
        <v>14</v>
      </c>
      <c r="D49">
        <f t="shared" si="30"/>
        <v>13</v>
      </c>
      <c r="E49">
        <f t="shared" si="30"/>
        <v>12</v>
      </c>
      <c r="F49">
        <f t="shared" si="30"/>
        <v>11</v>
      </c>
      <c r="G49">
        <f t="shared" si="30"/>
        <v>10</v>
      </c>
      <c r="H49">
        <f t="shared" si="30"/>
        <v>9</v>
      </c>
      <c r="I49">
        <f t="shared" si="30"/>
        <v>8</v>
      </c>
      <c r="J49">
        <f t="shared" si="30"/>
        <v>7</v>
      </c>
      <c r="K49">
        <f t="shared" si="30"/>
        <v>6</v>
      </c>
      <c r="L49">
        <f t="shared" si="30"/>
        <v>5</v>
      </c>
      <c r="M49">
        <f t="shared" si="30"/>
        <v>4</v>
      </c>
      <c r="N49">
        <f t="shared" si="30"/>
        <v>3</v>
      </c>
      <c r="O49">
        <f t="shared" si="30"/>
        <v>2</v>
      </c>
      <c r="P49">
        <f t="shared" si="30"/>
        <v>1</v>
      </c>
    </row>
    <row r="50" spans="1:16" x14ac:dyDescent="0.25">
      <c r="A50" s="28" t="s">
        <v>94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1:16" x14ac:dyDescent="0.25">
      <c r="A51" t="s">
        <v>82</v>
      </c>
      <c r="B51" t="s">
        <v>52</v>
      </c>
      <c r="C51" t="s">
        <v>54</v>
      </c>
      <c r="D51" t="s">
        <v>89</v>
      </c>
      <c r="E51" t="s">
        <v>134</v>
      </c>
      <c r="F51" t="s">
        <v>55</v>
      </c>
      <c r="G51" t="s">
        <v>57</v>
      </c>
      <c r="H51" t="s">
        <v>135</v>
      </c>
      <c r="I51" t="s">
        <v>56</v>
      </c>
      <c r="J51" t="s">
        <v>136</v>
      </c>
      <c r="K51" t="s">
        <v>137</v>
      </c>
      <c r="L51" t="s">
        <v>58</v>
      </c>
      <c r="M51" t="s">
        <v>138</v>
      </c>
      <c r="N51" t="s">
        <v>139</v>
      </c>
      <c r="O51" t="s">
        <v>140</v>
      </c>
      <c r="P51" t="s">
        <v>141</v>
      </c>
    </row>
    <row r="52" spans="1:16" x14ac:dyDescent="0.25">
      <c r="A52">
        <f>SUM(Q20:Q35)/16</f>
        <v>6.449272418536494</v>
      </c>
      <c r="B52">
        <f>B37/2</f>
        <v>1.4891721509214397</v>
      </c>
      <c r="C52">
        <f t="shared" ref="C52:P52" si="31">C37/2</f>
        <v>3.7882313255458633</v>
      </c>
      <c r="D52">
        <f t="shared" si="31"/>
        <v>-1.1476638107710102</v>
      </c>
      <c r="E52">
        <f t="shared" si="31"/>
        <v>0.72051759057609388</v>
      </c>
      <c r="F52">
        <f t="shared" si="31"/>
        <v>3.7426199789721828</v>
      </c>
      <c r="G52">
        <f t="shared" si="31"/>
        <v>-0.49387005778698922</v>
      </c>
      <c r="H52">
        <f>H37/2</f>
        <v>2.2482805430623518</v>
      </c>
      <c r="I52">
        <f t="shared" si="31"/>
        <v>-3.217158799574269</v>
      </c>
      <c r="J52">
        <f t="shared" si="31"/>
        <v>1.5787225908038454</v>
      </c>
      <c r="K52">
        <f t="shared" si="31"/>
        <v>-3.0898004650565705</v>
      </c>
      <c r="L52">
        <f t="shared" si="31"/>
        <v>-0.24237975888459729</v>
      </c>
      <c r="M52">
        <f t="shared" si="31"/>
        <v>0.79208729204360084</v>
      </c>
      <c r="N52">
        <f t="shared" si="31"/>
        <v>-1.0797338994513201</v>
      </c>
      <c r="O52">
        <f t="shared" si="31"/>
        <v>6.8689718655795817E-2</v>
      </c>
      <c r="P52">
        <f t="shared" si="31"/>
        <v>-2.9994789933089812</v>
      </c>
    </row>
    <row r="53" spans="1:16" x14ac:dyDescent="0.25">
      <c r="A53" s="28" t="s">
        <v>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 x14ac:dyDescent="0.25">
      <c r="A54" t="s">
        <v>150</v>
      </c>
      <c r="B54" t="s">
        <v>151</v>
      </c>
      <c r="C54" t="s">
        <v>88</v>
      </c>
      <c r="D54" t="s">
        <v>89</v>
      </c>
      <c r="E54" t="s">
        <v>134</v>
      </c>
      <c r="F54" t="s">
        <v>152</v>
      </c>
      <c r="G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158</v>
      </c>
      <c r="M54" t="s">
        <v>159</v>
      </c>
      <c r="N54" t="s">
        <v>160</v>
      </c>
      <c r="O54" t="s">
        <v>161</v>
      </c>
      <c r="P54" t="s">
        <v>162</v>
      </c>
    </row>
    <row r="55" spans="1:16" x14ac:dyDescent="0.25">
      <c r="A55">
        <v>-8.7187499999999987E-2</v>
      </c>
      <c r="B55">
        <v>-0.32718749999999996</v>
      </c>
      <c r="C55">
        <v>0.39718749999999997</v>
      </c>
      <c r="D55">
        <v>0.31906250000000008</v>
      </c>
      <c r="E55">
        <v>0.16093750000000001</v>
      </c>
      <c r="F55">
        <v>7.3437500000000031E-2</v>
      </c>
      <c r="G55">
        <v>-5.8437499999999996E-2</v>
      </c>
      <c r="H55">
        <v>-1.5312499999999953E-2</v>
      </c>
      <c r="I55">
        <v>-9.5312499999999981E-2</v>
      </c>
      <c r="J55">
        <v>-7.7187499999999992E-2</v>
      </c>
      <c r="K55">
        <v>4.6875000000000024E-3</v>
      </c>
      <c r="L55">
        <v>8.5937499999999986E-2</v>
      </c>
      <c r="M55">
        <v>-6.9062500000000013E-2</v>
      </c>
      <c r="N55">
        <v>5.0312499999999989E-2</v>
      </c>
      <c r="O55">
        <v>-5.2187500000000019E-2</v>
      </c>
      <c r="P55">
        <v>6.0312499999999956E-2</v>
      </c>
    </row>
    <row r="57" spans="1:16" x14ac:dyDescent="0.25">
      <c r="B57" t="s">
        <v>3</v>
      </c>
      <c r="C57" t="s">
        <v>5</v>
      </c>
      <c r="D57" t="s">
        <v>7</v>
      </c>
      <c r="E57" t="s">
        <v>109</v>
      </c>
      <c r="F57" t="s">
        <v>102</v>
      </c>
    </row>
    <row r="58" spans="1:16" x14ac:dyDescent="0.25">
      <c r="B58">
        <v>3.077769532086766E-2</v>
      </c>
      <c r="C58">
        <v>0.99999999999999989</v>
      </c>
      <c r="D58">
        <v>-0.94003500714089616</v>
      </c>
      <c r="E58">
        <v>1</v>
      </c>
      <c r="F58">
        <f>A52+C52*C58+I52*C58*D58+K52*D58*E58+F52*B58*C58+P52*B58*C58*D58*E58</f>
        <v>16.368236718160308</v>
      </c>
    </row>
    <row r="60" spans="1:16" x14ac:dyDescent="0.25">
      <c r="B60">
        <v>1</v>
      </c>
      <c r="C60">
        <v>1</v>
      </c>
      <c r="D60">
        <f>-($A$55+$B$55*B60+$C$55*C60)/$D$55</f>
        <v>5.3868756121449438E-2</v>
      </c>
    </row>
    <row r="61" spans="1:16" x14ac:dyDescent="0.25">
      <c r="B61">
        <v>1</v>
      </c>
      <c r="C61">
        <v>-1</v>
      </c>
      <c r="D61">
        <f t="shared" ref="D61:D63" si="32">-($A$55+$B$55*B61+$C$55*C61)/$D$55</f>
        <v>2.5435847208618991</v>
      </c>
    </row>
    <row r="62" spans="1:16" x14ac:dyDescent="0.25">
      <c r="B62">
        <v>-1</v>
      </c>
      <c r="C62">
        <v>1</v>
      </c>
      <c r="D62">
        <f t="shared" si="32"/>
        <v>-1.9970617042115568</v>
      </c>
    </row>
    <row r="63" spans="1:16" x14ac:dyDescent="0.25">
      <c r="B63">
        <v>-1</v>
      </c>
      <c r="C63">
        <v>-1</v>
      </c>
      <c r="D63">
        <f t="shared" si="32"/>
        <v>0.49265426052889305</v>
      </c>
    </row>
  </sheetData>
  <scenarios current="0">
    <scenario name="4" count="4" user="SOLab" comment="建立者 SOLab 於 5/21/2024">
      <inputCells r="B58" val="-1"/>
      <inputCells r="C58" val="-1"/>
      <inputCells r="D58" val="1"/>
      <inputCells r="E58" val="0"/>
    </scenario>
  </scenarios>
  <mergeCells count="2">
    <mergeCell ref="A50:P50"/>
    <mergeCell ref="A53:P53"/>
  </mergeCells>
  <phoneticPr fontId="1" type="noConversion"/>
  <conditionalFormatting sqref="B38:P39">
    <cfRule type="cellIs" dxfId="2" priority="2" operator="lessThan">
      <formula>$B$40</formula>
    </cfRule>
    <cfRule type="cellIs" dxfId="1" priority="3" operator="greaterThan">
      <formula>$D$40</formula>
    </cfRule>
  </conditionalFormatting>
  <conditionalFormatting sqref="B39:P39">
    <cfRule type="cellIs" dxfId="0" priority="1" operator="lessThan">
      <formula>0.01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7449-15EC-488D-8C1E-44427377A40A}">
  <dimension ref="A1:I32"/>
  <sheetViews>
    <sheetView topLeftCell="A4" workbookViewId="0">
      <selection activeCell="K28" sqref="K28"/>
    </sheetView>
  </sheetViews>
  <sheetFormatPr defaultRowHeight="16.5" x14ac:dyDescent="0.25"/>
  <sheetData>
    <row r="1" spans="1:9" x14ac:dyDescent="0.25">
      <c r="A1" t="s">
        <v>28</v>
      </c>
    </row>
    <row r="2" spans="1:9" ht="17.25" thickBot="1" x14ac:dyDescent="0.3"/>
    <row r="3" spans="1:9" x14ac:dyDescent="0.25">
      <c r="A3" s="4" t="s">
        <v>29</v>
      </c>
      <c r="B3" s="4"/>
    </row>
    <row r="4" spans="1:9" x14ac:dyDescent="0.25">
      <c r="A4" s="1" t="s">
        <v>30</v>
      </c>
      <c r="B4" s="1">
        <v>1</v>
      </c>
    </row>
    <row r="5" spans="1:9" x14ac:dyDescent="0.25">
      <c r="A5" s="1" t="s">
        <v>31</v>
      </c>
      <c r="B5" s="1">
        <v>1</v>
      </c>
    </row>
    <row r="6" spans="1:9" x14ac:dyDescent="0.25">
      <c r="A6" s="1" t="s">
        <v>32</v>
      </c>
      <c r="B6" s="1">
        <v>65535</v>
      </c>
    </row>
    <row r="7" spans="1:9" x14ac:dyDescent="0.25">
      <c r="A7" s="1" t="s">
        <v>33</v>
      </c>
      <c r="B7" s="1">
        <v>0</v>
      </c>
    </row>
    <row r="8" spans="1:9" ht="17.25" thickBot="1" x14ac:dyDescent="0.3">
      <c r="A8" s="2" t="s">
        <v>34</v>
      </c>
      <c r="B8" s="2">
        <v>16</v>
      </c>
    </row>
    <row r="10" spans="1:9" ht="17.25" thickBot="1" x14ac:dyDescent="0.3">
      <c r="A10" t="s">
        <v>35</v>
      </c>
    </row>
    <row r="11" spans="1:9" x14ac:dyDescent="0.25">
      <c r="A11" s="3"/>
      <c r="B11" s="3" t="s">
        <v>40</v>
      </c>
      <c r="C11" s="3" t="s">
        <v>41</v>
      </c>
      <c r="D11" s="3" t="s">
        <v>42</v>
      </c>
      <c r="E11" s="3" t="s">
        <v>43</v>
      </c>
      <c r="F11" s="3" t="s">
        <v>44</v>
      </c>
    </row>
    <row r="12" spans="1:9" x14ac:dyDescent="0.25">
      <c r="A12" s="1" t="s">
        <v>36</v>
      </c>
      <c r="B12" s="1">
        <v>15</v>
      </c>
      <c r="C12" s="1">
        <v>1954.7968601343034</v>
      </c>
      <c r="D12" s="1">
        <v>130.31979067562023</v>
      </c>
      <c r="E12" s="1" t="e">
        <v>#NUM!</v>
      </c>
      <c r="F12" s="1" t="e">
        <v>#NUM!</v>
      </c>
    </row>
    <row r="13" spans="1:9" x14ac:dyDescent="0.25">
      <c r="A13" s="1" t="s">
        <v>37</v>
      </c>
      <c r="B13" s="1">
        <v>0</v>
      </c>
      <c r="C13" s="1">
        <v>0</v>
      </c>
      <c r="D13" s="1">
        <v>65535</v>
      </c>
      <c r="E13" s="1"/>
      <c r="F13" s="1"/>
    </row>
    <row r="14" spans="1:9" ht="17.25" thickBot="1" x14ac:dyDescent="0.3">
      <c r="A14" s="2" t="s">
        <v>38</v>
      </c>
      <c r="B14" s="2">
        <v>15</v>
      </c>
      <c r="C14" s="2">
        <v>1954.7968601343034</v>
      </c>
      <c r="D14" s="2"/>
      <c r="E14" s="2"/>
      <c r="F14" s="2"/>
    </row>
    <row r="15" spans="1:9" ht="17.25" thickBot="1" x14ac:dyDescent="0.3"/>
    <row r="16" spans="1:9" x14ac:dyDescent="0.25">
      <c r="A16" s="3"/>
      <c r="B16" s="3" t="s">
        <v>45</v>
      </c>
      <c r="C16" s="3" t="s">
        <v>33</v>
      </c>
      <c r="D16" s="3" t="s">
        <v>46</v>
      </c>
      <c r="E16" s="3" t="s">
        <v>47</v>
      </c>
      <c r="F16" s="3" t="s">
        <v>48</v>
      </c>
      <c r="G16" s="3" t="s">
        <v>49</v>
      </c>
      <c r="H16" s="3" t="s">
        <v>50</v>
      </c>
      <c r="I16" s="3" t="s">
        <v>51</v>
      </c>
    </row>
    <row r="17" spans="1:9" x14ac:dyDescent="0.25">
      <c r="A17" s="1" t="s">
        <v>39</v>
      </c>
      <c r="B17" s="1">
        <v>5.9910543475853233</v>
      </c>
      <c r="C17" s="1">
        <v>0</v>
      </c>
      <c r="D17" s="1">
        <v>65535</v>
      </c>
      <c r="E17" s="1" t="e">
        <v>#NUM!</v>
      </c>
      <c r="F17" s="1">
        <v>5.9910543475853233</v>
      </c>
      <c r="G17" s="1">
        <v>5.9910543475853233</v>
      </c>
      <c r="H17" s="1">
        <v>5.9910543475853233</v>
      </c>
      <c r="I17" s="1">
        <v>5.9910543475853233</v>
      </c>
    </row>
    <row r="18" spans="1:9" x14ac:dyDescent="0.25">
      <c r="A18" s="1" t="s">
        <v>2</v>
      </c>
      <c r="B18" s="1">
        <v>2.5817066304627003</v>
      </c>
      <c r="C18" s="1">
        <v>0</v>
      </c>
      <c r="D18" s="1">
        <v>65535</v>
      </c>
      <c r="E18" s="1" t="e">
        <v>#NUM!</v>
      </c>
      <c r="F18" s="1">
        <v>2.5817066304627003</v>
      </c>
      <c r="G18" s="1">
        <v>2.5817066304627003</v>
      </c>
      <c r="H18" s="1">
        <v>2.5817066304627003</v>
      </c>
      <c r="I18" s="1">
        <v>2.5817066304627003</v>
      </c>
    </row>
    <row r="19" spans="1:9" x14ac:dyDescent="0.25">
      <c r="A19" s="1" t="s">
        <v>4</v>
      </c>
      <c r="B19" s="1">
        <v>4.0141669290265183</v>
      </c>
      <c r="C19" s="1">
        <v>0</v>
      </c>
      <c r="D19" s="1">
        <v>65535</v>
      </c>
      <c r="E19" s="1" t="e">
        <v>#NUM!</v>
      </c>
      <c r="F19" s="1">
        <v>4.0141669290265183</v>
      </c>
      <c r="G19" s="1">
        <v>4.0141669290265183</v>
      </c>
      <c r="H19" s="1">
        <v>4.0141669290265183</v>
      </c>
      <c r="I19" s="1">
        <v>4.0141669290265183</v>
      </c>
    </row>
    <row r="20" spans="1:9" x14ac:dyDescent="0.25">
      <c r="A20" s="1" t="s">
        <v>6</v>
      </c>
      <c r="B20" s="1">
        <v>-1.9523322228064461</v>
      </c>
      <c r="C20" s="1">
        <v>0</v>
      </c>
      <c r="D20" s="1">
        <v>65535</v>
      </c>
      <c r="E20" s="1" t="e">
        <v>#NUM!</v>
      </c>
      <c r="F20" s="1">
        <v>-1.9523322228064461</v>
      </c>
      <c r="G20" s="1">
        <v>-1.9523322228064461</v>
      </c>
      <c r="H20" s="1">
        <v>-1.9523322228064461</v>
      </c>
      <c r="I20" s="1">
        <v>-1.9523322228064461</v>
      </c>
    </row>
    <row r="21" spans="1:9" x14ac:dyDescent="0.25">
      <c r="A21" s="1" t="s">
        <v>142</v>
      </c>
      <c r="B21" s="1">
        <v>3.0023103524682937</v>
      </c>
      <c r="C21" s="1">
        <v>0</v>
      </c>
      <c r="D21" s="1">
        <v>65535</v>
      </c>
      <c r="E21" s="1" t="e">
        <v>#NUM!</v>
      </c>
      <c r="F21" s="1">
        <v>3.0023103524682937</v>
      </c>
      <c r="G21" s="1">
        <v>3.0023103524682937</v>
      </c>
      <c r="H21" s="1">
        <v>3.0023103524682937</v>
      </c>
      <c r="I21" s="1">
        <v>3.0023103524682937</v>
      </c>
    </row>
    <row r="22" spans="1:9" x14ac:dyDescent="0.25">
      <c r="A22" s="1" t="s">
        <v>8</v>
      </c>
      <c r="B22" s="1">
        <v>-2.1398934797857168</v>
      </c>
      <c r="C22" s="1">
        <v>0</v>
      </c>
      <c r="D22" s="1">
        <v>65535</v>
      </c>
      <c r="E22" s="1" t="e">
        <v>#NUM!</v>
      </c>
      <c r="F22" s="1">
        <v>-2.1398934797857168</v>
      </c>
      <c r="G22" s="1">
        <v>-2.1398934797857168</v>
      </c>
      <c r="H22" s="1">
        <v>-2.1398934797857168</v>
      </c>
      <c r="I22" s="1">
        <v>-2.1398934797857168</v>
      </c>
    </row>
    <row r="23" spans="1:9" x14ac:dyDescent="0.25">
      <c r="A23" s="1" t="s">
        <v>12</v>
      </c>
      <c r="B23" s="1">
        <v>4.4242173722205216</v>
      </c>
      <c r="C23" s="1">
        <v>0</v>
      </c>
      <c r="D23" s="1">
        <v>65535</v>
      </c>
      <c r="E23" s="1" t="e">
        <v>#NUM!</v>
      </c>
      <c r="F23" s="1">
        <v>4.4242173722205216</v>
      </c>
      <c r="G23" s="1">
        <v>4.4242173722205216</v>
      </c>
      <c r="H23" s="1">
        <v>4.4242173722205216</v>
      </c>
      <c r="I23" s="1">
        <v>4.4242173722205216</v>
      </c>
    </row>
    <row r="24" spans="1:9" x14ac:dyDescent="0.25">
      <c r="A24" s="1" t="s">
        <v>143</v>
      </c>
      <c r="B24" s="1">
        <v>-5.5875725119581503</v>
      </c>
      <c r="C24" s="1">
        <v>0</v>
      </c>
      <c r="D24" s="1">
        <v>65535</v>
      </c>
      <c r="E24" s="1" t="e">
        <v>#NUM!</v>
      </c>
      <c r="F24" s="1">
        <v>-5.5875725119581503</v>
      </c>
      <c r="G24" s="1">
        <v>-5.5875725119581503</v>
      </c>
      <c r="H24" s="1">
        <v>-5.5875725119581503</v>
      </c>
      <c r="I24" s="1">
        <v>-5.5875725119581503</v>
      </c>
    </row>
    <row r="25" spans="1:9" x14ac:dyDescent="0.25">
      <c r="A25" s="1" t="s">
        <v>10</v>
      </c>
      <c r="B25" s="1">
        <v>1.7529842000102775</v>
      </c>
      <c r="C25" s="1">
        <v>0</v>
      </c>
      <c r="D25" s="1">
        <v>65535</v>
      </c>
      <c r="E25" s="1" t="e">
        <v>#NUM!</v>
      </c>
      <c r="F25" s="1">
        <v>1.7529842000102775</v>
      </c>
      <c r="G25" s="1">
        <v>1.7529842000102775</v>
      </c>
      <c r="H25" s="1">
        <v>1.7529842000102775</v>
      </c>
      <c r="I25" s="1">
        <v>1.7529842000102775</v>
      </c>
    </row>
    <row r="26" spans="1:9" x14ac:dyDescent="0.25">
      <c r="A26" s="1" t="s">
        <v>144</v>
      </c>
      <c r="B26" s="1">
        <v>0.47278506371140627</v>
      </c>
      <c r="C26" s="1">
        <v>0</v>
      </c>
      <c r="D26" s="1">
        <v>65535</v>
      </c>
      <c r="E26" s="1" t="e">
        <v>#NUM!</v>
      </c>
      <c r="F26" s="1">
        <v>0.47278506371140627</v>
      </c>
      <c r="G26" s="1">
        <v>0.47278506371140627</v>
      </c>
      <c r="H26" s="1">
        <v>0.47278506371140627</v>
      </c>
      <c r="I26" s="1">
        <v>0.47278506371140627</v>
      </c>
    </row>
    <row r="27" spans="1:9" x14ac:dyDescent="0.25">
      <c r="A27" s="1" t="s">
        <v>145</v>
      </c>
      <c r="B27" s="1">
        <v>-0.63441704371106145</v>
      </c>
      <c r="C27" s="1">
        <v>0</v>
      </c>
      <c r="D27" s="1">
        <v>65535</v>
      </c>
      <c r="E27" s="1" t="e">
        <v>#NUM!</v>
      </c>
      <c r="F27" s="1">
        <v>-0.63441704371106145</v>
      </c>
      <c r="G27" s="1">
        <v>-0.63441704371106145</v>
      </c>
      <c r="H27" s="1">
        <v>-0.63441704371106145</v>
      </c>
      <c r="I27" s="1">
        <v>-0.63441704371106145</v>
      </c>
    </row>
    <row r="28" spans="1:9" x14ac:dyDescent="0.25">
      <c r="A28" s="1" t="s">
        <v>14</v>
      </c>
      <c r="B28" s="1">
        <v>1.6795813602628948</v>
      </c>
      <c r="C28" s="1">
        <v>0</v>
      </c>
      <c r="D28" s="1">
        <v>65535</v>
      </c>
      <c r="E28" s="1" t="e">
        <v>#NUM!</v>
      </c>
      <c r="F28" s="1">
        <v>1.6795813602628948</v>
      </c>
      <c r="G28" s="1">
        <v>1.6795813602628948</v>
      </c>
      <c r="H28" s="1">
        <v>1.6795813602628948</v>
      </c>
      <c r="I28" s="1">
        <v>1.6795813602628948</v>
      </c>
    </row>
    <row r="29" spans="1:9" x14ac:dyDescent="0.25">
      <c r="A29" s="1" t="s">
        <v>146</v>
      </c>
      <c r="B29" s="1">
        <v>2.5762473619629476</v>
      </c>
      <c r="C29" s="1">
        <v>0</v>
      </c>
      <c r="D29" s="1">
        <v>65535</v>
      </c>
      <c r="E29" s="1" t="e">
        <v>#NUM!</v>
      </c>
      <c r="F29" s="1">
        <v>2.5762473619629476</v>
      </c>
      <c r="G29" s="1">
        <v>2.5762473619629476</v>
      </c>
      <c r="H29" s="1">
        <v>2.5762473619629476</v>
      </c>
      <c r="I29" s="1">
        <v>2.5762473619629476</v>
      </c>
    </row>
    <row r="30" spans="1:9" x14ac:dyDescent="0.25">
      <c r="A30" s="1" t="s">
        <v>147</v>
      </c>
      <c r="B30" s="1">
        <v>-0.96880289693358945</v>
      </c>
      <c r="C30" s="1">
        <v>0</v>
      </c>
      <c r="D30" s="1">
        <v>65535</v>
      </c>
      <c r="E30" s="1" t="e">
        <v>#NUM!</v>
      </c>
      <c r="F30" s="1">
        <v>-0.96880289693358945</v>
      </c>
      <c r="G30" s="1">
        <v>-0.96880289693358945</v>
      </c>
      <c r="H30" s="1">
        <v>-0.96880289693358945</v>
      </c>
      <c r="I30" s="1">
        <v>-0.96880289693358945</v>
      </c>
    </row>
    <row r="31" spans="1:9" x14ac:dyDescent="0.25">
      <c r="A31" s="1" t="s">
        <v>148</v>
      </c>
      <c r="B31" s="1">
        <v>-0.50511961671554306</v>
      </c>
      <c r="C31" s="1">
        <v>0</v>
      </c>
      <c r="D31" s="1">
        <v>65535</v>
      </c>
      <c r="E31" s="1" t="e">
        <v>#NUM!</v>
      </c>
      <c r="F31" s="1">
        <v>-0.50511961671554306</v>
      </c>
      <c r="G31" s="1">
        <v>-0.50511961671554306</v>
      </c>
      <c r="H31" s="1">
        <v>-0.50511961671554306</v>
      </c>
      <c r="I31" s="1">
        <v>-0.50511961671554306</v>
      </c>
    </row>
    <row r="32" spans="1:9" ht="17.25" thickBot="1" x14ac:dyDescent="0.3">
      <c r="A32" s="2" t="s">
        <v>149</v>
      </c>
      <c r="B32" s="2">
        <v>4.1043935845064574</v>
      </c>
      <c r="C32" s="2">
        <v>0</v>
      </c>
      <c r="D32" s="2">
        <v>65535</v>
      </c>
      <c r="E32" s="2" t="e">
        <v>#NUM!</v>
      </c>
      <c r="F32" s="2">
        <v>4.1043935845064574</v>
      </c>
      <c r="G32" s="2">
        <v>4.1043935845064574</v>
      </c>
      <c r="H32" s="2">
        <v>4.1043935845064574</v>
      </c>
      <c r="I32" s="2">
        <v>4.1043935845064574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2194-8B24-4BF4-9C6E-F07C86AABADE}">
  <dimension ref="A1:Q61"/>
  <sheetViews>
    <sheetView topLeftCell="A28" zoomScale="70" zoomScaleNormal="70" workbookViewId="0">
      <selection activeCell="A57" sqref="A57:P58"/>
    </sheetView>
  </sheetViews>
  <sheetFormatPr defaultRowHeight="16.5" x14ac:dyDescent="0.25"/>
  <sheetData>
    <row r="1" spans="1:7" x14ac:dyDescent="0.25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</row>
    <row r="2" spans="1:7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</row>
    <row r="3" spans="1:7" x14ac:dyDescent="0.25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</row>
    <row r="4" spans="1:7" x14ac:dyDescent="0.25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</row>
    <row r="5" spans="1:7" x14ac:dyDescent="0.25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</row>
    <row r="6" spans="1:7" x14ac:dyDescent="0.25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</row>
    <row r="7" spans="1:7" x14ac:dyDescent="0.25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</row>
    <row r="8" spans="1:7" x14ac:dyDescent="0.25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</row>
    <row r="9" spans="1:7" x14ac:dyDescent="0.25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</row>
    <row r="10" spans="1:7" x14ac:dyDescent="0.25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</row>
    <row r="11" spans="1:7" x14ac:dyDescent="0.25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</row>
    <row r="12" spans="1:7" x14ac:dyDescent="0.25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</row>
    <row r="13" spans="1:7" x14ac:dyDescent="0.25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</row>
    <row r="14" spans="1:7" x14ac:dyDescent="0.25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</row>
    <row r="15" spans="1:7" x14ac:dyDescent="0.25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</row>
    <row r="16" spans="1:7" x14ac:dyDescent="0.25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</row>
    <row r="17" spans="1:17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</row>
    <row r="20" spans="1:17" x14ac:dyDescent="0.25">
      <c r="B20" t="s">
        <v>3</v>
      </c>
      <c r="C20" t="s">
        <v>5</v>
      </c>
      <c r="D20" t="s">
        <v>7</v>
      </c>
      <c r="E20" t="s">
        <v>109</v>
      </c>
      <c r="F20" t="s">
        <v>9</v>
      </c>
      <c r="G20" t="s">
        <v>13</v>
      </c>
      <c r="H20" t="s">
        <v>111</v>
      </c>
      <c r="I20" t="s">
        <v>11</v>
      </c>
      <c r="J20" t="s">
        <v>112</v>
      </c>
      <c r="K20" t="s">
        <v>110</v>
      </c>
      <c r="L20" t="s">
        <v>15</v>
      </c>
      <c r="M20" t="s">
        <v>124</v>
      </c>
      <c r="N20" t="s">
        <v>113</v>
      </c>
      <c r="O20" t="s">
        <v>114</v>
      </c>
      <c r="P20" t="s">
        <v>115</v>
      </c>
    </row>
    <row r="21" spans="1:17" x14ac:dyDescent="0.25">
      <c r="A21">
        <v>1</v>
      </c>
      <c r="B21">
        <v>-1</v>
      </c>
      <c r="C21">
        <v>-1</v>
      </c>
      <c r="D21">
        <v>-1</v>
      </c>
      <c r="E21">
        <v>-1</v>
      </c>
      <c r="F21">
        <f>B21*C21</f>
        <v>1</v>
      </c>
      <c r="G21">
        <f>B21*D21</f>
        <v>1</v>
      </c>
      <c r="H21">
        <f>B21*E21</f>
        <v>1</v>
      </c>
      <c r="I21">
        <f>C21*D21</f>
        <v>1</v>
      </c>
      <c r="J21">
        <f>C21*E21</f>
        <v>1</v>
      </c>
      <c r="K21">
        <f>D21*E21</f>
        <v>1</v>
      </c>
      <c r="L21">
        <f>B21*C21*D21</f>
        <v>-1</v>
      </c>
      <c r="M21">
        <f>B21*D21*E21</f>
        <v>-1</v>
      </c>
      <c r="N21">
        <f>B21*C21*E21</f>
        <v>-1</v>
      </c>
      <c r="O21">
        <f>C21*D21*E21</f>
        <v>-1</v>
      </c>
      <c r="P21">
        <f>B21*C21*D21*E21</f>
        <v>1</v>
      </c>
      <c r="Q21">
        <v>-1.44</v>
      </c>
    </row>
    <row r="22" spans="1:17" x14ac:dyDescent="0.25">
      <c r="A22">
        <v>2</v>
      </c>
      <c r="B22">
        <v>1</v>
      </c>
      <c r="C22">
        <v>-1</v>
      </c>
      <c r="D22">
        <v>-1</v>
      </c>
      <c r="E22">
        <v>-1</v>
      </c>
      <c r="F22">
        <f t="shared" ref="F22:F36" si="0">B22*C22</f>
        <v>-1</v>
      </c>
      <c r="G22">
        <f t="shared" ref="G22:G36" si="1">B22*D22</f>
        <v>-1</v>
      </c>
      <c r="H22">
        <f t="shared" ref="H22:H36" si="2">B22*E22</f>
        <v>-1</v>
      </c>
      <c r="I22">
        <f t="shared" ref="I22:I36" si="3">C22*D22</f>
        <v>1</v>
      </c>
      <c r="J22">
        <f t="shared" ref="J22:J36" si="4">C22*E22</f>
        <v>1</v>
      </c>
      <c r="K22">
        <f t="shared" ref="K22:K36" si="5">D22*E22</f>
        <v>1</v>
      </c>
      <c r="L22">
        <f t="shared" ref="L22:L36" si="6">B22*C22*D22</f>
        <v>1</v>
      </c>
      <c r="M22">
        <f t="shared" ref="M22:M36" si="7">B22*D22*E22</f>
        <v>1</v>
      </c>
      <c r="N22">
        <f t="shared" ref="N22:N36" si="8">B22*C22*E22</f>
        <v>1</v>
      </c>
      <c r="O22">
        <f t="shared" ref="O22:O36" si="9">C22*D22*E22</f>
        <v>-1</v>
      </c>
      <c r="P22">
        <f t="shared" ref="P22:P36" si="10">B22*C22*D22*E22</f>
        <v>-1</v>
      </c>
      <c r="Q22">
        <v>-1.79</v>
      </c>
    </row>
    <row r="23" spans="1:17" x14ac:dyDescent="0.25">
      <c r="A23">
        <v>3</v>
      </c>
      <c r="B23">
        <v>-1</v>
      </c>
      <c r="C23">
        <v>1</v>
      </c>
      <c r="D23">
        <v>-1</v>
      </c>
      <c r="E23">
        <v>-1</v>
      </c>
      <c r="F23">
        <f t="shared" si="0"/>
        <v>-1</v>
      </c>
      <c r="G23">
        <f t="shared" si="1"/>
        <v>1</v>
      </c>
      <c r="H23">
        <f t="shared" si="2"/>
        <v>1</v>
      </c>
      <c r="I23">
        <f t="shared" si="3"/>
        <v>-1</v>
      </c>
      <c r="J23">
        <f t="shared" si="4"/>
        <v>-1</v>
      </c>
      <c r="K23">
        <f t="shared" si="5"/>
        <v>1</v>
      </c>
      <c r="L23">
        <f t="shared" si="6"/>
        <v>1</v>
      </c>
      <c r="M23">
        <f t="shared" si="7"/>
        <v>-1</v>
      </c>
      <c r="N23">
        <f t="shared" si="8"/>
        <v>1</v>
      </c>
      <c r="O23">
        <f t="shared" si="9"/>
        <v>1</v>
      </c>
      <c r="P23">
        <f t="shared" si="10"/>
        <v>-1</v>
      </c>
      <c r="Q23">
        <v>0.39</v>
      </c>
    </row>
    <row r="24" spans="1:17" x14ac:dyDescent="0.25">
      <c r="A24">
        <v>4</v>
      </c>
      <c r="B24">
        <v>1</v>
      </c>
      <c r="C24">
        <v>1</v>
      </c>
      <c r="D24">
        <v>-1</v>
      </c>
      <c r="E24">
        <v>-1</v>
      </c>
      <c r="F24">
        <f t="shared" si="0"/>
        <v>1</v>
      </c>
      <c r="G24">
        <f t="shared" si="1"/>
        <v>-1</v>
      </c>
      <c r="H24">
        <f t="shared" si="2"/>
        <v>-1</v>
      </c>
      <c r="I24">
        <f t="shared" si="3"/>
        <v>-1</v>
      </c>
      <c r="J24">
        <f t="shared" si="4"/>
        <v>-1</v>
      </c>
      <c r="K24">
        <f t="shared" si="5"/>
        <v>1</v>
      </c>
      <c r="L24">
        <f t="shared" si="6"/>
        <v>-1</v>
      </c>
      <c r="M24">
        <f t="shared" si="7"/>
        <v>1</v>
      </c>
      <c r="N24">
        <f t="shared" si="8"/>
        <v>-1</v>
      </c>
      <c r="O24">
        <f t="shared" si="9"/>
        <v>1</v>
      </c>
      <c r="P24">
        <f t="shared" si="10"/>
        <v>1</v>
      </c>
      <c r="Q24">
        <v>-0.5</v>
      </c>
    </row>
    <row r="25" spans="1:17" x14ac:dyDescent="0.25">
      <c r="A25">
        <v>5</v>
      </c>
      <c r="B25">
        <v>-1</v>
      </c>
      <c r="C25">
        <v>-1</v>
      </c>
      <c r="D25">
        <v>1</v>
      </c>
      <c r="E25">
        <v>-1</v>
      </c>
      <c r="F25">
        <f t="shared" si="0"/>
        <v>1</v>
      </c>
      <c r="G25">
        <f t="shared" si="1"/>
        <v>-1</v>
      </c>
      <c r="H25">
        <f t="shared" si="2"/>
        <v>1</v>
      </c>
      <c r="I25">
        <f t="shared" si="3"/>
        <v>-1</v>
      </c>
      <c r="J25">
        <f t="shared" si="4"/>
        <v>1</v>
      </c>
      <c r="K25">
        <f t="shared" si="5"/>
        <v>-1</v>
      </c>
      <c r="L25">
        <f t="shared" si="6"/>
        <v>1</v>
      </c>
      <c r="M25">
        <f t="shared" si="7"/>
        <v>1</v>
      </c>
      <c r="N25">
        <f t="shared" si="8"/>
        <v>-1</v>
      </c>
      <c r="O25">
        <f t="shared" si="9"/>
        <v>1</v>
      </c>
      <c r="P25">
        <f t="shared" si="10"/>
        <v>-1</v>
      </c>
      <c r="Q25">
        <v>-0.2</v>
      </c>
    </row>
    <row r="26" spans="1:17" x14ac:dyDescent="0.25">
      <c r="A26">
        <v>6</v>
      </c>
      <c r="B26">
        <v>1</v>
      </c>
      <c r="C26">
        <v>-1</v>
      </c>
      <c r="D26">
        <v>1</v>
      </c>
      <c r="E26">
        <v>-1</v>
      </c>
      <c r="F26">
        <f t="shared" si="0"/>
        <v>-1</v>
      </c>
      <c r="G26">
        <f t="shared" si="1"/>
        <v>1</v>
      </c>
      <c r="H26">
        <f t="shared" si="2"/>
        <v>-1</v>
      </c>
      <c r="I26">
        <f t="shared" si="3"/>
        <v>-1</v>
      </c>
      <c r="J26">
        <f t="shared" si="4"/>
        <v>1</v>
      </c>
      <c r="K26">
        <f t="shared" si="5"/>
        <v>-1</v>
      </c>
      <c r="L26">
        <f t="shared" si="6"/>
        <v>-1</v>
      </c>
      <c r="M26">
        <f t="shared" si="7"/>
        <v>-1</v>
      </c>
      <c r="N26">
        <f t="shared" si="8"/>
        <v>1</v>
      </c>
      <c r="O26">
        <f t="shared" si="9"/>
        <v>1</v>
      </c>
      <c r="P26">
        <f t="shared" si="10"/>
        <v>1</v>
      </c>
      <c r="Q26">
        <v>-0.79</v>
      </c>
    </row>
    <row r="27" spans="1:17" x14ac:dyDescent="0.25">
      <c r="A27">
        <v>7</v>
      </c>
      <c r="B27">
        <v>-1</v>
      </c>
      <c r="C27">
        <v>1</v>
      </c>
      <c r="D27">
        <v>1</v>
      </c>
      <c r="E27">
        <v>-1</v>
      </c>
      <c r="F27">
        <f t="shared" si="0"/>
        <v>-1</v>
      </c>
      <c r="G27">
        <f t="shared" si="1"/>
        <v>-1</v>
      </c>
      <c r="H27">
        <f t="shared" si="2"/>
        <v>1</v>
      </c>
      <c r="I27">
        <f t="shared" si="3"/>
        <v>1</v>
      </c>
      <c r="J27">
        <f t="shared" si="4"/>
        <v>-1</v>
      </c>
      <c r="K27">
        <f t="shared" si="5"/>
        <v>-1</v>
      </c>
      <c r="L27">
        <f t="shared" si="6"/>
        <v>-1</v>
      </c>
      <c r="M27">
        <f t="shared" si="7"/>
        <v>1</v>
      </c>
      <c r="N27">
        <f t="shared" si="8"/>
        <v>1</v>
      </c>
      <c r="O27">
        <f t="shared" si="9"/>
        <v>-1</v>
      </c>
      <c r="P27">
        <f t="shared" si="10"/>
        <v>1</v>
      </c>
      <c r="Q27">
        <v>1.22</v>
      </c>
    </row>
    <row r="28" spans="1:17" x14ac:dyDescent="0.25">
      <c r="A28">
        <v>8</v>
      </c>
      <c r="B28">
        <v>1</v>
      </c>
      <c r="C28">
        <v>1</v>
      </c>
      <c r="D28">
        <v>1</v>
      </c>
      <c r="E28">
        <v>-1</v>
      </c>
      <c r="F28">
        <f t="shared" si="0"/>
        <v>1</v>
      </c>
      <c r="G28">
        <f t="shared" si="1"/>
        <v>1</v>
      </c>
      <c r="H28">
        <f t="shared" si="2"/>
        <v>-1</v>
      </c>
      <c r="I28">
        <f t="shared" si="3"/>
        <v>1</v>
      </c>
      <c r="J28">
        <f t="shared" si="4"/>
        <v>-1</v>
      </c>
      <c r="K28">
        <f t="shared" si="5"/>
        <v>-1</v>
      </c>
      <c r="L28">
        <f t="shared" si="6"/>
        <v>1</v>
      </c>
      <c r="M28">
        <f t="shared" si="7"/>
        <v>-1</v>
      </c>
      <c r="N28">
        <f t="shared" si="8"/>
        <v>-1</v>
      </c>
      <c r="O28">
        <f t="shared" si="9"/>
        <v>-1</v>
      </c>
      <c r="P28">
        <f t="shared" si="10"/>
        <v>-1</v>
      </c>
      <c r="Q28">
        <v>0.21</v>
      </c>
    </row>
    <row r="29" spans="1:17" x14ac:dyDescent="0.25">
      <c r="A29">
        <v>9</v>
      </c>
      <c r="B29">
        <v>-1</v>
      </c>
      <c r="C29">
        <v>-1</v>
      </c>
      <c r="D29">
        <v>-1</v>
      </c>
      <c r="E29">
        <v>1</v>
      </c>
      <c r="F29">
        <f t="shared" si="0"/>
        <v>1</v>
      </c>
      <c r="G29">
        <f t="shared" si="1"/>
        <v>1</v>
      </c>
      <c r="H29">
        <f t="shared" si="2"/>
        <v>-1</v>
      </c>
      <c r="I29">
        <f t="shared" si="3"/>
        <v>1</v>
      </c>
      <c r="J29">
        <f t="shared" si="4"/>
        <v>-1</v>
      </c>
      <c r="K29">
        <f t="shared" si="5"/>
        <v>-1</v>
      </c>
      <c r="L29">
        <f t="shared" si="6"/>
        <v>-1</v>
      </c>
      <c r="M29">
        <f t="shared" si="7"/>
        <v>1</v>
      </c>
      <c r="N29">
        <f t="shared" si="8"/>
        <v>1</v>
      </c>
      <c r="O29">
        <f t="shared" si="9"/>
        <v>1</v>
      </c>
      <c r="P29">
        <f t="shared" si="10"/>
        <v>-1</v>
      </c>
      <c r="Q29">
        <v>-0.4</v>
      </c>
    </row>
    <row r="30" spans="1:17" x14ac:dyDescent="0.25">
      <c r="A30">
        <v>10</v>
      </c>
      <c r="B30">
        <v>1</v>
      </c>
      <c r="C30">
        <v>-1</v>
      </c>
      <c r="D30">
        <v>-1</v>
      </c>
      <c r="E30">
        <v>1</v>
      </c>
      <c r="F30">
        <f t="shared" si="0"/>
        <v>-1</v>
      </c>
      <c r="G30">
        <f t="shared" si="1"/>
        <v>-1</v>
      </c>
      <c r="H30">
        <f t="shared" si="2"/>
        <v>1</v>
      </c>
      <c r="I30">
        <f t="shared" si="3"/>
        <v>1</v>
      </c>
      <c r="J30">
        <f t="shared" si="4"/>
        <v>-1</v>
      </c>
      <c r="K30">
        <f t="shared" si="5"/>
        <v>-1</v>
      </c>
      <c r="L30">
        <f t="shared" si="6"/>
        <v>1</v>
      </c>
      <c r="M30">
        <f t="shared" si="7"/>
        <v>-1</v>
      </c>
      <c r="N30">
        <f t="shared" si="8"/>
        <v>-1</v>
      </c>
      <c r="O30">
        <f t="shared" si="9"/>
        <v>1</v>
      </c>
      <c r="P30">
        <f t="shared" si="10"/>
        <v>1</v>
      </c>
      <c r="Q30">
        <v>-0.63</v>
      </c>
    </row>
    <row r="31" spans="1:17" x14ac:dyDescent="0.25">
      <c r="A31">
        <v>11</v>
      </c>
      <c r="B31">
        <v>-1</v>
      </c>
      <c r="C31">
        <v>1</v>
      </c>
      <c r="D31">
        <v>-1</v>
      </c>
      <c r="E31">
        <v>1</v>
      </c>
      <c r="F31">
        <f t="shared" si="0"/>
        <v>-1</v>
      </c>
      <c r="G31">
        <f t="shared" si="1"/>
        <v>1</v>
      </c>
      <c r="H31">
        <f t="shared" si="2"/>
        <v>-1</v>
      </c>
      <c r="I31">
        <f t="shared" si="3"/>
        <v>-1</v>
      </c>
      <c r="J31">
        <f t="shared" si="4"/>
        <v>1</v>
      </c>
      <c r="K31">
        <f t="shared" si="5"/>
        <v>-1</v>
      </c>
      <c r="L31">
        <f t="shared" si="6"/>
        <v>1</v>
      </c>
      <c r="M31">
        <f t="shared" si="7"/>
        <v>1</v>
      </c>
      <c r="N31">
        <f t="shared" si="8"/>
        <v>-1</v>
      </c>
      <c r="O31">
        <f t="shared" si="9"/>
        <v>-1</v>
      </c>
      <c r="P31">
        <f t="shared" si="10"/>
        <v>1</v>
      </c>
      <c r="Q31">
        <v>0.47</v>
      </c>
    </row>
    <row r="32" spans="1:17" x14ac:dyDescent="0.25">
      <c r="A32">
        <v>12</v>
      </c>
      <c r="B32">
        <v>1</v>
      </c>
      <c r="C32">
        <v>1</v>
      </c>
      <c r="D32">
        <v>-1</v>
      </c>
      <c r="E32">
        <v>1</v>
      </c>
      <c r="F32">
        <f t="shared" si="0"/>
        <v>1</v>
      </c>
      <c r="G32">
        <f t="shared" si="1"/>
        <v>-1</v>
      </c>
      <c r="H32">
        <f t="shared" si="2"/>
        <v>1</v>
      </c>
      <c r="I32">
        <f t="shared" si="3"/>
        <v>-1</v>
      </c>
      <c r="J32">
        <f t="shared" si="4"/>
        <v>1</v>
      </c>
      <c r="K32">
        <f t="shared" si="5"/>
        <v>-1</v>
      </c>
      <c r="L32">
        <f t="shared" si="6"/>
        <v>-1</v>
      </c>
      <c r="M32">
        <f t="shared" si="7"/>
        <v>-1</v>
      </c>
      <c r="N32">
        <f t="shared" si="8"/>
        <v>1</v>
      </c>
      <c r="O32">
        <f t="shared" si="9"/>
        <v>-1</v>
      </c>
      <c r="P32">
        <f t="shared" si="10"/>
        <v>-1</v>
      </c>
      <c r="Q32">
        <v>-0.01</v>
      </c>
    </row>
    <row r="33" spans="1:17" x14ac:dyDescent="0.25">
      <c r="A33">
        <v>13</v>
      </c>
      <c r="B33">
        <v>-1</v>
      </c>
      <c r="C33">
        <v>-1</v>
      </c>
      <c r="D33">
        <v>1</v>
      </c>
      <c r="E33">
        <v>1</v>
      </c>
      <c r="F33">
        <f t="shared" si="0"/>
        <v>1</v>
      </c>
      <c r="G33">
        <f t="shared" si="1"/>
        <v>-1</v>
      </c>
      <c r="H33">
        <f t="shared" si="2"/>
        <v>-1</v>
      </c>
      <c r="I33">
        <f t="shared" si="3"/>
        <v>-1</v>
      </c>
      <c r="J33">
        <f t="shared" si="4"/>
        <v>-1</v>
      </c>
      <c r="K33">
        <f t="shared" si="5"/>
        <v>1</v>
      </c>
      <c r="L33">
        <f t="shared" si="6"/>
        <v>1</v>
      </c>
      <c r="M33">
        <f t="shared" si="7"/>
        <v>-1</v>
      </c>
      <c r="N33">
        <f t="shared" si="8"/>
        <v>1</v>
      </c>
      <c r="O33">
        <f t="shared" si="9"/>
        <v>-1</v>
      </c>
      <c r="P33">
        <f t="shared" si="10"/>
        <v>1</v>
      </c>
      <c r="Q33">
        <v>1.29</v>
      </c>
    </row>
    <row r="34" spans="1:17" x14ac:dyDescent="0.25">
      <c r="A34">
        <v>14</v>
      </c>
      <c r="B34">
        <v>1</v>
      </c>
      <c r="C34">
        <v>-1</v>
      </c>
      <c r="D34">
        <v>1</v>
      </c>
      <c r="E34">
        <v>1</v>
      </c>
      <c r="F34">
        <f t="shared" si="0"/>
        <v>-1</v>
      </c>
      <c r="G34">
        <f t="shared" si="1"/>
        <v>1</v>
      </c>
      <c r="H34">
        <f t="shared" si="2"/>
        <v>1</v>
      </c>
      <c r="I34">
        <f t="shared" si="3"/>
        <v>-1</v>
      </c>
      <c r="J34">
        <f t="shared" si="4"/>
        <v>-1</v>
      </c>
      <c r="K34">
        <f t="shared" si="5"/>
        <v>1</v>
      </c>
      <c r="L34">
        <f t="shared" si="6"/>
        <v>-1</v>
      </c>
      <c r="M34">
        <f t="shared" si="7"/>
        <v>1</v>
      </c>
      <c r="N34">
        <f t="shared" si="8"/>
        <v>-1</v>
      </c>
      <c r="O34">
        <f t="shared" si="9"/>
        <v>-1</v>
      </c>
      <c r="P34">
        <f t="shared" si="10"/>
        <v>-1</v>
      </c>
      <c r="Q34">
        <v>-1.17</v>
      </c>
    </row>
    <row r="35" spans="1:17" x14ac:dyDescent="0.25">
      <c r="A35">
        <v>15</v>
      </c>
      <c r="B35">
        <v>-1</v>
      </c>
      <c r="C35">
        <v>1</v>
      </c>
      <c r="D35">
        <v>1</v>
      </c>
      <c r="E35">
        <v>1</v>
      </c>
      <c r="F35">
        <f t="shared" si="0"/>
        <v>-1</v>
      </c>
      <c r="G35">
        <f t="shared" si="1"/>
        <v>-1</v>
      </c>
      <c r="H35">
        <f t="shared" si="2"/>
        <v>-1</v>
      </c>
      <c r="I35">
        <f t="shared" si="3"/>
        <v>1</v>
      </c>
      <c r="J35">
        <f t="shared" si="4"/>
        <v>1</v>
      </c>
      <c r="K35">
        <f t="shared" si="5"/>
        <v>1</v>
      </c>
      <c r="L35">
        <f t="shared" si="6"/>
        <v>-1</v>
      </c>
      <c r="M35">
        <f t="shared" si="7"/>
        <v>-1</v>
      </c>
      <c r="N35">
        <f t="shared" si="8"/>
        <v>-1</v>
      </c>
      <c r="O35">
        <f t="shared" si="9"/>
        <v>1</v>
      </c>
      <c r="P35">
        <f t="shared" si="10"/>
        <v>-1</v>
      </c>
      <c r="Q35">
        <v>0.48</v>
      </c>
    </row>
    <row r="36" spans="1:17" x14ac:dyDescent="0.25">
      <c r="A36">
        <v>16</v>
      </c>
      <c r="B36">
        <v>1</v>
      </c>
      <c r="C36">
        <v>1</v>
      </c>
      <c r="D36">
        <v>1</v>
      </c>
      <c r="E36">
        <v>1</v>
      </c>
      <c r="F36">
        <f t="shared" si="0"/>
        <v>1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1</v>
      </c>
      <c r="K36">
        <f t="shared" si="5"/>
        <v>1</v>
      </c>
      <c r="L36">
        <f t="shared" si="6"/>
        <v>1</v>
      </c>
      <c r="M36">
        <f t="shared" si="7"/>
        <v>1</v>
      </c>
      <c r="N36">
        <f t="shared" si="8"/>
        <v>1</v>
      </c>
      <c r="O36">
        <f t="shared" si="9"/>
        <v>1</v>
      </c>
      <c r="P36">
        <f t="shared" si="10"/>
        <v>1</v>
      </c>
      <c r="Q36">
        <v>0.4</v>
      </c>
    </row>
    <row r="37" spans="1:17" x14ac:dyDescent="0.25">
      <c r="A37">
        <v>1</v>
      </c>
      <c r="B37">
        <f>B21</f>
        <v>-1</v>
      </c>
      <c r="C37">
        <f t="shared" ref="C37:P37" si="11">C21</f>
        <v>-1</v>
      </c>
      <c r="D37">
        <f t="shared" si="11"/>
        <v>-1</v>
      </c>
      <c r="E37">
        <f t="shared" si="11"/>
        <v>-1</v>
      </c>
      <c r="F37">
        <f t="shared" si="11"/>
        <v>1</v>
      </c>
      <c r="G37">
        <f t="shared" si="11"/>
        <v>1</v>
      </c>
      <c r="H37">
        <f t="shared" si="11"/>
        <v>1</v>
      </c>
      <c r="I37">
        <f t="shared" si="11"/>
        <v>1</v>
      </c>
      <c r="J37">
        <f t="shared" si="11"/>
        <v>1</v>
      </c>
      <c r="K37">
        <f t="shared" si="11"/>
        <v>1</v>
      </c>
      <c r="L37">
        <f t="shared" si="11"/>
        <v>-1</v>
      </c>
      <c r="M37">
        <f t="shared" si="11"/>
        <v>-1</v>
      </c>
      <c r="N37">
        <f t="shared" si="11"/>
        <v>-1</v>
      </c>
      <c r="O37">
        <f t="shared" si="11"/>
        <v>-1</v>
      </c>
      <c r="P37">
        <f t="shared" si="11"/>
        <v>1</v>
      </c>
      <c r="Q37">
        <v>-0.08</v>
      </c>
    </row>
    <row r="38" spans="1:17" x14ac:dyDescent="0.25">
      <c r="A38">
        <v>2</v>
      </c>
      <c r="B38">
        <f t="shared" ref="B38:P38" si="12">B22</f>
        <v>1</v>
      </c>
      <c r="C38">
        <f t="shared" si="12"/>
        <v>-1</v>
      </c>
      <c r="D38">
        <f t="shared" si="12"/>
        <v>-1</v>
      </c>
      <c r="E38">
        <f t="shared" si="12"/>
        <v>-1</v>
      </c>
      <c r="F38">
        <f t="shared" si="12"/>
        <v>-1</v>
      </c>
      <c r="G38">
        <f t="shared" si="12"/>
        <v>-1</v>
      </c>
      <c r="H38">
        <f t="shared" si="12"/>
        <v>-1</v>
      </c>
      <c r="I38">
        <f t="shared" si="12"/>
        <v>1</v>
      </c>
      <c r="J38">
        <f t="shared" si="12"/>
        <v>1</v>
      </c>
      <c r="K38">
        <f t="shared" si="12"/>
        <v>1</v>
      </c>
      <c r="L38">
        <f t="shared" si="12"/>
        <v>1</v>
      </c>
      <c r="M38">
        <f t="shared" si="12"/>
        <v>1</v>
      </c>
      <c r="N38">
        <f t="shared" si="12"/>
        <v>1</v>
      </c>
      <c r="O38">
        <f t="shared" si="12"/>
        <v>-1</v>
      </c>
      <c r="P38">
        <f t="shared" si="12"/>
        <v>-1</v>
      </c>
      <c r="Q38">
        <v>-1.01</v>
      </c>
    </row>
    <row r="39" spans="1:17" x14ac:dyDescent="0.25">
      <c r="A39">
        <v>3</v>
      </c>
      <c r="B39">
        <f t="shared" ref="B39:P39" si="13">B23</f>
        <v>-1</v>
      </c>
      <c r="C39">
        <f t="shared" si="13"/>
        <v>1</v>
      </c>
      <c r="D39">
        <f t="shared" si="13"/>
        <v>-1</v>
      </c>
      <c r="E39">
        <f t="shared" si="13"/>
        <v>-1</v>
      </c>
      <c r="F39">
        <f t="shared" si="13"/>
        <v>-1</v>
      </c>
      <c r="G39">
        <f t="shared" si="13"/>
        <v>1</v>
      </c>
      <c r="H39">
        <f t="shared" si="13"/>
        <v>1</v>
      </c>
      <c r="I39">
        <f t="shared" si="13"/>
        <v>-1</v>
      </c>
      <c r="J39">
        <f t="shared" si="13"/>
        <v>-1</v>
      </c>
      <c r="K39">
        <f t="shared" si="13"/>
        <v>1</v>
      </c>
      <c r="L39">
        <f t="shared" si="13"/>
        <v>1</v>
      </c>
      <c r="M39">
        <f t="shared" si="13"/>
        <v>-1</v>
      </c>
      <c r="N39">
        <f t="shared" si="13"/>
        <v>1</v>
      </c>
      <c r="O39">
        <f t="shared" si="13"/>
        <v>1</v>
      </c>
      <c r="P39">
        <f t="shared" si="13"/>
        <v>-1</v>
      </c>
      <c r="Q39">
        <v>0.17</v>
      </c>
    </row>
    <row r="40" spans="1:17" x14ac:dyDescent="0.25">
      <c r="A40">
        <v>4</v>
      </c>
      <c r="B40">
        <f t="shared" ref="B40:P40" si="14">B24</f>
        <v>1</v>
      </c>
      <c r="C40">
        <f t="shared" si="14"/>
        <v>1</v>
      </c>
      <c r="D40">
        <f t="shared" si="14"/>
        <v>-1</v>
      </c>
      <c r="E40">
        <f t="shared" si="14"/>
        <v>-1</v>
      </c>
      <c r="F40">
        <f t="shared" si="14"/>
        <v>1</v>
      </c>
      <c r="G40">
        <f t="shared" si="14"/>
        <v>-1</v>
      </c>
      <c r="H40">
        <f t="shared" si="14"/>
        <v>-1</v>
      </c>
      <c r="I40">
        <f t="shared" si="14"/>
        <v>-1</v>
      </c>
      <c r="J40">
        <f t="shared" si="14"/>
        <v>-1</v>
      </c>
      <c r="K40">
        <f t="shared" si="14"/>
        <v>1</v>
      </c>
      <c r="L40">
        <f t="shared" si="14"/>
        <v>-1</v>
      </c>
      <c r="M40">
        <f t="shared" si="14"/>
        <v>1</v>
      </c>
      <c r="N40">
        <f t="shared" si="14"/>
        <v>-1</v>
      </c>
      <c r="O40">
        <f t="shared" si="14"/>
        <v>1</v>
      </c>
      <c r="P40">
        <f t="shared" si="14"/>
        <v>1</v>
      </c>
      <c r="Q40">
        <v>-0.24</v>
      </c>
    </row>
    <row r="41" spans="1:17" x14ac:dyDescent="0.25">
      <c r="A41">
        <v>5</v>
      </c>
      <c r="B41">
        <f t="shared" ref="B41:P41" si="15">B25</f>
        <v>-1</v>
      </c>
      <c r="C41">
        <f t="shared" si="15"/>
        <v>-1</v>
      </c>
      <c r="D41">
        <f t="shared" si="15"/>
        <v>1</v>
      </c>
      <c r="E41">
        <f t="shared" si="15"/>
        <v>-1</v>
      </c>
      <c r="F41">
        <f t="shared" si="15"/>
        <v>1</v>
      </c>
      <c r="G41">
        <f t="shared" si="15"/>
        <v>-1</v>
      </c>
      <c r="H41">
        <f t="shared" si="15"/>
        <v>1</v>
      </c>
      <c r="I41">
        <f t="shared" si="15"/>
        <v>-1</v>
      </c>
      <c r="J41">
        <f t="shared" si="15"/>
        <v>1</v>
      </c>
      <c r="K41">
        <f t="shared" si="15"/>
        <v>-1</v>
      </c>
      <c r="L41">
        <f t="shared" si="15"/>
        <v>1</v>
      </c>
      <c r="M41">
        <f t="shared" si="15"/>
        <v>1</v>
      </c>
      <c r="N41">
        <f t="shared" si="15"/>
        <v>-1</v>
      </c>
      <c r="O41">
        <f t="shared" si="15"/>
        <v>1</v>
      </c>
      <c r="P41">
        <f t="shared" si="15"/>
        <v>-1</v>
      </c>
      <c r="Q41">
        <v>0.17</v>
      </c>
    </row>
    <row r="42" spans="1:17" x14ac:dyDescent="0.25">
      <c r="A42">
        <v>6</v>
      </c>
      <c r="B42">
        <f t="shared" ref="B42:P42" si="16">B26</f>
        <v>1</v>
      </c>
      <c r="C42">
        <f t="shared" si="16"/>
        <v>-1</v>
      </c>
      <c r="D42">
        <f t="shared" si="16"/>
        <v>1</v>
      </c>
      <c r="E42">
        <f t="shared" si="16"/>
        <v>-1</v>
      </c>
      <c r="F42">
        <f t="shared" si="16"/>
        <v>-1</v>
      </c>
      <c r="G42">
        <f t="shared" si="16"/>
        <v>1</v>
      </c>
      <c r="H42">
        <f t="shared" si="16"/>
        <v>-1</v>
      </c>
      <c r="I42">
        <f t="shared" si="16"/>
        <v>-1</v>
      </c>
      <c r="J42">
        <f t="shared" si="16"/>
        <v>1</v>
      </c>
      <c r="K42">
        <f t="shared" si="16"/>
        <v>-1</v>
      </c>
      <c r="L42">
        <f t="shared" si="16"/>
        <v>-1</v>
      </c>
      <c r="M42">
        <f t="shared" si="16"/>
        <v>-1</v>
      </c>
      <c r="N42">
        <f t="shared" si="16"/>
        <v>1</v>
      </c>
      <c r="O42">
        <f t="shared" si="16"/>
        <v>1</v>
      </c>
      <c r="P42">
        <f t="shared" si="16"/>
        <v>1</v>
      </c>
      <c r="Q42">
        <v>-0.64</v>
      </c>
    </row>
    <row r="43" spans="1:17" x14ac:dyDescent="0.25">
      <c r="A43">
        <v>7</v>
      </c>
      <c r="B43">
        <f t="shared" ref="B43:P43" si="17">B27</f>
        <v>-1</v>
      </c>
      <c r="C43">
        <f t="shared" si="17"/>
        <v>1</v>
      </c>
      <c r="D43">
        <f t="shared" si="17"/>
        <v>1</v>
      </c>
      <c r="E43">
        <f t="shared" si="17"/>
        <v>-1</v>
      </c>
      <c r="F43">
        <f t="shared" si="17"/>
        <v>-1</v>
      </c>
      <c r="G43">
        <f t="shared" si="17"/>
        <v>-1</v>
      </c>
      <c r="H43">
        <f t="shared" si="17"/>
        <v>1</v>
      </c>
      <c r="I43">
        <f t="shared" si="17"/>
        <v>1</v>
      </c>
      <c r="J43">
        <f t="shared" si="17"/>
        <v>-1</v>
      </c>
      <c r="K43">
        <f t="shared" si="17"/>
        <v>-1</v>
      </c>
      <c r="L43">
        <f t="shared" si="17"/>
        <v>-1</v>
      </c>
      <c r="M43">
        <f t="shared" si="17"/>
        <v>1</v>
      </c>
      <c r="N43">
        <f t="shared" si="17"/>
        <v>1</v>
      </c>
      <c r="O43">
        <f t="shared" si="17"/>
        <v>-1</v>
      </c>
      <c r="P43">
        <f t="shared" si="17"/>
        <v>1</v>
      </c>
      <c r="Q43">
        <v>0.28000000000000003</v>
      </c>
    </row>
    <row r="44" spans="1:17" x14ac:dyDescent="0.25">
      <c r="A44">
        <v>8</v>
      </c>
      <c r="B44">
        <f t="shared" ref="B44:P44" si="18">B28</f>
        <v>1</v>
      </c>
      <c r="C44">
        <f t="shared" si="18"/>
        <v>1</v>
      </c>
      <c r="D44">
        <f t="shared" si="18"/>
        <v>1</v>
      </c>
      <c r="E44">
        <f t="shared" si="18"/>
        <v>-1</v>
      </c>
      <c r="F44">
        <f t="shared" si="18"/>
        <v>1</v>
      </c>
      <c r="G44">
        <f t="shared" si="18"/>
        <v>1</v>
      </c>
      <c r="H44">
        <f t="shared" si="18"/>
        <v>-1</v>
      </c>
      <c r="I44">
        <f t="shared" si="18"/>
        <v>1</v>
      </c>
      <c r="J44">
        <f t="shared" si="18"/>
        <v>-1</v>
      </c>
      <c r="K44">
        <f t="shared" si="18"/>
        <v>-1</v>
      </c>
      <c r="L44">
        <f t="shared" si="18"/>
        <v>1</v>
      </c>
      <c r="M44">
        <f t="shared" si="18"/>
        <v>-1</v>
      </c>
      <c r="N44">
        <f t="shared" si="18"/>
        <v>-1</v>
      </c>
      <c r="O44">
        <f t="shared" si="18"/>
        <v>-1</v>
      </c>
      <c r="P44">
        <f t="shared" si="18"/>
        <v>-1</v>
      </c>
      <c r="Q44">
        <v>0.28000000000000003</v>
      </c>
    </row>
    <row r="45" spans="1:17" x14ac:dyDescent="0.25">
      <c r="A45">
        <v>9</v>
      </c>
      <c r="B45">
        <f t="shared" ref="B45:P45" si="19">B29</f>
        <v>-1</v>
      </c>
      <c r="C45">
        <f t="shared" si="19"/>
        <v>-1</v>
      </c>
      <c r="D45">
        <f t="shared" si="19"/>
        <v>-1</v>
      </c>
      <c r="E45">
        <f t="shared" si="19"/>
        <v>1</v>
      </c>
      <c r="F45">
        <f t="shared" si="19"/>
        <v>1</v>
      </c>
      <c r="G45">
        <f t="shared" si="19"/>
        <v>1</v>
      </c>
      <c r="H45">
        <f t="shared" si="19"/>
        <v>-1</v>
      </c>
      <c r="I45">
        <f t="shared" si="19"/>
        <v>1</v>
      </c>
      <c r="J45">
        <f t="shared" si="19"/>
        <v>-1</v>
      </c>
      <c r="K45">
        <f t="shared" si="19"/>
        <v>-1</v>
      </c>
      <c r="L45">
        <f t="shared" si="19"/>
        <v>-1</v>
      </c>
      <c r="M45">
        <f t="shared" si="19"/>
        <v>1</v>
      </c>
      <c r="N45">
        <f t="shared" si="19"/>
        <v>1</v>
      </c>
      <c r="O45">
        <f t="shared" si="19"/>
        <v>1</v>
      </c>
      <c r="P45">
        <f t="shared" si="19"/>
        <v>-1</v>
      </c>
      <c r="Q45">
        <v>-0.65</v>
      </c>
    </row>
    <row r="46" spans="1:17" x14ac:dyDescent="0.25">
      <c r="A46">
        <v>10</v>
      </c>
      <c r="B46">
        <f t="shared" ref="B46:P46" si="20">B30</f>
        <v>1</v>
      </c>
      <c r="C46">
        <f t="shared" si="20"/>
        <v>-1</v>
      </c>
      <c r="D46">
        <f t="shared" si="20"/>
        <v>-1</v>
      </c>
      <c r="E46">
        <f t="shared" si="20"/>
        <v>1</v>
      </c>
      <c r="F46">
        <f t="shared" si="20"/>
        <v>-1</v>
      </c>
      <c r="G46">
        <f t="shared" si="20"/>
        <v>-1</v>
      </c>
      <c r="H46">
        <f t="shared" si="20"/>
        <v>1</v>
      </c>
      <c r="I46">
        <f t="shared" si="20"/>
        <v>1</v>
      </c>
      <c r="J46">
        <f t="shared" si="20"/>
        <v>-1</v>
      </c>
      <c r="K46">
        <f t="shared" si="20"/>
        <v>-1</v>
      </c>
      <c r="L46">
        <f t="shared" si="20"/>
        <v>1</v>
      </c>
      <c r="M46">
        <f t="shared" si="20"/>
        <v>-1</v>
      </c>
      <c r="N46">
        <f t="shared" si="20"/>
        <v>-1</v>
      </c>
      <c r="O46">
        <f t="shared" si="20"/>
        <v>1</v>
      </c>
      <c r="P46">
        <f t="shared" si="20"/>
        <v>1</v>
      </c>
      <c r="Q46">
        <v>-1.19</v>
      </c>
    </row>
    <row r="47" spans="1:17" x14ac:dyDescent="0.25">
      <c r="A47">
        <v>11</v>
      </c>
      <c r="B47">
        <f t="shared" ref="B47:P47" si="21">B31</f>
        <v>-1</v>
      </c>
      <c r="C47">
        <f t="shared" si="21"/>
        <v>1</v>
      </c>
      <c r="D47">
        <f t="shared" si="21"/>
        <v>-1</v>
      </c>
      <c r="E47">
        <f t="shared" si="21"/>
        <v>1</v>
      </c>
      <c r="F47">
        <f t="shared" si="21"/>
        <v>-1</v>
      </c>
      <c r="G47">
        <f t="shared" si="21"/>
        <v>1</v>
      </c>
      <c r="H47">
        <f t="shared" si="21"/>
        <v>-1</v>
      </c>
      <c r="I47">
        <f t="shared" si="21"/>
        <v>-1</v>
      </c>
      <c r="J47">
        <f t="shared" si="21"/>
        <v>1</v>
      </c>
      <c r="K47">
        <f t="shared" si="21"/>
        <v>-1</v>
      </c>
      <c r="L47">
        <f t="shared" si="21"/>
        <v>1</v>
      </c>
      <c r="M47">
        <f t="shared" si="21"/>
        <v>1</v>
      </c>
      <c r="N47">
        <f t="shared" si="21"/>
        <v>-1</v>
      </c>
      <c r="O47">
        <f t="shared" si="21"/>
        <v>-1</v>
      </c>
      <c r="P47">
        <f t="shared" si="21"/>
        <v>1</v>
      </c>
      <c r="Q47">
        <v>0.44</v>
      </c>
    </row>
    <row r="48" spans="1:17" x14ac:dyDescent="0.25">
      <c r="A48">
        <v>12</v>
      </c>
      <c r="B48">
        <f t="shared" ref="B48:P48" si="22">B32</f>
        <v>1</v>
      </c>
      <c r="C48">
        <f t="shared" si="22"/>
        <v>1</v>
      </c>
      <c r="D48">
        <f t="shared" si="22"/>
        <v>-1</v>
      </c>
      <c r="E48">
        <f t="shared" si="22"/>
        <v>1</v>
      </c>
      <c r="F48">
        <f t="shared" si="22"/>
        <v>1</v>
      </c>
      <c r="G48">
        <f t="shared" si="22"/>
        <v>-1</v>
      </c>
      <c r="H48">
        <f t="shared" si="22"/>
        <v>1</v>
      </c>
      <c r="I48">
        <f t="shared" si="22"/>
        <v>-1</v>
      </c>
      <c r="J48">
        <f t="shared" si="22"/>
        <v>1</v>
      </c>
      <c r="K48">
        <f t="shared" si="22"/>
        <v>-1</v>
      </c>
      <c r="L48">
        <f t="shared" si="22"/>
        <v>-1</v>
      </c>
      <c r="M48">
        <f t="shared" si="22"/>
        <v>-1</v>
      </c>
      <c r="N48">
        <f t="shared" si="22"/>
        <v>1</v>
      </c>
      <c r="O48">
        <f t="shared" si="22"/>
        <v>-1</v>
      </c>
      <c r="P48">
        <f t="shared" si="22"/>
        <v>-1</v>
      </c>
      <c r="Q48">
        <v>-0.03</v>
      </c>
    </row>
    <row r="49" spans="1:17" x14ac:dyDescent="0.25">
      <c r="A49">
        <v>13</v>
      </c>
      <c r="B49">
        <f t="shared" ref="B49:P49" si="23">B33</f>
        <v>-1</v>
      </c>
      <c r="C49">
        <f t="shared" si="23"/>
        <v>-1</v>
      </c>
      <c r="D49">
        <f t="shared" si="23"/>
        <v>1</v>
      </c>
      <c r="E49">
        <f t="shared" si="23"/>
        <v>1</v>
      </c>
      <c r="F49">
        <f t="shared" si="23"/>
        <v>1</v>
      </c>
      <c r="G49">
        <f t="shared" si="23"/>
        <v>-1</v>
      </c>
      <c r="H49">
        <f t="shared" si="23"/>
        <v>-1</v>
      </c>
      <c r="I49">
        <f t="shared" si="23"/>
        <v>-1</v>
      </c>
      <c r="J49">
        <f t="shared" si="23"/>
        <v>-1</v>
      </c>
      <c r="K49">
        <f t="shared" si="23"/>
        <v>1</v>
      </c>
      <c r="L49">
        <f t="shared" si="23"/>
        <v>1</v>
      </c>
      <c r="M49">
        <f t="shared" si="23"/>
        <v>-1</v>
      </c>
      <c r="N49">
        <f t="shared" si="23"/>
        <v>1</v>
      </c>
      <c r="O49">
        <f t="shared" si="23"/>
        <v>-1</v>
      </c>
      <c r="P49">
        <f t="shared" si="23"/>
        <v>1</v>
      </c>
      <c r="Q49">
        <v>0.64</v>
      </c>
    </row>
    <row r="50" spans="1:17" x14ac:dyDescent="0.25">
      <c r="A50">
        <v>14</v>
      </c>
      <c r="B50">
        <f t="shared" ref="B50:P50" si="24">B34</f>
        <v>1</v>
      </c>
      <c r="C50">
        <f t="shared" si="24"/>
        <v>-1</v>
      </c>
      <c r="D50">
        <f t="shared" si="24"/>
        <v>1</v>
      </c>
      <c r="E50">
        <f t="shared" si="24"/>
        <v>1</v>
      </c>
      <c r="F50">
        <f t="shared" si="24"/>
        <v>-1</v>
      </c>
      <c r="G50">
        <f t="shared" si="24"/>
        <v>1</v>
      </c>
      <c r="H50">
        <f t="shared" si="24"/>
        <v>1</v>
      </c>
      <c r="I50">
        <f t="shared" si="24"/>
        <v>-1</v>
      </c>
      <c r="J50">
        <f t="shared" si="24"/>
        <v>-1</v>
      </c>
      <c r="K50">
        <f t="shared" si="24"/>
        <v>1</v>
      </c>
      <c r="L50">
        <f t="shared" si="24"/>
        <v>-1</v>
      </c>
      <c r="M50">
        <f t="shared" si="24"/>
        <v>1</v>
      </c>
      <c r="N50">
        <f t="shared" si="24"/>
        <v>-1</v>
      </c>
      <c r="O50">
        <f t="shared" si="24"/>
        <v>-1</v>
      </c>
      <c r="P50">
        <f t="shared" si="24"/>
        <v>-1</v>
      </c>
      <c r="Q50">
        <v>0.14000000000000001</v>
      </c>
    </row>
    <row r="51" spans="1:17" x14ac:dyDescent="0.25">
      <c r="A51">
        <v>15</v>
      </c>
      <c r="B51">
        <f t="shared" ref="B51:P51" si="25">B35</f>
        <v>-1</v>
      </c>
      <c r="C51">
        <f t="shared" si="25"/>
        <v>1</v>
      </c>
      <c r="D51">
        <f t="shared" si="25"/>
        <v>1</v>
      </c>
      <c r="E51">
        <f t="shared" si="25"/>
        <v>1</v>
      </c>
      <c r="F51">
        <f t="shared" si="25"/>
        <v>-1</v>
      </c>
      <c r="G51">
        <f t="shared" si="25"/>
        <v>-1</v>
      </c>
      <c r="H51">
        <f t="shared" si="25"/>
        <v>-1</v>
      </c>
      <c r="I51">
        <f t="shared" si="25"/>
        <v>1</v>
      </c>
      <c r="J51">
        <f t="shared" si="25"/>
        <v>1</v>
      </c>
      <c r="K51">
        <f t="shared" si="25"/>
        <v>1</v>
      </c>
      <c r="L51">
        <f t="shared" si="25"/>
        <v>-1</v>
      </c>
      <c r="M51">
        <f t="shared" si="25"/>
        <v>-1</v>
      </c>
      <c r="N51">
        <f t="shared" si="25"/>
        <v>-1</v>
      </c>
      <c r="O51">
        <f t="shared" si="25"/>
        <v>1</v>
      </c>
      <c r="P51">
        <f t="shared" si="25"/>
        <v>-1</v>
      </c>
      <c r="Q51">
        <v>1.06</v>
      </c>
    </row>
    <row r="52" spans="1:17" x14ac:dyDescent="0.25">
      <c r="A52">
        <v>16</v>
      </c>
      <c r="B52">
        <f t="shared" ref="B52:P52" si="26">B36</f>
        <v>1</v>
      </c>
      <c r="C52">
        <f t="shared" si="26"/>
        <v>1</v>
      </c>
      <c r="D52">
        <f t="shared" si="26"/>
        <v>1</v>
      </c>
      <c r="E52">
        <f t="shared" si="26"/>
        <v>1</v>
      </c>
      <c r="F52">
        <f t="shared" si="26"/>
        <v>1</v>
      </c>
      <c r="G52">
        <f t="shared" si="26"/>
        <v>1</v>
      </c>
      <c r="H52">
        <f t="shared" si="26"/>
        <v>1</v>
      </c>
      <c r="I52">
        <f t="shared" si="26"/>
        <v>1</v>
      </c>
      <c r="J52">
        <f t="shared" si="26"/>
        <v>1</v>
      </c>
      <c r="K52">
        <f t="shared" si="26"/>
        <v>1</v>
      </c>
      <c r="L52">
        <f t="shared" si="26"/>
        <v>1</v>
      </c>
      <c r="M52">
        <f t="shared" si="26"/>
        <v>1</v>
      </c>
      <c r="N52">
        <f t="shared" si="26"/>
        <v>1</v>
      </c>
      <c r="O52">
        <f t="shared" si="26"/>
        <v>1</v>
      </c>
      <c r="P52">
        <f t="shared" si="26"/>
        <v>1</v>
      </c>
      <c r="Q52">
        <v>0.34</v>
      </c>
    </row>
    <row r="54" spans="1:17" x14ac:dyDescent="0.25">
      <c r="B54" t="s">
        <v>16</v>
      </c>
      <c r="C54" t="s">
        <v>17</v>
      </c>
      <c r="D54" t="s">
        <v>18</v>
      </c>
      <c r="E54" t="s">
        <v>117</v>
      </c>
      <c r="F54" t="s">
        <v>19</v>
      </c>
      <c r="G54" t="s">
        <v>21</v>
      </c>
      <c r="H54" t="s">
        <v>118</v>
      </c>
      <c r="I54" t="s">
        <v>20</v>
      </c>
      <c r="J54" t="s">
        <v>119</v>
      </c>
      <c r="K54" t="s">
        <v>120</v>
      </c>
      <c r="L54" t="s">
        <v>22</v>
      </c>
      <c r="M54" t="s">
        <v>125</v>
      </c>
      <c r="N54" t="s">
        <v>125</v>
      </c>
      <c r="O54" t="s">
        <v>122</v>
      </c>
      <c r="P54" t="s">
        <v>123</v>
      </c>
    </row>
    <row r="55" spans="1:17" x14ac:dyDescent="0.25">
      <c r="B55">
        <f>SUMPRODUCT(B21:B52,$Q$21:$Q$52)/16</f>
        <v>-0.65437499999999993</v>
      </c>
      <c r="C55">
        <f t="shared" ref="C55:P55" si="27">SUMPRODUCT(C21:C52,$Q$21:$Q$52)/16</f>
        <v>0.79437499999999994</v>
      </c>
      <c r="D55">
        <f t="shared" si="27"/>
        <v>0.63812500000000016</v>
      </c>
      <c r="E55">
        <f t="shared" si="27"/>
        <v>0.32187500000000002</v>
      </c>
      <c r="F55">
        <f t="shared" si="27"/>
        <v>0.14687500000000006</v>
      </c>
      <c r="G55">
        <f t="shared" si="27"/>
        <v>-0.11687499999999999</v>
      </c>
      <c r="H55">
        <f t="shared" si="27"/>
        <v>-3.0624999999999906E-2</v>
      </c>
      <c r="I55">
        <f t="shared" si="27"/>
        <v>-0.19062499999999996</v>
      </c>
      <c r="J55">
        <f t="shared" si="27"/>
        <v>-0.15437499999999998</v>
      </c>
      <c r="K55">
        <f t="shared" si="27"/>
        <v>9.3750000000000049E-3</v>
      </c>
      <c r="L55">
        <f t="shared" si="27"/>
        <v>0.17187499999999997</v>
      </c>
      <c r="M55">
        <f t="shared" si="27"/>
        <v>-0.13812500000000003</v>
      </c>
      <c r="N55">
        <f t="shared" si="27"/>
        <v>0.10062499999999998</v>
      </c>
      <c r="O55">
        <f t="shared" si="27"/>
        <v>-0.10437500000000004</v>
      </c>
      <c r="P55">
        <f t="shared" si="27"/>
        <v>0.12062499999999991</v>
      </c>
    </row>
    <row r="57" spans="1:17" x14ac:dyDescent="0.25">
      <c r="A57" t="s">
        <v>82</v>
      </c>
      <c r="B57" t="s">
        <v>52</v>
      </c>
      <c r="C57" t="s">
        <v>88</v>
      </c>
      <c r="D57" t="s">
        <v>89</v>
      </c>
      <c r="E57" t="s">
        <v>134</v>
      </c>
      <c r="F57" t="s">
        <v>55</v>
      </c>
      <c r="G57" t="s">
        <v>57</v>
      </c>
      <c r="H57" t="s">
        <v>135</v>
      </c>
      <c r="I57" t="s">
        <v>56</v>
      </c>
      <c r="J57" t="s">
        <v>136</v>
      </c>
      <c r="K57" t="s">
        <v>137</v>
      </c>
      <c r="L57" t="s">
        <v>58</v>
      </c>
      <c r="M57" t="s">
        <v>139</v>
      </c>
      <c r="N57" t="s">
        <v>138</v>
      </c>
      <c r="O57" t="s">
        <v>140</v>
      </c>
      <c r="P57" t="s">
        <v>141</v>
      </c>
    </row>
    <row r="58" spans="1:17" x14ac:dyDescent="0.25">
      <c r="A58">
        <f>SUM(Q21:Q52)/32</f>
        <v>-8.7187499999999987E-2</v>
      </c>
      <c r="B58">
        <f>B55/2</f>
        <v>-0.32718749999999996</v>
      </c>
      <c r="C58">
        <f t="shared" ref="C58:P58" si="28">C55/2</f>
        <v>0.39718749999999997</v>
      </c>
      <c r="D58">
        <f t="shared" si="28"/>
        <v>0.31906250000000008</v>
      </c>
      <c r="E58">
        <f t="shared" si="28"/>
        <v>0.16093750000000001</v>
      </c>
      <c r="F58">
        <f t="shared" si="28"/>
        <v>7.3437500000000031E-2</v>
      </c>
      <c r="G58">
        <f t="shared" si="28"/>
        <v>-5.8437499999999996E-2</v>
      </c>
      <c r="H58">
        <f t="shared" si="28"/>
        <v>-1.5312499999999953E-2</v>
      </c>
      <c r="I58">
        <f t="shared" si="28"/>
        <v>-9.5312499999999981E-2</v>
      </c>
      <c r="J58">
        <f t="shared" si="28"/>
        <v>-7.7187499999999992E-2</v>
      </c>
      <c r="K58">
        <f t="shared" si="28"/>
        <v>4.6875000000000024E-3</v>
      </c>
      <c r="L58">
        <f t="shared" si="28"/>
        <v>8.5937499999999986E-2</v>
      </c>
      <c r="M58">
        <f t="shared" si="28"/>
        <v>-6.9062500000000013E-2</v>
      </c>
      <c r="N58">
        <f t="shared" si="28"/>
        <v>5.0312499999999989E-2</v>
      </c>
      <c r="O58">
        <f t="shared" si="28"/>
        <v>-5.2187500000000019E-2</v>
      </c>
      <c r="P58">
        <f t="shared" si="28"/>
        <v>6.0312499999999956E-2</v>
      </c>
    </row>
    <row r="60" spans="1:17" x14ac:dyDescent="0.25">
      <c r="B60" t="s">
        <v>3</v>
      </c>
      <c r="C60" t="s">
        <v>5</v>
      </c>
      <c r="D60" t="s">
        <v>7</v>
      </c>
      <c r="E60" t="s">
        <v>101</v>
      </c>
    </row>
    <row r="61" spans="1:17" x14ac:dyDescent="0.25">
      <c r="B61">
        <v>-7.7811991682638179E-2</v>
      </c>
      <c r="C61">
        <v>9.4459443071006025E-2</v>
      </c>
      <c r="D61">
        <v>7.5879697908941321E-2</v>
      </c>
      <c r="E61">
        <f>A58+B58*B61+C58*C61+D58*D61</f>
        <v>8.7187499990537543E-8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1-1</vt:lpstr>
      <vt:lpstr>1-2</vt:lpstr>
      <vt:lpstr>2-1</vt:lpstr>
      <vt:lpstr>2-1 check</vt:lpstr>
      <vt:lpstr>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2024-05-15T06:12:23Z</dcterms:created>
  <dcterms:modified xsi:type="dcterms:W3CDTF">2024-06-03T14:57:05Z</dcterms:modified>
</cp:coreProperties>
</file>