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institute_information\統計管制與最佳化方法概論\homework\my_homework\final exam\"/>
    </mc:Choice>
  </mc:AlternateContent>
  <xr:revisionPtr revIDLastSave="0" documentId="13_ncr:1_{D174511A-21C6-4736-96B9-CEDD46AA22EE}" xr6:coauthVersionLast="47" xr6:coauthVersionMax="47" xr10:uidLastSave="{00000000-0000-0000-0000-000000000000}"/>
  <bookViews>
    <workbookView xWindow="-110" yWindow="-110" windowWidth="25820" windowHeight="15620" xr2:uid="{2224B4A3-7DDB-4A03-9076-3DDD34B94DE1}"/>
  </bookViews>
  <sheets>
    <sheet name="experiment design" sheetId="1" r:id="rId1"/>
    <sheet name="experiment paramete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79" i="1" l="1"/>
  <c r="I80" i="1"/>
  <c r="I81" i="1"/>
  <c r="I82" i="1"/>
  <c r="I83" i="1"/>
  <c r="I84" i="1"/>
  <c r="I85" i="1"/>
  <c r="I78" i="1"/>
  <c r="I71" i="1"/>
  <c r="I72" i="1"/>
  <c r="I73" i="1"/>
  <c r="I74" i="1"/>
  <c r="I75" i="1"/>
  <c r="I76" i="1"/>
  <c r="I77" i="1"/>
  <c r="I70" i="1"/>
  <c r="I63" i="1"/>
  <c r="I64" i="1"/>
  <c r="I65" i="1"/>
  <c r="I66" i="1"/>
  <c r="I67" i="1"/>
  <c r="I68" i="1"/>
  <c r="I69" i="1"/>
  <c r="I62" i="1"/>
  <c r="I55" i="1"/>
  <c r="I56" i="1"/>
  <c r="I57" i="1"/>
  <c r="I58" i="1"/>
  <c r="I59" i="1"/>
  <c r="I60" i="1"/>
  <c r="I61" i="1"/>
  <c r="I54" i="1"/>
  <c r="I47" i="1"/>
  <c r="I48" i="1"/>
  <c r="I49" i="1"/>
  <c r="I50" i="1"/>
  <c r="I51" i="1"/>
  <c r="I52" i="1"/>
  <c r="I53" i="1"/>
  <c r="I46" i="1"/>
  <c r="I39" i="1"/>
  <c r="I40" i="1"/>
  <c r="I41" i="1"/>
  <c r="I42" i="1"/>
  <c r="I43" i="1"/>
  <c r="I44" i="1"/>
  <c r="I45" i="1"/>
  <c r="I38" i="1"/>
  <c r="I31" i="1"/>
  <c r="I32" i="1"/>
  <c r="I33" i="1"/>
  <c r="I34" i="1"/>
  <c r="I35" i="1"/>
  <c r="I36" i="1"/>
  <c r="I37" i="1"/>
  <c r="I30" i="1"/>
  <c r="I23" i="1"/>
  <c r="I24" i="1"/>
  <c r="I25" i="1"/>
  <c r="I26" i="1"/>
  <c r="I27" i="1"/>
  <c r="I28" i="1"/>
  <c r="I29" i="1"/>
  <c r="I22" i="1"/>
  <c r="I15" i="1"/>
  <c r="I16" i="1"/>
  <c r="I17" i="1"/>
  <c r="I18" i="1"/>
  <c r="I19" i="1"/>
  <c r="I20" i="1"/>
  <c r="I21" i="1"/>
  <c r="I14" i="1"/>
  <c r="V21" i="2"/>
  <c r="V20" i="2"/>
  <c r="V19" i="2"/>
  <c r="V18" i="2"/>
  <c r="V17" i="2"/>
  <c r="V16" i="2"/>
  <c r="V15" i="2"/>
  <c r="V14" i="2"/>
  <c r="J20" i="2"/>
  <c r="K19" i="2"/>
  <c r="K18" i="2"/>
  <c r="J18" i="2"/>
  <c r="J16" i="2"/>
  <c r="K15" i="2"/>
  <c r="K14" i="2"/>
  <c r="J14" i="2"/>
  <c r="AC4" i="1" l="1"/>
  <c r="AC5" i="1"/>
  <c r="AC6" i="1"/>
  <c r="AC7" i="1"/>
  <c r="AC8" i="1"/>
  <c r="AC9" i="1"/>
  <c r="AC3" i="1"/>
  <c r="Z10" i="1"/>
  <c r="Z11" i="1"/>
  <c r="U8" i="1"/>
  <c r="V8" i="1"/>
  <c r="V9" i="1"/>
  <c r="U9" i="1"/>
  <c r="V7" i="1"/>
  <c r="U7" i="1"/>
  <c r="V6" i="1"/>
  <c r="U6" i="1"/>
  <c r="V5" i="1" l="1"/>
  <c r="U5" i="1"/>
  <c r="V4" i="1"/>
  <c r="U4" i="1"/>
  <c r="V3" i="1"/>
  <c r="U3" i="1"/>
  <c r="P19" i="1" l="1"/>
  <c r="P20" i="1"/>
  <c r="P21" i="1"/>
  <c r="P22" i="1"/>
  <c r="P23" i="1"/>
  <c r="P24" i="1"/>
  <c r="O19" i="1"/>
  <c r="O20" i="1"/>
  <c r="O21" i="1"/>
  <c r="O22" i="1"/>
  <c r="O23" i="1"/>
  <c r="O24" i="1"/>
  <c r="P18" i="1"/>
  <c r="O18" i="1"/>
  <c r="Q8" i="1"/>
  <c r="O4" i="1"/>
  <c r="O5" i="1"/>
  <c r="O6" i="1"/>
  <c r="O7" i="1"/>
  <c r="O8" i="1"/>
  <c r="O9" i="1"/>
  <c r="O10" i="1"/>
  <c r="O3" i="1"/>
  <c r="Q2" i="1" l="1"/>
  <c r="Q4" i="1" s="1"/>
  <c r="Q6" i="1" s="1"/>
  <c r="J16" i="1"/>
  <c r="L14" i="1"/>
  <c r="L19" i="1" s="1"/>
  <c r="M14" i="1"/>
  <c r="M16" i="1" s="1"/>
  <c r="K14" i="1"/>
  <c r="L18" i="1" s="1"/>
  <c r="P6" i="1"/>
  <c r="N4" i="1"/>
  <c r="T11" i="1" s="1" a="1"/>
  <c r="T11" i="1" s="1"/>
  <c r="N5" i="1"/>
  <c r="T12" i="1" s="1" a="1"/>
  <c r="T12" i="1" s="1"/>
  <c r="N6" i="1"/>
  <c r="T13" i="1" s="1" a="1"/>
  <c r="T13" i="1" s="1"/>
  <c r="N7" i="1"/>
  <c r="T14" i="1" s="1" a="1"/>
  <c r="T14" i="1" s="1"/>
  <c r="N8" i="1"/>
  <c r="T15" i="1" s="1" a="1"/>
  <c r="T15" i="1" s="1"/>
  <c r="N9" i="1"/>
  <c r="T16" i="1" s="1" a="1"/>
  <c r="T16" i="1" s="1"/>
  <c r="N10" i="1"/>
  <c r="T17" i="1" s="1" a="1"/>
  <c r="T17" i="1" s="1"/>
  <c r="N3" i="1"/>
  <c r="T10" i="1" s="1" a="1"/>
  <c r="T10" i="1" s="1"/>
  <c r="E15" i="1"/>
  <c r="F15" i="1"/>
  <c r="G15" i="1"/>
  <c r="H15" i="1"/>
  <c r="E16" i="1"/>
  <c r="F16" i="1"/>
  <c r="G16" i="1"/>
  <c r="H16" i="1"/>
  <c r="E17" i="1"/>
  <c r="F17" i="1"/>
  <c r="G17" i="1"/>
  <c r="H17" i="1"/>
  <c r="E18" i="1"/>
  <c r="F18" i="1"/>
  <c r="G18" i="1"/>
  <c r="H18" i="1"/>
  <c r="E19" i="1"/>
  <c r="F19" i="1"/>
  <c r="G19" i="1"/>
  <c r="H19" i="1"/>
  <c r="E20" i="1"/>
  <c r="F20" i="1"/>
  <c r="G20" i="1"/>
  <c r="H20" i="1"/>
  <c r="E21" i="1"/>
  <c r="F21" i="1"/>
  <c r="G21" i="1"/>
  <c r="H21" i="1"/>
  <c r="E22" i="1"/>
  <c r="F22" i="1"/>
  <c r="G22" i="1"/>
  <c r="H22" i="1"/>
  <c r="E23" i="1"/>
  <c r="F23" i="1"/>
  <c r="G23" i="1"/>
  <c r="H23" i="1"/>
  <c r="E24" i="1"/>
  <c r="F24" i="1"/>
  <c r="G24" i="1"/>
  <c r="H24" i="1"/>
  <c r="E25" i="1"/>
  <c r="F25" i="1"/>
  <c r="G25" i="1"/>
  <c r="H25" i="1"/>
  <c r="E26" i="1"/>
  <c r="F26" i="1"/>
  <c r="G26" i="1"/>
  <c r="H26" i="1"/>
  <c r="E27" i="1"/>
  <c r="F27" i="1"/>
  <c r="G27" i="1"/>
  <c r="H27" i="1"/>
  <c r="E28" i="1"/>
  <c r="F28" i="1"/>
  <c r="G28" i="1"/>
  <c r="H28" i="1"/>
  <c r="E29" i="1"/>
  <c r="F29" i="1"/>
  <c r="G29" i="1"/>
  <c r="H29" i="1"/>
  <c r="E30" i="1"/>
  <c r="F30" i="1"/>
  <c r="G30" i="1"/>
  <c r="H30" i="1"/>
  <c r="E31" i="1"/>
  <c r="F31" i="1"/>
  <c r="G31" i="1"/>
  <c r="H31" i="1"/>
  <c r="E32" i="1"/>
  <c r="F32" i="1"/>
  <c r="G32" i="1"/>
  <c r="H32" i="1"/>
  <c r="E33" i="1"/>
  <c r="F33" i="1"/>
  <c r="G33" i="1"/>
  <c r="H33" i="1"/>
  <c r="E34" i="1"/>
  <c r="F34" i="1"/>
  <c r="G34" i="1"/>
  <c r="H34" i="1"/>
  <c r="E35" i="1"/>
  <c r="F35" i="1"/>
  <c r="G35" i="1"/>
  <c r="H35" i="1"/>
  <c r="E36" i="1"/>
  <c r="F36" i="1"/>
  <c r="G36" i="1"/>
  <c r="H36" i="1"/>
  <c r="E37" i="1"/>
  <c r="F37" i="1"/>
  <c r="G37" i="1"/>
  <c r="H37" i="1"/>
  <c r="E38" i="1"/>
  <c r="F38" i="1"/>
  <c r="G38" i="1"/>
  <c r="H38" i="1"/>
  <c r="E39" i="1"/>
  <c r="F39" i="1"/>
  <c r="G39" i="1"/>
  <c r="H39" i="1"/>
  <c r="E40" i="1"/>
  <c r="F40" i="1"/>
  <c r="G40" i="1"/>
  <c r="H40" i="1"/>
  <c r="E41" i="1"/>
  <c r="F41" i="1"/>
  <c r="G41" i="1"/>
  <c r="H41" i="1"/>
  <c r="E42" i="1"/>
  <c r="F42" i="1"/>
  <c r="G42" i="1"/>
  <c r="H42" i="1"/>
  <c r="E43" i="1"/>
  <c r="F43" i="1"/>
  <c r="G43" i="1"/>
  <c r="H43" i="1"/>
  <c r="E44" i="1"/>
  <c r="F44" i="1"/>
  <c r="G44" i="1"/>
  <c r="H44" i="1"/>
  <c r="E45" i="1"/>
  <c r="F45" i="1"/>
  <c r="G45" i="1"/>
  <c r="H45" i="1"/>
  <c r="E46" i="1"/>
  <c r="F46" i="1"/>
  <c r="G46" i="1"/>
  <c r="H46" i="1"/>
  <c r="E47" i="1"/>
  <c r="F47" i="1"/>
  <c r="G47" i="1"/>
  <c r="H47" i="1"/>
  <c r="E48" i="1"/>
  <c r="F48" i="1"/>
  <c r="G48" i="1"/>
  <c r="H48" i="1"/>
  <c r="E49" i="1"/>
  <c r="F49" i="1"/>
  <c r="G49" i="1"/>
  <c r="H49" i="1"/>
  <c r="E50" i="1"/>
  <c r="F50" i="1"/>
  <c r="G50" i="1"/>
  <c r="H50" i="1"/>
  <c r="E51" i="1"/>
  <c r="F51" i="1"/>
  <c r="G51" i="1"/>
  <c r="H51" i="1"/>
  <c r="E52" i="1"/>
  <c r="F52" i="1"/>
  <c r="G52" i="1"/>
  <c r="H52" i="1"/>
  <c r="E53" i="1"/>
  <c r="F53" i="1"/>
  <c r="G53" i="1"/>
  <c r="H53" i="1"/>
  <c r="E54" i="1"/>
  <c r="F54" i="1"/>
  <c r="G54" i="1"/>
  <c r="H54" i="1"/>
  <c r="E55" i="1"/>
  <c r="F55" i="1"/>
  <c r="G55" i="1"/>
  <c r="H55" i="1"/>
  <c r="E56" i="1"/>
  <c r="F56" i="1"/>
  <c r="G56" i="1"/>
  <c r="H56" i="1"/>
  <c r="E57" i="1"/>
  <c r="F57" i="1"/>
  <c r="G57" i="1"/>
  <c r="H57" i="1"/>
  <c r="E58" i="1"/>
  <c r="F58" i="1"/>
  <c r="G58" i="1"/>
  <c r="H58" i="1"/>
  <c r="E59" i="1"/>
  <c r="F59" i="1"/>
  <c r="G59" i="1"/>
  <c r="H59" i="1"/>
  <c r="E60" i="1"/>
  <c r="F60" i="1"/>
  <c r="G60" i="1"/>
  <c r="H60" i="1"/>
  <c r="E61" i="1"/>
  <c r="F61" i="1"/>
  <c r="G61" i="1"/>
  <c r="H61" i="1"/>
  <c r="E62" i="1"/>
  <c r="F62" i="1"/>
  <c r="G62" i="1"/>
  <c r="H62" i="1"/>
  <c r="E63" i="1"/>
  <c r="F63" i="1"/>
  <c r="G63" i="1"/>
  <c r="H63" i="1"/>
  <c r="E64" i="1"/>
  <c r="F64" i="1"/>
  <c r="G64" i="1"/>
  <c r="H64" i="1"/>
  <c r="E65" i="1"/>
  <c r="F65" i="1"/>
  <c r="G65" i="1"/>
  <c r="H65" i="1"/>
  <c r="E66" i="1"/>
  <c r="F66" i="1"/>
  <c r="G66" i="1"/>
  <c r="H66" i="1"/>
  <c r="E67" i="1"/>
  <c r="F67" i="1"/>
  <c r="G67" i="1"/>
  <c r="H67" i="1"/>
  <c r="E68" i="1"/>
  <c r="F68" i="1"/>
  <c r="G68" i="1"/>
  <c r="H68" i="1"/>
  <c r="E69" i="1"/>
  <c r="F69" i="1"/>
  <c r="G69" i="1"/>
  <c r="H69" i="1"/>
  <c r="E70" i="1"/>
  <c r="F70" i="1"/>
  <c r="G70" i="1"/>
  <c r="H70" i="1"/>
  <c r="E71" i="1"/>
  <c r="F71" i="1"/>
  <c r="G71" i="1"/>
  <c r="H71" i="1"/>
  <c r="E72" i="1"/>
  <c r="F72" i="1"/>
  <c r="G72" i="1"/>
  <c r="H72" i="1"/>
  <c r="E73" i="1"/>
  <c r="F73" i="1"/>
  <c r="G73" i="1"/>
  <c r="H73" i="1"/>
  <c r="E74" i="1"/>
  <c r="F74" i="1"/>
  <c r="G74" i="1"/>
  <c r="H74" i="1"/>
  <c r="E75" i="1"/>
  <c r="F75" i="1"/>
  <c r="G75" i="1"/>
  <c r="H75" i="1"/>
  <c r="E76" i="1"/>
  <c r="F76" i="1"/>
  <c r="G76" i="1"/>
  <c r="H76" i="1"/>
  <c r="E77" i="1"/>
  <c r="F77" i="1"/>
  <c r="G77" i="1"/>
  <c r="H77" i="1"/>
  <c r="E78" i="1"/>
  <c r="F78" i="1"/>
  <c r="G78" i="1"/>
  <c r="H78" i="1"/>
  <c r="E79" i="1"/>
  <c r="F79" i="1"/>
  <c r="G79" i="1"/>
  <c r="H79" i="1"/>
  <c r="E80" i="1"/>
  <c r="F80" i="1"/>
  <c r="G80" i="1"/>
  <c r="H80" i="1"/>
  <c r="E81" i="1"/>
  <c r="F81" i="1"/>
  <c r="G81" i="1"/>
  <c r="H81" i="1"/>
  <c r="E82" i="1"/>
  <c r="F82" i="1"/>
  <c r="G82" i="1"/>
  <c r="H82" i="1"/>
  <c r="E83" i="1"/>
  <c r="F83" i="1"/>
  <c r="G83" i="1"/>
  <c r="H83" i="1"/>
  <c r="E84" i="1"/>
  <c r="F84" i="1"/>
  <c r="G84" i="1"/>
  <c r="H84" i="1"/>
  <c r="E85" i="1"/>
  <c r="F85" i="1"/>
  <c r="G85" i="1"/>
  <c r="H85" i="1"/>
  <c r="H14" i="1"/>
  <c r="G14" i="1"/>
  <c r="F14" i="1"/>
  <c r="E14" i="1"/>
  <c r="K8" i="2"/>
  <c r="K7" i="2"/>
  <c r="K4" i="2"/>
  <c r="K3" i="2"/>
  <c r="J9" i="2"/>
  <c r="J7" i="2"/>
  <c r="J5" i="2"/>
  <c r="J3" i="2"/>
  <c r="G3" i="2"/>
  <c r="B3" i="2"/>
  <c r="F3" i="2" s="1"/>
  <c r="B2" i="2"/>
  <c r="E3" i="2" s="1"/>
  <c r="Q14" i="1" l="1"/>
  <c r="Q16" i="1" s="1"/>
  <c r="T18" i="1"/>
  <c r="Y10" i="1" s="1"/>
  <c r="O14" i="1"/>
  <c r="L22" i="1" s="1"/>
  <c r="R19" i="1"/>
  <c r="M19" i="1"/>
  <c r="N19" i="1" s="1"/>
  <c r="Q19" i="1"/>
  <c r="P14" i="1"/>
  <c r="L23" i="1" s="1"/>
  <c r="M18" i="1"/>
  <c r="N18" i="1" s="1"/>
  <c r="Q18" i="1"/>
  <c r="R18" i="1"/>
  <c r="N14" i="1"/>
  <c r="N16" i="1" s="1"/>
  <c r="P8" i="1"/>
  <c r="T2" i="1" s="1" a="1"/>
  <c r="T2" i="1" s="1"/>
  <c r="L16" i="1"/>
  <c r="K16" i="1"/>
  <c r="L20" i="1"/>
  <c r="D3" i="2"/>
  <c r="T7" i="1" l="1"/>
  <c r="Y7" i="1" s="1"/>
  <c r="AA7" i="1" s="1"/>
  <c r="AA10" i="1"/>
  <c r="T8" i="1"/>
  <c r="Y8" i="1" s="1"/>
  <c r="AA8" i="1" s="1"/>
  <c r="AB8" i="1" s="1"/>
  <c r="T6" i="1"/>
  <c r="Y6" i="1" s="1"/>
  <c r="AA6" i="1" s="1"/>
  <c r="AB6" i="1" s="1"/>
  <c r="T9" i="1"/>
  <c r="Y9" i="1" s="1"/>
  <c r="AA9" i="1" s="1"/>
  <c r="AB9" i="1" s="1"/>
  <c r="L24" i="1"/>
  <c r="Q24" i="1" s="1"/>
  <c r="T5" i="1"/>
  <c r="Y5" i="1" s="1"/>
  <c r="AA5" i="1" s="1"/>
  <c r="AB5" i="1" s="1"/>
  <c r="T3" i="1"/>
  <c r="T4" i="1"/>
  <c r="Y4" i="1" s="1"/>
  <c r="AA4" i="1" s="1"/>
  <c r="AB4" i="1" s="1"/>
  <c r="O16" i="1"/>
  <c r="P16" i="1"/>
  <c r="M23" i="1"/>
  <c r="N23" i="1" s="1"/>
  <c r="Q23" i="1"/>
  <c r="R23" i="1"/>
  <c r="Q20" i="1"/>
  <c r="R20" i="1"/>
  <c r="M20" i="1"/>
  <c r="N20" i="1" s="1"/>
  <c r="L21" i="1"/>
  <c r="M22" i="1"/>
  <c r="N22" i="1" s="1"/>
  <c r="Q22" i="1"/>
  <c r="R22" i="1"/>
  <c r="M24" i="1" l="1"/>
  <c r="N24" i="1" s="1"/>
  <c r="R24" i="1"/>
  <c r="AB7" i="1"/>
  <c r="U18" i="1"/>
  <c r="Y3" i="1"/>
  <c r="M21" i="1"/>
  <c r="N21" i="1" s="1"/>
  <c r="Q21" i="1"/>
  <c r="R21" i="1"/>
  <c r="AA3" i="1" l="1"/>
  <c r="AB3" i="1" s="1"/>
  <c r="Y11" i="1"/>
  <c r="Y12" i="1" l="1"/>
  <c r="Y1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<sst xmlns="http://schemas.openxmlformats.org/spreadsheetml/2006/main" count="204" uniqueCount="99">
  <si>
    <t>test</t>
    <phoneticPr fontId="1" type="noConversion"/>
  </si>
  <si>
    <t>x1</t>
    <phoneticPr fontId="1" type="noConversion"/>
  </si>
  <si>
    <t>x2</t>
    <phoneticPr fontId="1" type="noConversion"/>
  </si>
  <si>
    <t>x3</t>
    <phoneticPr fontId="1" type="noConversion"/>
  </si>
  <si>
    <t>run1</t>
    <phoneticPr fontId="1" type="noConversion"/>
  </si>
  <si>
    <t>run2</t>
    <phoneticPr fontId="1" type="noConversion"/>
  </si>
  <si>
    <t>run3</t>
    <phoneticPr fontId="1" type="noConversion"/>
  </si>
  <si>
    <t>width-height ratio</t>
    <phoneticPr fontId="1" type="noConversion"/>
  </si>
  <si>
    <t>paper height(mm)</t>
    <phoneticPr fontId="1" type="noConversion"/>
  </si>
  <si>
    <t>leg length(mm)</t>
    <phoneticPr fontId="1" type="noConversion"/>
  </si>
  <si>
    <t>code</t>
    <phoneticPr fontId="1" type="noConversion"/>
  </si>
  <si>
    <t>x1x2</t>
    <phoneticPr fontId="1" type="noConversion"/>
  </si>
  <si>
    <t>x2x3</t>
    <phoneticPr fontId="1" type="noConversion"/>
  </si>
  <si>
    <t>x1x3</t>
    <phoneticPr fontId="1" type="noConversion"/>
  </si>
  <si>
    <t>x1x2x3</t>
    <phoneticPr fontId="1" type="noConversion"/>
  </si>
  <si>
    <t>y_bar</t>
    <phoneticPr fontId="1" type="noConversion"/>
  </si>
  <si>
    <t>y</t>
    <phoneticPr fontId="1" type="noConversion"/>
  </si>
  <si>
    <t>E1</t>
    <phoneticPr fontId="1" type="noConversion"/>
  </si>
  <si>
    <t>E2</t>
    <phoneticPr fontId="1" type="noConversion"/>
  </si>
  <si>
    <t>E3</t>
    <phoneticPr fontId="1" type="noConversion"/>
  </si>
  <si>
    <t>E13</t>
    <phoneticPr fontId="1" type="noConversion"/>
  </si>
  <si>
    <t>E23</t>
    <phoneticPr fontId="1" type="noConversion"/>
  </si>
  <si>
    <t>E123</t>
    <phoneticPr fontId="1" type="noConversion"/>
  </si>
  <si>
    <t>m</t>
    <phoneticPr fontId="1" type="noConversion"/>
  </si>
  <si>
    <t>n</t>
    <phoneticPr fontId="1" type="noConversion"/>
  </si>
  <si>
    <t>N</t>
    <phoneticPr fontId="1" type="noConversion"/>
  </si>
  <si>
    <t>y_bar_bar</t>
    <phoneticPr fontId="1" type="noConversion"/>
  </si>
  <si>
    <t>b0</t>
    <phoneticPr fontId="1" type="noConversion"/>
  </si>
  <si>
    <t>b1</t>
    <phoneticPr fontId="1" type="noConversion"/>
  </si>
  <si>
    <t>b2</t>
    <phoneticPr fontId="1" type="noConversion"/>
  </si>
  <si>
    <t>b13</t>
    <phoneticPr fontId="1" type="noConversion"/>
  </si>
  <si>
    <t>b12</t>
    <phoneticPr fontId="1" type="noConversion"/>
  </si>
  <si>
    <t>b3</t>
    <phoneticPr fontId="1" type="noConversion"/>
  </si>
  <si>
    <t>E12</t>
    <phoneticPr fontId="1" type="noConversion"/>
  </si>
  <si>
    <t>b23</t>
    <phoneticPr fontId="1" type="noConversion"/>
  </si>
  <si>
    <t>b123</t>
    <phoneticPr fontId="1" type="noConversion"/>
  </si>
  <si>
    <t>s_i^2</t>
    <phoneticPr fontId="1" type="noConversion"/>
  </si>
  <si>
    <t>s_p^2</t>
    <phoneticPr fontId="1" type="noConversion"/>
  </si>
  <si>
    <t>s_effect^2</t>
    <phoneticPr fontId="1" type="noConversion"/>
  </si>
  <si>
    <t>t-test</t>
    <phoneticPr fontId="1" type="noConversion"/>
  </si>
  <si>
    <t>s_effect</t>
    <phoneticPr fontId="1" type="noConversion"/>
  </si>
  <si>
    <t>dof</t>
    <phoneticPr fontId="1" type="noConversion"/>
  </si>
  <si>
    <t>t_64,0.025</t>
    <phoneticPr fontId="1" type="noConversion"/>
  </si>
  <si>
    <t>t_64,0.975</t>
    <phoneticPr fontId="1" type="noConversion"/>
  </si>
  <si>
    <t>(-)</t>
    <phoneticPr fontId="1" type="noConversion"/>
  </si>
  <si>
    <t>(+)</t>
    <phoneticPr fontId="1" type="noConversion"/>
  </si>
  <si>
    <t>p-value</t>
    <phoneticPr fontId="1" type="noConversion"/>
  </si>
  <si>
    <t>SST</t>
    <phoneticPr fontId="1" type="noConversion"/>
  </si>
  <si>
    <t>SS1</t>
    <phoneticPr fontId="1" type="noConversion"/>
  </si>
  <si>
    <t>SS2</t>
    <phoneticPr fontId="1" type="noConversion"/>
  </si>
  <si>
    <t>SS3</t>
    <phoneticPr fontId="1" type="noConversion"/>
  </si>
  <si>
    <t>SSE</t>
    <phoneticPr fontId="1" type="noConversion"/>
  </si>
  <si>
    <t>SS12</t>
    <phoneticPr fontId="1" type="noConversion"/>
  </si>
  <si>
    <t>SS23</t>
    <phoneticPr fontId="1" type="noConversion"/>
  </si>
  <si>
    <t>SS13</t>
    <phoneticPr fontId="1" type="noConversion"/>
  </si>
  <si>
    <t>SS123</t>
    <phoneticPr fontId="1" type="noConversion"/>
  </si>
  <si>
    <t>source of variation</t>
    <phoneticPr fontId="1" type="noConversion"/>
  </si>
  <si>
    <t>SS</t>
    <phoneticPr fontId="1" type="noConversion"/>
  </si>
  <si>
    <t>DOF</t>
    <phoneticPr fontId="1" type="noConversion"/>
  </si>
  <si>
    <t>MS</t>
    <phoneticPr fontId="1" type="noConversion"/>
  </si>
  <si>
    <t>F</t>
    <phoneticPr fontId="1" type="noConversion"/>
  </si>
  <si>
    <t>F_0.05</t>
    <phoneticPr fontId="1" type="noConversion"/>
  </si>
  <si>
    <t>E2</t>
  </si>
  <si>
    <t>E3</t>
  </si>
  <si>
    <t>error</t>
    <phoneticPr fontId="1" type="noConversion"/>
  </si>
  <si>
    <t>total</t>
    <phoneticPr fontId="1" type="noConversion"/>
  </si>
  <si>
    <t>R^2</t>
    <phoneticPr fontId="1" type="noConversion"/>
  </si>
  <si>
    <t>adjusted R^2</t>
    <phoneticPr fontId="1" type="noConversion"/>
  </si>
  <si>
    <t>replication 1</t>
    <phoneticPr fontId="1" type="noConversion"/>
  </si>
  <si>
    <t>replication 2</t>
  </si>
  <si>
    <t>replication 3</t>
  </si>
  <si>
    <t>6--1</t>
    <phoneticPr fontId="1" type="noConversion"/>
  </si>
  <si>
    <t>2--1</t>
    <phoneticPr fontId="1" type="noConversion"/>
  </si>
  <si>
    <t>8--2</t>
    <phoneticPr fontId="1" type="noConversion"/>
  </si>
  <si>
    <t>2--2</t>
    <phoneticPr fontId="1" type="noConversion"/>
  </si>
  <si>
    <t>8--3</t>
    <phoneticPr fontId="1" type="noConversion"/>
  </si>
  <si>
    <t>7--2</t>
    <phoneticPr fontId="1" type="noConversion"/>
  </si>
  <si>
    <t>4--2</t>
    <phoneticPr fontId="1" type="noConversion"/>
  </si>
  <si>
    <t>4--1</t>
    <phoneticPr fontId="1" type="noConversion"/>
  </si>
  <si>
    <t>2--3</t>
    <phoneticPr fontId="1" type="noConversion"/>
  </si>
  <si>
    <t>3--3</t>
    <phoneticPr fontId="1" type="noConversion"/>
  </si>
  <si>
    <t>3--1</t>
    <phoneticPr fontId="1" type="noConversion"/>
  </si>
  <si>
    <t>6--3</t>
    <phoneticPr fontId="1" type="noConversion"/>
  </si>
  <si>
    <t>8--1</t>
    <phoneticPr fontId="1" type="noConversion"/>
  </si>
  <si>
    <t>7--3</t>
    <phoneticPr fontId="1" type="noConversion"/>
  </si>
  <si>
    <t>1--3</t>
    <phoneticPr fontId="1" type="noConversion"/>
  </si>
  <si>
    <t>1--1</t>
    <phoneticPr fontId="1" type="noConversion"/>
  </si>
  <si>
    <t>5--3</t>
    <phoneticPr fontId="1" type="noConversion"/>
  </si>
  <si>
    <t>5--2</t>
    <phoneticPr fontId="1" type="noConversion"/>
  </si>
  <si>
    <t>6--2</t>
    <phoneticPr fontId="1" type="noConversion"/>
  </si>
  <si>
    <t>3--2</t>
    <phoneticPr fontId="1" type="noConversion"/>
  </si>
  <si>
    <t>1--2</t>
    <phoneticPr fontId="1" type="noConversion"/>
  </si>
  <si>
    <t>5--1</t>
    <phoneticPr fontId="1" type="noConversion"/>
  </si>
  <si>
    <t>4--3</t>
    <phoneticPr fontId="1" type="noConversion"/>
  </si>
  <si>
    <t>7--1</t>
    <phoneticPr fontId="1" type="noConversion"/>
  </si>
  <si>
    <t>average</t>
    <phoneticPr fontId="1" type="noConversion"/>
  </si>
  <si>
    <t>replicate 1</t>
    <phoneticPr fontId="1" type="noConversion"/>
  </si>
  <si>
    <t>replicate 2</t>
  </si>
  <si>
    <t>replicate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</si>
</sst>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0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7" xfId="0" applyFill="1" applyBorder="1">
      <alignment vertical="center"/>
    </xf>
    <xf numFmtId="0" fontId="0" fillId="0" borderId="17" xfId="0" applyFill="1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1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76" fontId="0" fillId="0" borderId="0" xfId="0" applyNumberFormat="1">
      <alignment vertical="center"/>
    </xf>
  </cellXfs>
  <cellStyles count="1">
    <cellStyle name="一般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'experiment design'!$K$18</c:f>
              <c:strCache>
                <c:ptCount val="1"/>
                <c:pt idx="0">
                  <c:v>E1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('experiment design'!$Q$18,'experiment design'!$L$18,'experiment design'!$R$18)</c:f>
              <c:numCache>
                <c:formatCode>General</c:formatCode>
                <c:ptCount val="3"/>
                <c:pt idx="0">
                  <c:v>-47.489168787853536</c:v>
                </c:pt>
                <c:pt idx="1">
                  <c:v>-20.416666666666668</c:v>
                </c:pt>
                <c:pt idx="2">
                  <c:v>6.6558354545202008</c:v>
                </c:pt>
              </c:numCache>
            </c:numRef>
          </c:xVal>
          <c:yVal>
            <c:numRef>
              <c:f>('experiment design'!$J$18,'experiment design'!$J$18,'experiment design'!$J$18)</c:f>
              <c:numCache>
                <c:formatCode>General</c:formatCode>
                <c:ptCount val="3"/>
                <c:pt idx="0">
                  <c:v>7</c:v>
                </c:pt>
                <c:pt idx="1">
                  <c:v>7</c:v>
                </c:pt>
                <c:pt idx="2">
                  <c:v>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DBE-4871-A287-F9F9A3B8A6E2}"/>
            </c:ext>
          </c:extLst>
        </c:ser>
        <c:ser>
          <c:idx val="1"/>
          <c:order val="1"/>
          <c:tx>
            <c:strRef>
              <c:f>'experiment design'!$K$19</c:f>
              <c:strCache>
                <c:ptCount val="1"/>
                <c:pt idx="0">
                  <c:v>E2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('experiment design'!$Q$19,'experiment design'!$L$19,'experiment design'!$R$19)</c:f>
              <c:numCache>
                <c:formatCode>General</c:formatCode>
                <c:ptCount val="3"/>
                <c:pt idx="0">
                  <c:v>-65.544724343409086</c:v>
                </c:pt>
                <c:pt idx="1">
                  <c:v>-38.472222222222221</c:v>
                </c:pt>
                <c:pt idx="2">
                  <c:v>-11.399720101035353</c:v>
                </c:pt>
              </c:numCache>
            </c:numRef>
          </c:xVal>
          <c:yVal>
            <c:numRef>
              <c:f>('experiment design'!$J$19,'experiment design'!$J$19,'experiment design'!$J$19)</c:f>
              <c:numCache>
                <c:formatCode>General</c:formatCode>
                <c:ptCount val="3"/>
                <c:pt idx="0">
                  <c:v>6</c:v>
                </c:pt>
                <c:pt idx="1">
                  <c:v>6</c:v>
                </c:pt>
                <c:pt idx="2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DBE-4871-A287-F9F9A3B8A6E2}"/>
            </c:ext>
          </c:extLst>
        </c:ser>
        <c:ser>
          <c:idx val="2"/>
          <c:order val="2"/>
          <c:tx>
            <c:strRef>
              <c:f>'experiment design'!$K$20</c:f>
              <c:strCache>
                <c:ptCount val="1"/>
                <c:pt idx="0">
                  <c:v>E3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('experiment design'!$Q$20,'experiment design'!$L$20,'experiment design'!$R$20)</c:f>
              <c:numCache>
                <c:formatCode>General</c:formatCode>
                <c:ptCount val="3"/>
                <c:pt idx="0">
                  <c:v>-14.155835454520203</c:v>
                </c:pt>
                <c:pt idx="1">
                  <c:v>12.916666666666666</c:v>
                </c:pt>
                <c:pt idx="2">
                  <c:v>39.989168787853536</c:v>
                </c:pt>
              </c:numCache>
            </c:numRef>
          </c:xVal>
          <c:yVal>
            <c:numRef>
              <c:f>('experiment design'!$J$20,'experiment design'!$J$20,'experiment design'!$J$20)</c:f>
              <c:numCache>
                <c:formatCode>General</c:formatCode>
                <c:ptCount val="3"/>
                <c:pt idx="0">
                  <c:v>5</c:v>
                </c:pt>
                <c:pt idx="1">
                  <c:v>5</c:v>
                </c:pt>
                <c:pt idx="2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DBE-4871-A287-F9F9A3B8A6E2}"/>
            </c:ext>
          </c:extLst>
        </c:ser>
        <c:ser>
          <c:idx val="3"/>
          <c:order val="3"/>
          <c:tx>
            <c:strRef>
              <c:f>'experiment design'!$K$21</c:f>
              <c:strCache>
                <c:ptCount val="1"/>
                <c:pt idx="0">
                  <c:v>E12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('experiment design'!$Q$21,'experiment design'!$L$21,'experiment design'!$R$21)</c:f>
              <c:numCache>
                <c:formatCode>General</c:formatCode>
                <c:ptCount val="3"/>
                <c:pt idx="0">
                  <c:v>26.677497878813131</c:v>
                </c:pt>
                <c:pt idx="1">
                  <c:v>53.75</c:v>
                </c:pt>
                <c:pt idx="2">
                  <c:v>80.822502121186872</c:v>
                </c:pt>
              </c:numCache>
            </c:numRef>
          </c:xVal>
          <c:yVal>
            <c:numRef>
              <c:f>('experiment design'!$J$21,'experiment design'!$J$21,'experiment design'!$J$21)</c:f>
              <c:numCache>
                <c:formatCode>General</c:formatCode>
                <c:ptCount val="3"/>
                <c:pt idx="0">
                  <c:v>4</c:v>
                </c:pt>
                <c:pt idx="1">
                  <c:v>4</c:v>
                </c:pt>
                <c:pt idx="2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DBE-4871-A287-F9F9A3B8A6E2}"/>
            </c:ext>
          </c:extLst>
        </c:ser>
        <c:ser>
          <c:idx val="4"/>
          <c:order val="4"/>
          <c:tx>
            <c:strRef>
              <c:f>'experiment design'!$K$22</c:f>
              <c:strCache>
                <c:ptCount val="1"/>
                <c:pt idx="0">
                  <c:v>E23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('experiment design'!$Q$22,'experiment design'!$L$22,'experiment design'!$R$22)</c:f>
              <c:numCache>
                <c:formatCode>General</c:formatCode>
                <c:ptCount val="3"/>
                <c:pt idx="0">
                  <c:v>-16.655835454520201</c:v>
                </c:pt>
                <c:pt idx="1">
                  <c:v>10.416666666666666</c:v>
                </c:pt>
                <c:pt idx="2">
                  <c:v>37.489168787853536</c:v>
                </c:pt>
              </c:numCache>
            </c:numRef>
          </c:xVal>
          <c:yVal>
            <c:numRef>
              <c:f>('experiment design'!$J$22,'experiment design'!$J$22,'experiment design'!$J$22)</c:f>
              <c:numCache>
                <c:formatCode>General</c:formatCode>
                <c:ptCount val="3"/>
                <c:pt idx="0">
                  <c:v>3</c:v>
                </c:pt>
                <c:pt idx="1">
                  <c:v>3</c:v>
                </c:pt>
                <c:pt idx="2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ADBE-4871-A287-F9F9A3B8A6E2}"/>
            </c:ext>
          </c:extLst>
        </c:ser>
        <c:ser>
          <c:idx val="5"/>
          <c:order val="5"/>
          <c:tx>
            <c:strRef>
              <c:f>'experiment design'!$K$23</c:f>
              <c:strCache>
                <c:ptCount val="1"/>
                <c:pt idx="0">
                  <c:v>E13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('experiment design'!$Q$23,'experiment design'!$L$23,'experiment design'!$R$23)</c:f>
              <c:numCache>
                <c:formatCode>General</c:formatCode>
                <c:ptCount val="3"/>
                <c:pt idx="0">
                  <c:v>-24.711391010075758</c:v>
                </c:pt>
                <c:pt idx="1">
                  <c:v>2.3611111111111112</c:v>
                </c:pt>
                <c:pt idx="2">
                  <c:v>29.433613232297979</c:v>
                </c:pt>
              </c:numCache>
            </c:numRef>
          </c:xVal>
          <c:yVal>
            <c:numRef>
              <c:f>('experiment design'!$J$23,'experiment design'!$J$23,'experiment design'!$J$23)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ADBE-4871-A287-F9F9A3B8A6E2}"/>
            </c:ext>
          </c:extLst>
        </c:ser>
        <c:ser>
          <c:idx val="6"/>
          <c:order val="6"/>
          <c:tx>
            <c:strRef>
              <c:f>'experiment design'!$K$24</c:f>
              <c:strCache>
                <c:ptCount val="1"/>
                <c:pt idx="0">
                  <c:v>E123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('experiment design'!$Q$24,'experiment design'!$L$24,'experiment design'!$R$24)</c:f>
              <c:numCache>
                <c:formatCode>General</c:formatCode>
                <c:ptCount val="3"/>
                <c:pt idx="0">
                  <c:v>-24.433613232297979</c:v>
                </c:pt>
                <c:pt idx="1">
                  <c:v>2.6388888888888888</c:v>
                </c:pt>
                <c:pt idx="2">
                  <c:v>29.711391010075758</c:v>
                </c:pt>
              </c:numCache>
            </c:numRef>
          </c:xVal>
          <c:yVal>
            <c:numRef>
              <c:f>('experiment design'!$J$24,'experiment design'!$J$24,'experiment design'!$J$24)</c:f>
              <c:numCache>
                <c:formatCode>General</c:formatCode>
                <c:ptCount val="3"/>
                <c:pt idx="0">
                  <c:v>1</c:v>
                </c:pt>
                <c:pt idx="1">
                  <c:v>1</c:v>
                </c:pt>
                <c:pt idx="2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ADBE-4871-A287-F9F9A3B8A6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9318047"/>
        <c:axId val="529324287"/>
      </c:scatterChart>
      <c:valAx>
        <c:axId val="5293180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29324287"/>
        <c:crosses val="autoZero"/>
        <c:crossBetween val="midCat"/>
      </c:valAx>
      <c:valAx>
        <c:axId val="529324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29318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4979155730533684"/>
          <c:y val="0.10438466025080198"/>
          <c:w val="0.13354177602799649"/>
          <c:h val="0.7505825313502478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620486</xdr:colOff>
      <xdr:row>21</xdr:row>
      <xdr:rowOff>27214</xdr:rowOff>
    </xdr:from>
    <xdr:to>
      <xdr:col>7</xdr:col>
      <xdr:colOff>391886</xdr:colOff>
      <xdr:row>34</xdr:row>
      <xdr:rowOff>46264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2B57A30A-E760-4CDD-B6A1-FCFE4B25DA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AFF7F-C379-4648-8145-FECEA7F02896}">
  <dimension ref="A1:AC85"/>
  <sheetViews>
    <sheetView tabSelected="1" zoomScale="70" zoomScaleNormal="70" workbookViewId="0">
      <selection activeCell="S38" sqref="S38"/>
    </sheetView>
  </sheetViews>
  <sheetFormatPr defaultRowHeight="17" x14ac:dyDescent="0.4"/>
  <cols>
    <col min="16" max="16" width="13.1796875" bestFit="1" customWidth="1"/>
    <col min="17" max="17" width="14" bestFit="1" customWidth="1"/>
    <col min="24" max="24" width="17.08984375" bestFit="1" customWidth="1"/>
  </cols>
  <sheetData>
    <row r="1" spans="1:29" ht="17.5" thickBot="1" x14ac:dyDescent="0.45">
      <c r="A1" s="14"/>
      <c r="B1" s="15"/>
      <c r="C1" s="15"/>
      <c r="D1" s="15"/>
      <c r="E1" s="31" t="s">
        <v>96</v>
      </c>
      <c r="F1" s="32"/>
      <c r="G1" s="32"/>
      <c r="H1" s="31" t="s">
        <v>97</v>
      </c>
      <c r="I1" s="32"/>
      <c r="J1" s="32"/>
      <c r="K1" s="31" t="s">
        <v>98</v>
      </c>
      <c r="L1" s="32"/>
      <c r="M1" s="32"/>
      <c r="N1" s="22"/>
      <c r="O1" s="23"/>
      <c r="P1" s="14" t="s">
        <v>23</v>
      </c>
      <c r="Q1" s="16" t="s">
        <v>37</v>
      </c>
    </row>
    <row r="2" spans="1:29" x14ac:dyDescent="0.4">
      <c r="A2" s="17" t="s">
        <v>0</v>
      </c>
      <c r="B2" s="6" t="s">
        <v>1</v>
      </c>
      <c r="C2" s="6" t="s">
        <v>2</v>
      </c>
      <c r="D2" s="6" t="s">
        <v>3</v>
      </c>
      <c r="E2" s="7" t="s">
        <v>4</v>
      </c>
      <c r="F2" s="6" t="s">
        <v>5</v>
      </c>
      <c r="G2" s="6" t="s">
        <v>6</v>
      </c>
      <c r="H2" s="7" t="s">
        <v>4</v>
      </c>
      <c r="I2" s="6" t="s">
        <v>5</v>
      </c>
      <c r="J2" s="6" t="s">
        <v>6</v>
      </c>
      <c r="K2" s="7" t="s">
        <v>4</v>
      </c>
      <c r="L2" s="6" t="s">
        <v>5</v>
      </c>
      <c r="M2" s="6" t="s">
        <v>6</v>
      </c>
      <c r="N2" s="7" t="s">
        <v>15</v>
      </c>
      <c r="O2" s="10" t="s">
        <v>36</v>
      </c>
      <c r="P2" s="17">
        <v>8</v>
      </c>
      <c r="Q2" s="18">
        <f>SUM(O3:O10)/P2</f>
        <v>3305.6423611111109</v>
      </c>
      <c r="S2" s="14" t="s">
        <v>47</v>
      </c>
      <c r="T2" s="15" cm="1">
        <f t="array" ref="T2">SUM(((E3:M10)-$P$8)^2)</f>
        <v>302891.31944444444</v>
      </c>
      <c r="U2" s="15" t="s">
        <v>45</v>
      </c>
      <c r="V2" s="16" t="s">
        <v>44</v>
      </c>
      <c r="X2" s="2" t="s">
        <v>56</v>
      </c>
      <c r="Y2" s="26" t="s">
        <v>57</v>
      </c>
      <c r="Z2" s="26" t="s">
        <v>58</v>
      </c>
      <c r="AA2" s="26" t="s">
        <v>59</v>
      </c>
      <c r="AB2" s="26" t="s">
        <v>60</v>
      </c>
      <c r="AC2" s="27" t="s">
        <v>61</v>
      </c>
    </row>
    <row r="3" spans="1:29" x14ac:dyDescent="0.4">
      <c r="A3" s="17">
        <v>1</v>
      </c>
      <c r="B3" s="6">
        <v>-1</v>
      </c>
      <c r="C3" s="6">
        <v>-1</v>
      </c>
      <c r="D3" s="6">
        <v>-1</v>
      </c>
      <c r="E3" s="7">
        <v>255</v>
      </c>
      <c r="F3" s="6">
        <v>275</v>
      </c>
      <c r="G3" s="6">
        <v>210</v>
      </c>
      <c r="H3" s="7">
        <v>170</v>
      </c>
      <c r="I3" s="6">
        <v>145</v>
      </c>
      <c r="J3" s="6">
        <v>160</v>
      </c>
      <c r="K3" s="7">
        <v>235</v>
      </c>
      <c r="L3" s="6">
        <v>290</v>
      </c>
      <c r="M3" s="6">
        <v>270</v>
      </c>
      <c r="N3" s="7">
        <f>AVERAGE(E3:M3)</f>
        <v>223.33333333333334</v>
      </c>
      <c r="O3" s="10">
        <f>_xlfn.VAR.S(E3:M3)</f>
        <v>2950</v>
      </c>
      <c r="P3" s="17" t="s">
        <v>24</v>
      </c>
      <c r="Q3" s="18" t="s">
        <v>38</v>
      </c>
      <c r="S3" s="17" t="s">
        <v>48</v>
      </c>
      <c r="T3" s="6">
        <f t="shared" ref="T3:T9" si="0">$P$6/2*((U3-$P$8)^2+(V3-$P$8)^2)</f>
        <v>7503.1249999999927</v>
      </c>
      <c r="U3" s="6">
        <f>AVERAGE(E4:M4,E6:M6,E8:M8,E10:M10)</f>
        <v>158.19444444444446</v>
      </c>
      <c r="V3" s="18">
        <f>AVERAGE(E3:M3,E5:M5,E7:M7,E9:M9)</f>
        <v>178.61111111111111</v>
      </c>
      <c r="X3" s="3" t="s">
        <v>17</v>
      </c>
      <c r="Y3" s="6">
        <f>T3</f>
        <v>7503.1249999999927</v>
      </c>
      <c r="Z3" s="6">
        <v>1</v>
      </c>
      <c r="AA3" s="6">
        <f>Y3/Z3</f>
        <v>7503.1249999999927</v>
      </c>
      <c r="AB3" s="6">
        <f>AA3/$AA$10</f>
        <v>2.2697933352590507</v>
      </c>
      <c r="AC3" s="10">
        <f>_xlfn.F.INV.RT(0.05,Z3,$Z$10)</f>
        <v>3.9909237717402912</v>
      </c>
    </row>
    <row r="4" spans="1:29" x14ac:dyDescent="0.4">
      <c r="A4" s="17">
        <v>2</v>
      </c>
      <c r="B4" s="6">
        <v>1</v>
      </c>
      <c r="C4" s="6">
        <v>-1</v>
      </c>
      <c r="D4" s="6">
        <v>-1</v>
      </c>
      <c r="E4" s="13">
        <v>145</v>
      </c>
      <c r="F4" s="12">
        <v>240</v>
      </c>
      <c r="G4" s="12">
        <v>200</v>
      </c>
      <c r="H4" s="13">
        <v>100</v>
      </c>
      <c r="I4" s="12">
        <v>70</v>
      </c>
      <c r="J4" s="12">
        <v>195</v>
      </c>
      <c r="K4" s="13">
        <v>100</v>
      </c>
      <c r="L4" s="12">
        <v>125</v>
      </c>
      <c r="M4" s="12">
        <v>170</v>
      </c>
      <c r="N4" s="7">
        <f t="shared" ref="N4:N10" si="1">AVERAGE(E4:M4)</f>
        <v>149.44444444444446</v>
      </c>
      <c r="O4" s="10">
        <f t="shared" ref="O4:O10" si="2">_xlfn.VAR.S(E4:M4)</f>
        <v>3134.0277777777774</v>
      </c>
      <c r="P4" s="17">
        <v>9</v>
      </c>
      <c r="Q4" s="18">
        <f>4*Q2/(P2*P4)</f>
        <v>183.64679783950615</v>
      </c>
      <c r="S4" s="17" t="s">
        <v>49</v>
      </c>
      <c r="T4" s="6">
        <f t="shared" si="0"/>
        <v>26642.013888888898</v>
      </c>
      <c r="U4" s="6">
        <f>AVERAGE(E5:M5,E6:M6,E9:M9,E10:M10)</f>
        <v>149.16666666666666</v>
      </c>
      <c r="V4" s="18">
        <f>AVERAGE(E3:M3,E4:M4,E7:M7,E8:M8)</f>
        <v>187.63888888888889</v>
      </c>
      <c r="X4" s="3" t="s">
        <v>62</v>
      </c>
      <c r="Y4" s="6">
        <f t="shared" ref="Y4:Y9" si="3">T4</f>
        <v>26642.013888888898</v>
      </c>
      <c r="Z4" s="6">
        <v>1</v>
      </c>
      <c r="AA4" s="6">
        <f t="shared" ref="AA4:AA10" si="4">Y4/Z4</f>
        <v>26642.013888888898</v>
      </c>
      <c r="AB4" s="6">
        <f t="shared" ref="AB4:AB9" si="5">AA4/$AA$10</f>
        <v>8.0595572595257501</v>
      </c>
      <c r="AC4" s="10">
        <f t="shared" ref="AC4:AC9" si="6">_xlfn.F.INV.RT(0.05,Z4,$Z$10)</f>
        <v>3.9909237717402912</v>
      </c>
    </row>
    <row r="5" spans="1:29" x14ac:dyDescent="0.4">
      <c r="A5" s="17">
        <v>3</v>
      </c>
      <c r="B5" s="6">
        <v>-1</v>
      </c>
      <c r="C5" s="6">
        <v>1</v>
      </c>
      <c r="D5" s="6">
        <v>-1</v>
      </c>
      <c r="E5" s="13">
        <v>95</v>
      </c>
      <c r="F5" s="12">
        <v>85</v>
      </c>
      <c r="G5" s="12">
        <v>75</v>
      </c>
      <c r="H5" s="13">
        <v>150</v>
      </c>
      <c r="I5" s="12">
        <v>130</v>
      </c>
      <c r="J5" s="12">
        <v>175</v>
      </c>
      <c r="K5" s="13">
        <v>110</v>
      </c>
      <c r="L5" s="12">
        <v>160</v>
      </c>
      <c r="M5" s="12">
        <v>130</v>
      </c>
      <c r="N5" s="7">
        <f t="shared" si="1"/>
        <v>123.33333333333333</v>
      </c>
      <c r="O5" s="10">
        <f t="shared" si="2"/>
        <v>1200</v>
      </c>
      <c r="P5" s="17" t="s">
        <v>25</v>
      </c>
      <c r="Q5" s="18" t="s">
        <v>40</v>
      </c>
      <c r="S5" s="17" t="s">
        <v>50</v>
      </c>
      <c r="T5" s="6">
        <f t="shared" si="0"/>
        <v>3003.1249999999959</v>
      </c>
      <c r="U5" s="6">
        <f>AVERAGE(E7:M10)</f>
        <v>174.86111111111111</v>
      </c>
      <c r="V5" s="18">
        <f>AVERAGE(E3:M6)</f>
        <v>161.94444444444446</v>
      </c>
      <c r="X5" s="3" t="s">
        <v>63</v>
      </c>
      <c r="Y5" s="6">
        <f t="shared" si="3"/>
        <v>3003.1249999999959</v>
      </c>
      <c r="Z5" s="6">
        <v>1</v>
      </c>
      <c r="AA5" s="6">
        <f t="shared" si="4"/>
        <v>3003.1249999999959</v>
      </c>
      <c r="AB5" s="6">
        <f t="shared" si="5"/>
        <v>0.90848454609910323</v>
      </c>
      <c r="AC5" s="10">
        <f t="shared" si="6"/>
        <v>3.9909237717402912</v>
      </c>
    </row>
    <row r="6" spans="1:29" x14ac:dyDescent="0.4">
      <c r="A6" s="17">
        <v>4</v>
      </c>
      <c r="B6" s="6">
        <v>1</v>
      </c>
      <c r="C6" s="6">
        <v>1</v>
      </c>
      <c r="D6" s="6">
        <v>-1</v>
      </c>
      <c r="E6" s="13">
        <v>145</v>
      </c>
      <c r="F6" s="12">
        <v>220</v>
      </c>
      <c r="G6" s="12">
        <v>295</v>
      </c>
      <c r="H6" s="13">
        <v>130</v>
      </c>
      <c r="I6" s="12">
        <v>130</v>
      </c>
      <c r="J6" s="12">
        <v>145</v>
      </c>
      <c r="K6" s="13">
        <v>90</v>
      </c>
      <c r="L6" s="12">
        <v>110</v>
      </c>
      <c r="M6" s="12">
        <v>100</v>
      </c>
      <c r="N6" s="7">
        <f t="shared" si="1"/>
        <v>151.66666666666666</v>
      </c>
      <c r="O6" s="10">
        <f t="shared" si="2"/>
        <v>4306.25</v>
      </c>
      <c r="P6" s="17">
        <f>P2*P4</f>
        <v>72</v>
      </c>
      <c r="Q6" s="18">
        <f>Q4^0.5</f>
        <v>13.551634508040207</v>
      </c>
      <c r="S6" s="17" t="s">
        <v>52</v>
      </c>
      <c r="T6" s="6">
        <f t="shared" si="0"/>
        <v>52003.125</v>
      </c>
      <c r="U6" s="6">
        <f>AVERAGE(E3:M3,E6:M6,E7:M7,E10:M10)</f>
        <v>195.27777777777777</v>
      </c>
      <c r="V6" s="18">
        <f>AVERAGE(E4:M4,E5:M5,E8:M8,E9:M9)</f>
        <v>141.52777777777777</v>
      </c>
      <c r="X6" s="3" t="s">
        <v>33</v>
      </c>
      <c r="Y6" s="6">
        <f t="shared" si="3"/>
        <v>52003.125</v>
      </c>
      <c r="Z6" s="6">
        <v>1</v>
      </c>
      <c r="AA6" s="6">
        <f t="shared" si="4"/>
        <v>52003.125</v>
      </c>
      <c r="AB6" s="6">
        <f t="shared" si="5"/>
        <v>15.731624694729653</v>
      </c>
      <c r="AC6" s="10">
        <f t="shared" si="6"/>
        <v>3.9909237717402912</v>
      </c>
    </row>
    <row r="7" spans="1:29" x14ac:dyDescent="0.4">
      <c r="A7" s="17">
        <v>5</v>
      </c>
      <c r="B7" s="6">
        <v>-1</v>
      </c>
      <c r="C7" s="6">
        <v>-1</v>
      </c>
      <c r="D7" s="6">
        <v>1</v>
      </c>
      <c r="E7" s="13">
        <v>245</v>
      </c>
      <c r="F7" s="12">
        <v>225</v>
      </c>
      <c r="G7" s="12">
        <v>335</v>
      </c>
      <c r="H7" s="13">
        <v>295</v>
      </c>
      <c r="I7" s="12">
        <v>280</v>
      </c>
      <c r="J7" s="12">
        <v>220</v>
      </c>
      <c r="K7" s="13">
        <v>180</v>
      </c>
      <c r="L7" s="12">
        <v>120</v>
      </c>
      <c r="M7" s="12">
        <v>135</v>
      </c>
      <c r="N7" s="7">
        <f t="shared" si="1"/>
        <v>226.11111111111111</v>
      </c>
      <c r="O7" s="10">
        <f t="shared" si="2"/>
        <v>5198.6111111111095</v>
      </c>
      <c r="P7" s="17" t="s">
        <v>26</v>
      </c>
      <c r="Q7" s="18" t="s">
        <v>41</v>
      </c>
      <c r="S7" s="17" t="s">
        <v>53</v>
      </c>
      <c r="T7" s="6">
        <f t="shared" si="0"/>
        <v>1953.1249999999966</v>
      </c>
      <c r="U7" s="6">
        <f>AVERAGE(E3:M3,E4:M4,E9:M9,E10:M10)</f>
        <v>173.61111111111111</v>
      </c>
      <c r="V7" s="18">
        <f>AVERAGE(E5:M5,E6:M6,E7:M7,E8:M8)</f>
        <v>163.19444444444446</v>
      </c>
      <c r="X7" s="3" t="s">
        <v>21</v>
      </c>
      <c r="Y7" s="6">
        <f t="shared" si="3"/>
        <v>1953.1249999999966</v>
      </c>
      <c r="Z7" s="6">
        <v>1</v>
      </c>
      <c r="AA7" s="6">
        <f t="shared" si="4"/>
        <v>1953.1249999999966</v>
      </c>
      <c r="AB7" s="6">
        <f t="shared" si="5"/>
        <v>0.59084582862844881</v>
      </c>
      <c r="AC7" s="10">
        <f t="shared" si="6"/>
        <v>3.9909237717402912</v>
      </c>
    </row>
    <row r="8" spans="1:29" ht="17.5" thickBot="1" x14ac:dyDescent="0.45">
      <c r="A8" s="17">
        <v>6</v>
      </c>
      <c r="B8" s="6">
        <v>1</v>
      </c>
      <c r="C8" s="6">
        <v>-1</v>
      </c>
      <c r="D8" s="6">
        <v>1</v>
      </c>
      <c r="E8" s="13">
        <v>70</v>
      </c>
      <c r="F8" s="12">
        <v>140</v>
      </c>
      <c r="G8" s="12">
        <v>120</v>
      </c>
      <c r="H8" s="13">
        <v>170</v>
      </c>
      <c r="I8" s="12">
        <v>255</v>
      </c>
      <c r="J8" s="12">
        <v>150</v>
      </c>
      <c r="K8" s="13">
        <v>130</v>
      </c>
      <c r="L8" s="12">
        <v>110</v>
      </c>
      <c r="M8" s="12">
        <v>220</v>
      </c>
      <c r="N8" s="7">
        <f t="shared" si="1"/>
        <v>151.66666666666666</v>
      </c>
      <c r="O8" s="10">
        <f t="shared" si="2"/>
        <v>3212.5</v>
      </c>
      <c r="P8" s="19">
        <f>AVERAGE(N3:N10)</f>
        <v>168.4027777777778</v>
      </c>
      <c r="Q8" s="21">
        <f>P2*(P4-1)</f>
        <v>64</v>
      </c>
      <c r="S8" s="17" t="s">
        <v>54</v>
      </c>
      <c r="T8" s="6">
        <f t="shared" si="0"/>
        <v>100.3472222222225</v>
      </c>
      <c r="U8" s="6">
        <f>AVERAGE(E3:M3,E5:M5,E8:M8,E10:M10)</f>
        <v>169.58333333333334</v>
      </c>
      <c r="V8" s="18">
        <f>AVERAGE(E4:M4,E6:M6,E7:M7,E9:M9)</f>
        <v>167.22222222222223</v>
      </c>
      <c r="X8" s="3" t="s">
        <v>20</v>
      </c>
      <c r="Y8" s="6">
        <f t="shared" si="3"/>
        <v>100.3472222222225</v>
      </c>
      <c r="Z8" s="6">
        <v>1</v>
      </c>
      <c r="AA8" s="6">
        <f t="shared" si="4"/>
        <v>100.3472222222225</v>
      </c>
      <c r="AB8" s="6">
        <f t="shared" si="5"/>
        <v>3.0356345684199551E-2</v>
      </c>
      <c r="AC8" s="10">
        <f t="shared" si="6"/>
        <v>3.9909237717402912</v>
      </c>
    </row>
    <row r="9" spans="1:29" x14ac:dyDescent="0.4">
      <c r="A9" s="17">
        <v>7</v>
      </c>
      <c r="B9" s="6">
        <v>-1</v>
      </c>
      <c r="C9" s="6">
        <v>1</v>
      </c>
      <c r="D9" s="6">
        <v>1</v>
      </c>
      <c r="E9" s="13">
        <v>95</v>
      </c>
      <c r="F9" s="12">
        <v>245</v>
      </c>
      <c r="G9" s="12">
        <v>140</v>
      </c>
      <c r="H9" s="13">
        <v>135</v>
      </c>
      <c r="I9" s="12">
        <v>155</v>
      </c>
      <c r="J9" s="12">
        <v>210</v>
      </c>
      <c r="K9" s="13">
        <v>70</v>
      </c>
      <c r="L9" s="12">
        <v>90</v>
      </c>
      <c r="M9" s="12">
        <v>135</v>
      </c>
      <c r="N9" s="7">
        <f t="shared" si="1"/>
        <v>141.66666666666666</v>
      </c>
      <c r="O9" s="10">
        <f t="shared" si="2"/>
        <v>3200</v>
      </c>
      <c r="S9" s="17" t="s">
        <v>55</v>
      </c>
      <c r="T9" s="6">
        <f t="shared" si="0"/>
        <v>125.34722222222193</v>
      </c>
      <c r="U9" s="6">
        <f>AVERAGE(E4:M4,E5:M5,E7:M7,E10:M10)</f>
        <v>169.72222222222223</v>
      </c>
      <c r="V9" s="18">
        <f>AVERAGE(E3:M3,E6:M6,E8:M8,E9:M9)</f>
        <v>167.08333333333334</v>
      </c>
      <c r="X9" s="3" t="s">
        <v>22</v>
      </c>
      <c r="Y9" s="6">
        <f t="shared" si="3"/>
        <v>125.34722222222193</v>
      </c>
      <c r="Z9" s="6">
        <v>1</v>
      </c>
      <c r="AA9" s="6">
        <f t="shared" si="4"/>
        <v>125.34722222222193</v>
      </c>
      <c r="AB9" s="6">
        <f t="shared" si="5"/>
        <v>3.7919172290643538E-2</v>
      </c>
      <c r="AC9" s="10">
        <f t="shared" si="6"/>
        <v>3.9909237717402912</v>
      </c>
    </row>
    <row r="10" spans="1:29" ht="17.5" thickBot="1" x14ac:dyDescent="0.45">
      <c r="A10" s="19">
        <v>8</v>
      </c>
      <c r="B10" s="20">
        <v>1</v>
      </c>
      <c r="C10" s="20">
        <v>1</v>
      </c>
      <c r="D10" s="20">
        <v>1</v>
      </c>
      <c r="E10" s="24">
        <v>150</v>
      </c>
      <c r="F10" s="25">
        <v>110</v>
      </c>
      <c r="G10" s="25">
        <v>160</v>
      </c>
      <c r="H10" s="24">
        <v>190</v>
      </c>
      <c r="I10" s="25">
        <v>275</v>
      </c>
      <c r="J10" s="25">
        <v>260</v>
      </c>
      <c r="K10" s="24">
        <v>115</v>
      </c>
      <c r="L10" s="25">
        <v>180</v>
      </c>
      <c r="M10" s="25">
        <v>180</v>
      </c>
      <c r="N10" s="8">
        <f t="shared" si="1"/>
        <v>180</v>
      </c>
      <c r="O10" s="11">
        <f t="shared" si="2"/>
        <v>3243.75</v>
      </c>
      <c r="S10" s="17"/>
      <c r="T10" s="6" cm="1">
        <f t="array" ref="T10">SUM(((E3:M3)-N3)^2)</f>
        <v>23599.999999999996</v>
      </c>
      <c r="U10" s="6"/>
      <c r="V10" s="18"/>
      <c r="X10" s="3" t="s">
        <v>64</v>
      </c>
      <c r="Y10" s="6">
        <f>T18</f>
        <v>211561.11111111112</v>
      </c>
      <c r="Z10" s="6">
        <f>P2*(P4-1)</f>
        <v>64</v>
      </c>
      <c r="AA10" s="6">
        <f t="shared" si="4"/>
        <v>3305.6423611111113</v>
      </c>
      <c r="AB10" s="6"/>
      <c r="AC10" s="10"/>
    </row>
    <row r="11" spans="1:29" ht="17.5" thickBot="1" x14ac:dyDescent="0.45">
      <c r="S11" s="17"/>
      <c r="T11" s="6" cm="1">
        <f t="array" ref="T11">SUM(((E4:M4)-N4)^2)</f>
        <v>25072.222222222226</v>
      </c>
      <c r="U11" s="6"/>
      <c r="V11" s="18"/>
      <c r="X11" s="28" t="s">
        <v>65</v>
      </c>
      <c r="Y11" s="29">
        <f>SUM(Y3:Y10)</f>
        <v>302891.31944444444</v>
      </c>
      <c r="Z11" s="29">
        <f>P2*P4-1</f>
        <v>71</v>
      </c>
      <c r="AA11" s="29"/>
      <c r="AB11" s="29"/>
      <c r="AC11" s="30"/>
    </row>
    <row r="12" spans="1:29" x14ac:dyDescent="0.4">
      <c r="S12" s="17"/>
      <c r="T12" s="6" cm="1">
        <f t="array" ref="T12">SUM(((E5:M5)-N5)^2)</f>
        <v>9600</v>
      </c>
      <c r="U12" s="6"/>
      <c r="V12" s="18"/>
      <c r="X12" s="12" t="s">
        <v>66</v>
      </c>
      <c r="Y12" s="6">
        <f>SUM(Y3:Y9)/Y11</f>
        <v>0.30152798205260178</v>
      </c>
    </row>
    <row r="13" spans="1:29" x14ac:dyDescent="0.4">
      <c r="A13" t="s">
        <v>0</v>
      </c>
      <c r="B13" t="s">
        <v>1</v>
      </c>
      <c r="C13" t="s">
        <v>2</v>
      </c>
      <c r="D13" t="s">
        <v>3</v>
      </c>
      <c r="E13" t="s">
        <v>11</v>
      </c>
      <c r="F13" t="s">
        <v>12</v>
      </c>
      <c r="G13" t="s">
        <v>13</v>
      </c>
      <c r="H13" t="s">
        <v>14</v>
      </c>
      <c r="I13" t="s">
        <v>16</v>
      </c>
      <c r="K13" t="s">
        <v>17</v>
      </c>
      <c r="L13" t="s">
        <v>18</v>
      </c>
      <c r="M13" t="s">
        <v>19</v>
      </c>
      <c r="N13" t="s">
        <v>33</v>
      </c>
      <c r="O13" t="s">
        <v>21</v>
      </c>
      <c r="P13" t="s">
        <v>20</v>
      </c>
      <c r="Q13" t="s">
        <v>22</v>
      </c>
      <c r="S13" s="17"/>
      <c r="T13" s="6" cm="1">
        <f t="array" ref="T13">SUM(((E6:M6)-N6)^2)</f>
        <v>34450.000000000007</v>
      </c>
      <c r="U13" s="6"/>
      <c r="V13" s="18"/>
      <c r="X13" s="12" t="s">
        <v>67</v>
      </c>
      <c r="Y13" s="6">
        <f>1-(Y10/Z10)/(Y11/Z11)</f>
        <v>0.22513260508960498</v>
      </c>
    </row>
    <row r="14" spans="1:29" x14ac:dyDescent="0.4">
      <c r="A14">
        <v>1</v>
      </c>
      <c r="B14">
        <v>-1</v>
      </c>
      <c r="C14">
        <v>-1</v>
      </c>
      <c r="D14">
        <v>-1</v>
      </c>
      <c r="E14">
        <f>B14*C14</f>
        <v>1</v>
      </c>
      <c r="F14">
        <f>C14*D14</f>
        <v>1</v>
      </c>
      <c r="G14">
        <f>B14*D14</f>
        <v>1</v>
      </c>
      <c r="H14">
        <f>B14*C14*D14</f>
        <v>-1</v>
      </c>
      <c r="I14">
        <f>E3</f>
        <v>255</v>
      </c>
      <c r="K14">
        <f t="shared" ref="K14:Q14" si="7">SUMPRODUCT(B14:B85,$I$14:$I$85)/($P$2/2*$P$4)</f>
        <v>-20.416666666666668</v>
      </c>
      <c r="L14">
        <f t="shared" si="7"/>
        <v>-38.472222222222221</v>
      </c>
      <c r="M14">
        <f t="shared" si="7"/>
        <v>12.916666666666666</v>
      </c>
      <c r="N14">
        <f t="shared" si="7"/>
        <v>53.75</v>
      </c>
      <c r="O14">
        <f t="shared" si="7"/>
        <v>10.416666666666666</v>
      </c>
      <c r="P14">
        <f t="shared" si="7"/>
        <v>2.3611111111111112</v>
      </c>
      <c r="Q14">
        <f t="shared" si="7"/>
        <v>2.6388888888888888</v>
      </c>
      <c r="S14" s="17"/>
      <c r="T14" s="6" cm="1">
        <f t="array" ref="T14">SUM(((E7:M7)-N7)^2)</f>
        <v>41588.888888888891</v>
      </c>
      <c r="U14" s="6"/>
      <c r="V14" s="18"/>
    </row>
    <row r="15" spans="1:29" x14ac:dyDescent="0.4">
      <c r="A15">
        <v>2</v>
      </c>
      <c r="B15">
        <v>1</v>
      </c>
      <c r="C15">
        <v>-1</v>
      </c>
      <c r="D15">
        <v>-1</v>
      </c>
      <c r="E15">
        <f t="shared" ref="E15:E78" si="8">B15*C15</f>
        <v>-1</v>
      </c>
      <c r="F15">
        <f t="shared" ref="F15:F78" si="9">C15*D15</f>
        <v>1</v>
      </c>
      <c r="G15">
        <f t="shared" ref="G15:G78" si="10">B15*D15</f>
        <v>-1</v>
      </c>
      <c r="H15">
        <f t="shared" ref="H15:H78" si="11">B15*C15*D15</f>
        <v>1</v>
      </c>
      <c r="I15">
        <f t="shared" ref="I15:I21" si="12">E4</f>
        <v>145</v>
      </c>
      <c r="J15" t="s">
        <v>27</v>
      </c>
      <c r="K15" t="s">
        <v>28</v>
      </c>
      <c r="L15" t="s">
        <v>29</v>
      </c>
      <c r="M15" t="s">
        <v>32</v>
      </c>
      <c r="N15" t="s">
        <v>31</v>
      </c>
      <c r="O15" t="s">
        <v>34</v>
      </c>
      <c r="P15" t="s">
        <v>30</v>
      </c>
      <c r="Q15" t="s">
        <v>35</v>
      </c>
      <c r="S15" s="17"/>
      <c r="T15" s="6" cm="1">
        <f t="array" ref="T15">SUM(((E8:M8)-N8)^2)</f>
        <v>25700</v>
      </c>
      <c r="U15" s="6"/>
      <c r="V15" s="18"/>
    </row>
    <row r="16" spans="1:29" x14ac:dyDescent="0.4">
      <c r="A16">
        <v>3</v>
      </c>
      <c r="B16">
        <v>-1</v>
      </c>
      <c r="C16">
        <v>1</v>
      </c>
      <c r="D16">
        <v>-1</v>
      </c>
      <c r="E16">
        <f t="shared" si="8"/>
        <v>-1</v>
      </c>
      <c r="F16">
        <f t="shared" si="9"/>
        <v>-1</v>
      </c>
      <c r="G16">
        <f t="shared" si="10"/>
        <v>1</v>
      </c>
      <c r="H16">
        <f t="shared" si="11"/>
        <v>1</v>
      </c>
      <c r="I16">
        <f t="shared" si="12"/>
        <v>95</v>
      </c>
      <c r="J16">
        <f>AVERAGE(E3:M10)</f>
        <v>168.40277777777777</v>
      </c>
      <c r="K16">
        <f>K14/2</f>
        <v>-10.208333333333334</v>
      </c>
      <c r="L16">
        <f t="shared" ref="L16:Q16" si="13">L14/2</f>
        <v>-19.236111111111111</v>
      </c>
      <c r="M16">
        <f t="shared" si="13"/>
        <v>6.458333333333333</v>
      </c>
      <c r="N16">
        <f t="shared" si="13"/>
        <v>26.875</v>
      </c>
      <c r="O16">
        <f t="shared" si="13"/>
        <v>5.208333333333333</v>
      </c>
      <c r="P16">
        <f t="shared" si="13"/>
        <v>1.1805555555555556</v>
      </c>
      <c r="Q16">
        <f t="shared" si="13"/>
        <v>1.3194444444444444</v>
      </c>
      <c r="S16" s="17"/>
      <c r="T16" s="6" cm="1">
        <f t="array" ref="T16">SUM(((E9:M9)-N9)^2)</f>
        <v>25600</v>
      </c>
      <c r="U16" s="6"/>
      <c r="V16" s="18"/>
    </row>
    <row r="17" spans="1:22" x14ac:dyDescent="0.4">
      <c r="A17">
        <v>4</v>
      </c>
      <c r="B17">
        <v>1</v>
      </c>
      <c r="C17">
        <v>1</v>
      </c>
      <c r="D17">
        <v>-1</v>
      </c>
      <c r="E17">
        <f t="shared" si="8"/>
        <v>1</v>
      </c>
      <c r="F17">
        <f t="shared" si="9"/>
        <v>-1</v>
      </c>
      <c r="G17">
        <f t="shared" si="10"/>
        <v>-1</v>
      </c>
      <c r="H17">
        <f t="shared" si="11"/>
        <v>-1</v>
      </c>
      <c r="I17">
        <f t="shared" si="12"/>
        <v>145</v>
      </c>
      <c r="M17" t="s">
        <v>39</v>
      </c>
      <c r="N17" t="s">
        <v>46</v>
      </c>
      <c r="O17" t="s">
        <v>42</v>
      </c>
      <c r="P17" t="s">
        <v>43</v>
      </c>
      <c r="Q17" t="s">
        <v>44</v>
      </c>
      <c r="R17" t="s">
        <v>45</v>
      </c>
      <c r="S17" s="17"/>
      <c r="T17" s="6" cm="1">
        <f t="array" ref="T17">SUM(((E10:M10)-N10)^2)</f>
        <v>25950</v>
      </c>
      <c r="U17" s="6" t="s">
        <v>47</v>
      </c>
      <c r="V17" s="18"/>
    </row>
    <row r="18" spans="1:22" ht="17.5" thickBot="1" x14ac:dyDescent="0.45">
      <c r="A18">
        <v>5</v>
      </c>
      <c r="B18">
        <v>-1</v>
      </c>
      <c r="C18">
        <v>-1</v>
      </c>
      <c r="D18">
        <v>1</v>
      </c>
      <c r="E18">
        <f t="shared" si="8"/>
        <v>1</v>
      </c>
      <c r="F18">
        <f t="shared" si="9"/>
        <v>-1</v>
      </c>
      <c r="G18">
        <f t="shared" si="10"/>
        <v>-1</v>
      </c>
      <c r="H18">
        <f t="shared" si="11"/>
        <v>1</v>
      </c>
      <c r="I18">
        <f t="shared" si="12"/>
        <v>245</v>
      </c>
      <c r="J18">
        <v>7</v>
      </c>
      <c r="K18" t="s">
        <v>17</v>
      </c>
      <c r="L18">
        <f>K14</f>
        <v>-20.416666666666668</v>
      </c>
      <c r="M18">
        <f t="shared" ref="M18:M24" si="14">(L18-0)/$Q$6</f>
        <v>-1.5065833316677355</v>
      </c>
      <c r="N18">
        <f t="shared" ref="N18:N24" si="15">IF(_xlfn.T.DIST(M18,$Q$8,1)&gt;0.5,(1-_xlfn.T.DIST(M18,$Q$8,1))*2,_xlfn.T.DIST(M18,$Q$8,1)*2)</f>
        <v>0.13683774040131461</v>
      </c>
      <c r="O18">
        <f>_xlfn.T.INV(0.025,64)</f>
        <v>-1.9977296543176954</v>
      </c>
      <c r="P18">
        <f>_xlfn.T.INV(0.975,64)</f>
        <v>1.9977296543176919</v>
      </c>
      <c r="Q18">
        <f t="shared" ref="Q18:Q24" si="16">L18-P18*$Q$6</f>
        <v>-47.489168787853536</v>
      </c>
      <c r="R18">
        <f t="shared" ref="R18:R24" si="17">L18+P18*$Q$6</f>
        <v>6.6558354545202008</v>
      </c>
      <c r="S18" s="19" t="s">
        <v>51</v>
      </c>
      <c r="T18" s="20">
        <f>SUM(T10:T17)</f>
        <v>211561.11111111112</v>
      </c>
      <c r="U18" s="20">
        <f>T18+SUM(T3:T9)</f>
        <v>302891.31944444444</v>
      </c>
      <c r="V18" s="21"/>
    </row>
    <row r="19" spans="1:22" x14ac:dyDescent="0.4">
      <c r="A19">
        <v>6</v>
      </c>
      <c r="B19">
        <v>1</v>
      </c>
      <c r="C19">
        <v>-1</v>
      </c>
      <c r="D19">
        <v>1</v>
      </c>
      <c r="E19">
        <f t="shared" si="8"/>
        <v>-1</v>
      </c>
      <c r="F19">
        <f t="shared" si="9"/>
        <v>-1</v>
      </c>
      <c r="G19">
        <f t="shared" si="10"/>
        <v>1</v>
      </c>
      <c r="H19">
        <f t="shared" si="11"/>
        <v>-1</v>
      </c>
      <c r="I19">
        <f t="shared" si="12"/>
        <v>70</v>
      </c>
      <c r="J19">
        <v>6</v>
      </c>
      <c r="K19" t="s">
        <v>18</v>
      </c>
      <c r="L19">
        <f>L14</f>
        <v>-38.472222222222221</v>
      </c>
      <c r="M19">
        <f t="shared" si="14"/>
        <v>-2.838935937904508</v>
      </c>
      <c r="N19">
        <f t="shared" si="15"/>
        <v>6.0594192891584376E-3</v>
      </c>
      <c r="O19">
        <f t="shared" ref="O19:O24" si="18">_xlfn.T.INV(0.025,64)</f>
        <v>-1.9977296543176954</v>
      </c>
      <c r="P19">
        <f t="shared" ref="P19:P24" si="19">_xlfn.T.INV(0.975,64)</f>
        <v>1.9977296543176919</v>
      </c>
      <c r="Q19">
        <f t="shared" si="16"/>
        <v>-65.544724343409086</v>
      </c>
      <c r="R19">
        <f t="shared" si="17"/>
        <v>-11.399720101035353</v>
      </c>
    </row>
    <row r="20" spans="1:22" x14ac:dyDescent="0.4">
      <c r="A20">
        <v>7</v>
      </c>
      <c r="B20">
        <v>-1</v>
      </c>
      <c r="C20">
        <v>1</v>
      </c>
      <c r="D20">
        <v>1</v>
      </c>
      <c r="E20">
        <f t="shared" si="8"/>
        <v>-1</v>
      </c>
      <c r="F20">
        <f t="shared" si="9"/>
        <v>1</v>
      </c>
      <c r="G20">
        <f t="shared" si="10"/>
        <v>-1</v>
      </c>
      <c r="H20">
        <f t="shared" si="11"/>
        <v>-1</v>
      </c>
      <c r="I20">
        <f t="shared" si="12"/>
        <v>95</v>
      </c>
      <c r="J20">
        <v>5</v>
      </c>
      <c r="K20" t="s">
        <v>19</v>
      </c>
      <c r="L20">
        <f>M14</f>
        <v>12.916666666666666</v>
      </c>
      <c r="M20">
        <f t="shared" si="14"/>
        <v>0.95314455676938348</v>
      </c>
      <c r="N20">
        <f t="shared" si="15"/>
        <v>0.34410294744434688</v>
      </c>
      <c r="O20">
        <f t="shared" si="18"/>
        <v>-1.9977296543176954</v>
      </c>
      <c r="P20">
        <f t="shared" si="19"/>
        <v>1.9977296543176919</v>
      </c>
      <c r="Q20">
        <f t="shared" si="16"/>
        <v>-14.155835454520203</v>
      </c>
      <c r="R20">
        <f t="shared" si="17"/>
        <v>39.989168787853536</v>
      </c>
    </row>
    <row r="21" spans="1:22" x14ac:dyDescent="0.4">
      <c r="A21">
        <v>8</v>
      </c>
      <c r="B21">
        <v>1</v>
      </c>
      <c r="C21">
        <v>1</v>
      </c>
      <c r="D21">
        <v>1</v>
      </c>
      <c r="E21">
        <f t="shared" si="8"/>
        <v>1</v>
      </c>
      <c r="F21">
        <f t="shared" si="9"/>
        <v>1</v>
      </c>
      <c r="G21">
        <f t="shared" si="10"/>
        <v>1</v>
      </c>
      <c r="H21">
        <f t="shared" si="11"/>
        <v>1</v>
      </c>
      <c r="I21">
        <f t="shared" si="12"/>
        <v>150</v>
      </c>
      <c r="J21">
        <v>4</v>
      </c>
      <c r="K21" t="s">
        <v>33</v>
      </c>
      <c r="L21">
        <f>N14</f>
        <v>53.75</v>
      </c>
      <c r="M21">
        <f t="shared" si="14"/>
        <v>3.966311220104854</v>
      </c>
      <c r="N21">
        <f t="shared" si="15"/>
        <v>1.8687299396247248E-4</v>
      </c>
      <c r="O21">
        <f t="shared" si="18"/>
        <v>-1.9977296543176954</v>
      </c>
      <c r="P21">
        <f t="shared" si="19"/>
        <v>1.9977296543176919</v>
      </c>
      <c r="Q21">
        <f t="shared" si="16"/>
        <v>26.677497878813131</v>
      </c>
      <c r="R21">
        <f t="shared" si="17"/>
        <v>80.822502121186872</v>
      </c>
    </row>
    <row r="22" spans="1:22" x14ac:dyDescent="0.4">
      <c r="A22">
        <v>1</v>
      </c>
      <c r="B22">
        <v>-1</v>
      </c>
      <c r="C22">
        <v>-1</v>
      </c>
      <c r="D22">
        <v>-1</v>
      </c>
      <c r="E22">
        <f t="shared" si="8"/>
        <v>1</v>
      </c>
      <c r="F22">
        <f t="shared" si="9"/>
        <v>1</v>
      </c>
      <c r="G22">
        <f t="shared" si="10"/>
        <v>1</v>
      </c>
      <c r="H22">
        <f t="shared" si="11"/>
        <v>-1</v>
      </c>
      <c r="I22">
        <f>F3</f>
        <v>275</v>
      </c>
      <c r="J22">
        <v>3</v>
      </c>
      <c r="K22" t="s">
        <v>21</v>
      </c>
      <c r="L22">
        <f>O14</f>
        <v>10.416666666666666</v>
      </c>
      <c r="M22">
        <f t="shared" si="14"/>
        <v>0.76866496513659965</v>
      </c>
      <c r="N22">
        <f t="shared" si="15"/>
        <v>0.44491952177532523</v>
      </c>
      <c r="O22">
        <f t="shared" si="18"/>
        <v>-1.9977296543176954</v>
      </c>
      <c r="P22">
        <f t="shared" si="19"/>
        <v>1.9977296543176919</v>
      </c>
      <c r="Q22">
        <f t="shared" si="16"/>
        <v>-16.655835454520201</v>
      </c>
      <c r="R22">
        <f t="shared" si="17"/>
        <v>37.489168787853536</v>
      </c>
    </row>
    <row r="23" spans="1:22" x14ac:dyDescent="0.4">
      <c r="A23">
        <v>2</v>
      </c>
      <c r="B23">
        <v>1</v>
      </c>
      <c r="C23">
        <v>-1</v>
      </c>
      <c r="D23">
        <v>-1</v>
      </c>
      <c r="E23">
        <f t="shared" si="8"/>
        <v>-1</v>
      </c>
      <c r="F23">
        <f t="shared" si="9"/>
        <v>1</v>
      </c>
      <c r="G23">
        <f t="shared" si="10"/>
        <v>-1</v>
      </c>
      <c r="H23">
        <f t="shared" si="11"/>
        <v>1</v>
      </c>
      <c r="I23">
        <f t="shared" ref="I23:I29" si="20">F4</f>
        <v>240</v>
      </c>
      <c r="J23">
        <v>2</v>
      </c>
      <c r="K23" t="s">
        <v>20</v>
      </c>
      <c r="L23">
        <f>P14</f>
        <v>2.3611111111111112</v>
      </c>
      <c r="M23">
        <f t="shared" si="14"/>
        <v>0.1742307254309626</v>
      </c>
      <c r="N23">
        <f t="shared" si="15"/>
        <v>0.86223410670395051</v>
      </c>
      <c r="O23">
        <f t="shared" si="18"/>
        <v>-1.9977296543176954</v>
      </c>
      <c r="P23">
        <f t="shared" si="19"/>
        <v>1.9977296543176919</v>
      </c>
      <c r="Q23">
        <f t="shared" si="16"/>
        <v>-24.711391010075758</v>
      </c>
      <c r="R23">
        <f t="shared" si="17"/>
        <v>29.433613232297979</v>
      </c>
    </row>
    <row r="24" spans="1:22" x14ac:dyDescent="0.4">
      <c r="A24">
        <v>3</v>
      </c>
      <c r="B24">
        <v>-1</v>
      </c>
      <c r="C24">
        <v>1</v>
      </c>
      <c r="D24">
        <v>-1</v>
      </c>
      <c r="E24">
        <f t="shared" si="8"/>
        <v>-1</v>
      </c>
      <c r="F24">
        <f t="shared" si="9"/>
        <v>-1</v>
      </c>
      <c r="G24">
        <f t="shared" si="10"/>
        <v>1</v>
      </c>
      <c r="H24">
        <f t="shared" si="11"/>
        <v>1</v>
      </c>
      <c r="I24">
        <f t="shared" si="20"/>
        <v>85</v>
      </c>
      <c r="J24">
        <v>1</v>
      </c>
      <c r="K24" t="s">
        <v>22</v>
      </c>
      <c r="L24">
        <f>Q14</f>
        <v>2.6388888888888888</v>
      </c>
      <c r="M24">
        <f t="shared" si="14"/>
        <v>0.19472845783460524</v>
      </c>
      <c r="N24">
        <f t="shared" si="15"/>
        <v>0.84622236936459205</v>
      </c>
      <c r="O24">
        <f t="shared" si="18"/>
        <v>-1.9977296543176954</v>
      </c>
      <c r="P24">
        <f t="shared" si="19"/>
        <v>1.9977296543176919</v>
      </c>
      <c r="Q24">
        <f t="shared" si="16"/>
        <v>-24.433613232297979</v>
      </c>
      <c r="R24">
        <f t="shared" si="17"/>
        <v>29.711391010075758</v>
      </c>
    </row>
    <row r="25" spans="1:22" x14ac:dyDescent="0.4">
      <c r="A25">
        <v>4</v>
      </c>
      <c r="B25">
        <v>1</v>
      </c>
      <c r="C25">
        <v>1</v>
      </c>
      <c r="D25">
        <v>-1</v>
      </c>
      <c r="E25">
        <f t="shared" si="8"/>
        <v>1</v>
      </c>
      <c r="F25">
        <f t="shared" si="9"/>
        <v>-1</v>
      </c>
      <c r="G25">
        <f t="shared" si="10"/>
        <v>-1</v>
      </c>
      <c r="H25">
        <f t="shared" si="11"/>
        <v>-1</v>
      </c>
      <c r="I25">
        <f t="shared" si="20"/>
        <v>220</v>
      </c>
    </row>
    <row r="26" spans="1:22" x14ac:dyDescent="0.4">
      <c r="A26">
        <v>5</v>
      </c>
      <c r="B26">
        <v>-1</v>
      </c>
      <c r="C26">
        <v>-1</v>
      </c>
      <c r="D26">
        <v>1</v>
      </c>
      <c r="E26">
        <f t="shared" si="8"/>
        <v>1</v>
      </c>
      <c r="F26">
        <f t="shared" si="9"/>
        <v>-1</v>
      </c>
      <c r="G26">
        <f t="shared" si="10"/>
        <v>-1</v>
      </c>
      <c r="H26">
        <f t="shared" si="11"/>
        <v>1</v>
      </c>
      <c r="I26">
        <f t="shared" si="20"/>
        <v>225</v>
      </c>
    </row>
    <row r="27" spans="1:22" x14ac:dyDescent="0.4">
      <c r="A27">
        <v>6</v>
      </c>
      <c r="B27">
        <v>1</v>
      </c>
      <c r="C27">
        <v>-1</v>
      </c>
      <c r="D27">
        <v>1</v>
      </c>
      <c r="E27">
        <f t="shared" si="8"/>
        <v>-1</v>
      </c>
      <c r="F27">
        <f t="shared" si="9"/>
        <v>-1</v>
      </c>
      <c r="G27">
        <f t="shared" si="10"/>
        <v>1</v>
      </c>
      <c r="H27">
        <f t="shared" si="11"/>
        <v>-1</v>
      </c>
      <c r="I27">
        <f t="shared" si="20"/>
        <v>140</v>
      </c>
    </row>
    <row r="28" spans="1:22" x14ac:dyDescent="0.4">
      <c r="A28">
        <v>7</v>
      </c>
      <c r="B28">
        <v>-1</v>
      </c>
      <c r="C28">
        <v>1</v>
      </c>
      <c r="D28">
        <v>1</v>
      </c>
      <c r="E28">
        <f t="shared" si="8"/>
        <v>-1</v>
      </c>
      <c r="F28">
        <f t="shared" si="9"/>
        <v>1</v>
      </c>
      <c r="G28">
        <f t="shared" si="10"/>
        <v>-1</v>
      </c>
      <c r="H28">
        <f t="shared" si="11"/>
        <v>-1</v>
      </c>
      <c r="I28">
        <f t="shared" si="20"/>
        <v>245</v>
      </c>
    </row>
    <row r="29" spans="1:22" x14ac:dyDescent="0.4">
      <c r="A29">
        <v>8</v>
      </c>
      <c r="B29">
        <v>1</v>
      </c>
      <c r="C29">
        <v>1</v>
      </c>
      <c r="D29">
        <v>1</v>
      </c>
      <c r="E29">
        <f t="shared" si="8"/>
        <v>1</v>
      </c>
      <c r="F29">
        <f t="shared" si="9"/>
        <v>1</v>
      </c>
      <c r="G29">
        <f t="shared" si="10"/>
        <v>1</v>
      </c>
      <c r="H29">
        <f t="shared" si="11"/>
        <v>1</v>
      </c>
      <c r="I29">
        <f t="shared" si="20"/>
        <v>110</v>
      </c>
    </row>
    <row r="30" spans="1:22" x14ac:dyDescent="0.4">
      <c r="A30">
        <v>1</v>
      </c>
      <c r="B30">
        <v>-1</v>
      </c>
      <c r="C30">
        <v>-1</v>
      </c>
      <c r="D30">
        <v>-1</v>
      </c>
      <c r="E30">
        <f t="shared" si="8"/>
        <v>1</v>
      </c>
      <c r="F30">
        <f t="shared" si="9"/>
        <v>1</v>
      </c>
      <c r="G30">
        <f t="shared" si="10"/>
        <v>1</v>
      </c>
      <c r="H30">
        <f t="shared" si="11"/>
        <v>-1</v>
      </c>
      <c r="I30">
        <f>G3</f>
        <v>210</v>
      </c>
    </row>
    <row r="31" spans="1:22" x14ac:dyDescent="0.4">
      <c r="A31">
        <v>2</v>
      </c>
      <c r="B31">
        <v>1</v>
      </c>
      <c r="C31">
        <v>-1</v>
      </c>
      <c r="D31">
        <v>-1</v>
      </c>
      <c r="E31">
        <f t="shared" si="8"/>
        <v>-1</v>
      </c>
      <c r="F31">
        <f t="shared" si="9"/>
        <v>1</v>
      </c>
      <c r="G31">
        <f t="shared" si="10"/>
        <v>-1</v>
      </c>
      <c r="H31">
        <f t="shared" si="11"/>
        <v>1</v>
      </c>
      <c r="I31">
        <f t="shared" ref="I31:I37" si="21">G4</f>
        <v>200</v>
      </c>
    </row>
    <row r="32" spans="1:22" x14ac:dyDescent="0.4">
      <c r="A32">
        <v>3</v>
      </c>
      <c r="B32">
        <v>-1</v>
      </c>
      <c r="C32">
        <v>1</v>
      </c>
      <c r="D32">
        <v>-1</v>
      </c>
      <c r="E32">
        <f t="shared" si="8"/>
        <v>-1</v>
      </c>
      <c r="F32">
        <f t="shared" si="9"/>
        <v>-1</v>
      </c>
      <c r="G32">
        <f t="shared" si="10"/>
        <v>1</v>
      </c>
      <c r="H32">
        <f t="shared" si="11"/>
        <v>1</v>
      </c>
      <c r="I32">
        <f t="shared" si="21"/>
        <v>75</v>
      </c>
    </row>
    <row r="33" spans="1:9" x14ac:dyDescent="0.4">
      <c r="A33">
        <v>4</v>
      </c>
      <c r="B33">
        <v>1</v>
      </c>
      <c r="C33">
        <v>1</v>
      </c>
      <c r="D33">
        <v>-1</v>
      </c>
      <c r="E33">
        <f t="shared" si="8"/>
        <v>1</v>
      </c>
      <c r="F33">
        <f t="shared" si="9"/>
        <v>-1</v>
      </c>
      <c r="G33">
        <f t="shared" si="10"/>
        <v>-1</v>
      </c>
      <c r="H33">
        <f t="shared" si="11"/>
        <v>-1</v>
      </c>
      <c r="I33">
        <f t="shared" si="21"/>
        <v>295</v>
      </c>
    </row>
    <row r="34" spans="1:9" x14ac:dyDescent="0.4">
      <c r="A34">
        <v>5</v>
      </c>
      <c r="B34">
        <v>-1</v>
      </c>
      <c r="C34">
        <v>-1</v>
      </c>
      <c r="D34">
        <v>1</v>
      </c>
      <c r="E34">
        <f t="shared" si="8"/>
        <v>1</v>
      </c>
      <c r="F34">
        <f t="shared" si="9"/>
        <v>-1</v>
      </c>
      <c r="G34">
        <f t="shared" si="10"/>
        <v>-1</v>
      </c>
      <c r="H34">
        <f t="shared" si="11"/>
        <v>1</v>
      </c>
      <c r="I34">
        <f t="shared" si="21"/>
        <v>335</v>
      </c>
    </row>
    <row r="35" spans="1:9" x14ac:dyDescent="0.4">
      <c r="A35">
        <v>6</v>
      </c>
      <c r="B35">
        <v>1</v>
      </c>
      <c r="C35">
        <v>-1</v>
      </c>
      <c r="D35">
        <v>1</v>
      </c>
      <c r="E35">
        <f t="shared" si="8"/>
        <v>-1</v>
      </c>
      <c r="F35">
        <f t="shared" si="9"/>
        <v>-1</v>
      </c>
      <c r="G35">
        <f t="shared" si="10"/>
        <v>1</v>
      </c>
      <c r="H35">
        <f t="shared" si="11"/>
        <v>-1</v>
      </c>
      <c r="I35">
        <f t="shared" si="21"/>
        <v>120</v>
      </c>
    </row>
    <row r="36" spans="1:9" x14ac:dyDescent="0.4">
      <c r="A36">
        <v>7</v>
      </c>
      <c r="B36">
        <v>-1</v>
      </c>
      <c r="C36">
        <v>1</v>
      </c>
      <c r="D36">
        <v>1</v>
      </c>
      <c r="E36">
        <f t="shared" si="8"/>
        <v>-1</v>
      </c>
      <c r="F36">
        <f t="shared" si="9"/>
        <v>1</v>
      </c>
      <c r="G36">
        <f t="shared" si="10"/>
        <v>-1</v>
      </c>
      <c r="H36">
        <f t="shared" si="11"/>
        <v>-1</v>
      </c>
      <c r="I36">
        <f t="shared" si="21"/>
        <v>140</v>
      </c>
    </row>
    <row r="37" spans="1:9" x14ac:dyDescent="0.4">
      <c r="A37">
        <v>8</v>
      </c>
      <c r="B37">
        <v>1</v>
      </c>
      <c r="C37">
        <v>1</v>
      </c>
      <c r="D37">
        <v>1</v>
      </c>
      <c r="E37">
        <f t="shared" si="8"/>
        <v>1</v>
      </c>
      <c r="F37">
        <f t="shared" si="9"/>
        <v>1</v>
      </c>
      <c r="G37">
        <f t="shared" si="10"/>
        <v>1</v>
      </c>
      <c r="H37">
        <f t="shared" si="11"/>
        <v>1</v>
      </c>
      <c r="I37">
        <f t="shared" si="21"/>
        <v>160</v>
      </c>
    </row>
    <row r="38" spans="1:9" x14ac:dyDescent="0.4">
      <c r="A38">
        <v>1</v>
      </c>
      <c r="B38">
        <v>-1</v>
      </c>
      <c r="C38">
        <v>-1</v>
      </c>
      <c r="D38">
        <v>-1</v>
      </c>
      <c r="E38">
        <f t="shared" si="8"/>
        <v>1</v>
      </c>
      <c r="F38">
        <f t="shared" si="9"/>
        <v>1</v>
      </c>
      <c r="G38">
        <f t="shared" si="10"/>
        <v>1</v>
      </c>
      <c r="H38">
        <f t="shared" si="11"/>
        <v>-1</v>
      </c>
      <c r="I38">
        <f>H3</f>
        <v>170</v>
      </c>
    </row>
    <row r="39" spans="1:9" x14ac:dyDescent="0.4">
      <c r="A39">
        <v>2</v>
      </c>
      <c r="B39">
        <v>1</v>
      </c>
      <c r="C39">
        <v>-1</v>
      </c>
      <c r="D39">
        <v>-1</v>
      </c>
      <c r="E39">
        <f t="shared" si="8"/>
        <v>-1</v>
      </c>
      <c r="F39">
        <f t="shared" si="9"/>
        <v>1</v>
      </c>
      <c r="G39">
        <f t="shared" si="10"/>
        <v>-1</v>
      </c>
      <c r="H39">
        <f t="shared" si="11"/>
        <v>1</v>
      </c>
      <c r="I39">
        <f t="shared" ref="I39:I45" si="22">H4</f>
        <v>100</v>
      </c>
    </row>
    <row r="40" spans="1:9" x14ac:dyDescent="0.4">
      <c r="A40">
        <v>3</v>
      </c>
      <c r="B40">
        <v>-1</v>
      </c>
      <c r="C40">
        <v>1</v>
      </c>
      <c r="D40">
        <v>-1</v>
      </c>
      <c r="E40">
        <f t="shared" si="8"/>
        <v>-1</v>
      </c>
      <c r="F40">
        <f t="shared" si="9"/>
        <v>-1</v>
      </c>
      <c r="G40">
        <f t="shared" si="10"/>
        <v>1</v>
      </c>
      <c r="H40">
        <f t="shared" si="11"/>
        <v>1</v>
      </c>
      <c r="I40">
        <f t="shared" si="22"/>
        <v>150</v>
      </c>
    </row>
    <row r="41" spans="1:9" x14ac:dyDescent="0.4">
      <c r="A41">
        <v>4</v>
      </c>
      <c r="B41">
        <v>1</v>
      </c>
      <c r="C41">
        <v>1</v>
      </c>
      <c r="D41">
        <v>-1</v>
      </c>
      <c r="E41">
        <f t="shared" si="8"/>
        <v>1</v>
      </c>
      <c r="F41">
        <f t="shared" si="9"/>
        <v>-1</v>
      </c>
      <c r="G41">
        <f t="shared" si="10"/>
        <v>-1</v>
      </c>
      <c r="H41">
        <f t="shared" si="11"/>
        <v>-1</v>
      </c>
      <c r="I41">
        <f t="shared" si="22"/>
        <v>130</v>
      </c>
    </row>
    <row r="42" spans="1:9" x14ac:dyDescent="0.4">
      <c r="A42">
        <v>5</v>
      </c>
      <c r="B42">
        <v>-1</v>
      </c>
      <c r="C42">
        <v>-1</v>
      </c>
      <c r="D42">
        <v>1</v>
      </c>
      <c r="E42">
        <f t="shared" si="8"/>
        <v>1</v>
      </c>
      <c r="F42">
        <f t="shared" si="9"/>
        <v>-1</v>
      </c>
      <c r="G42">
        <f t="shared" si="10"/>
        <v>-1</v>
      </c>
      <c r="H42">
        <f t="shared" si="11"/>
        <v>1</v>
      </c>
      <c r="I42">
        <f t="shared" si="22"/>
        <v>295</v>
      </c>
    </row>
    <row r="43" spans="1:9" x14ac:dyDescent="0.4">
      <c r="A43">
        <v>6</v>
      </c>
      <c r="B43">
        <v>1</v>
      </c>
      <c r="C43">
        <v>-1</v>
      </c>
      <c r="D43">
        <v>1</v>
      </c>
      <c r="E43">
        <f t="shared" si="8"/>
        <v>-1</v>
      </c>
      <c r="F43">
        <f t="shared" si="9"/>
        <v>-1</v>
      </c>
      <c r="G43">
        <f t="shared" si="10"/>
        <v>1</v>
      </c>
      <c r="H43">
        <f t="shared" si="11"/>
        <v>-1</v>
      </c>
      <c r="I43">
        <f t="shared" si="22"/>
        <v>170</v>
      </c>
    </row>
    <row r="44" spans="1:9" x14ac:dyDescent="0.4">
      <c r="A44">
        <v>7</v>
      </c>
      <c r="B44">
        <v>-1</v>
      </c>
      <c r="C44">
        <v>1</v>
      </c>
      <c r="D44">
        <v>1</v>
      </c>
      <c r="E44">
        <f t="shared" si="8"/>
        <v>-1</v>
      </c>
      <c r="F44">
        <f t="shared" si="9"/>
        <v>1</v>
      </c>
      <c r="G44">
        <f t="shared" si="10"/>
        <v>-1</v>
      </c>
      <c r="H44">
        <f t="shared" si="11"/>
        <v>-1</v>
      </c>
      <c r="I44">
        <f t="shared" si="22"/>
        <v>135</v>
      </c>
    </row>
    <row r="45" spans="1:9" x14ac:dyDescent="0.4">
      <c r="A45">
        <v>8</v>
      </c>
      <c r="B45">
        <v>1</v>
      </c>
      <c r="C45">
        <v>1</v>
      </c>
      <c r="D45">
        <v>1</v>
      </c>
      <c r="E45">
        <f t="shared" si="8"/>
        <v>1</v>
      </c>
      <c r="F45">
        <f t="shared" si="9"/>
        <v>1</v>
      </c>
      <c r="G45">
        <f t="shared" si="10"/>
        <v>1</v>
      </c>
      <c r="H45">
        <f t="shared" si="11"/>
        <v>1</v>
      </c>
      <c r="I45">
        <f t="shared" si="22"/>
        <v>190</v>
      </c>
    </row>
    <row r="46" spans="1:9" x14ac:dyDescent="0.4">
      <c r="A46">
        <v>1</v>
      </c>
      <c r="B46">
        <v>-1</v>
      </c>
      <c r="C46">
        <v>-1</v>
      </c>
      <c r="D46">
        <v>-1</v>
      </c>
      <c r="E46">
        <f t="shared" si="8"/>
        <v>1</v>
      </c>
      <c r="F46">
        <f t="shared" si="9"/>
        <v>1</v>
      </c>
      <c r="G46">
        <f t="shared" si="10"/>
        <v>1</v>
      </c>
      <c r="H46">
        <f t="shared" si="11"/>
        <v>-1</v>
      </c>
      <c r="I46">
        <f>I3</f>
        <v>145</v>
      </c>
    </row>
    <row r="47" spans="1:9" x14ac:dyDescent="0.4">
      <c r="A47">
        <v>2</v>
      </c>
      <c r="B47">
        <v>1</v>
      </c>
      <c r="C47">
        <v>-1</v>
      </c>
      <c r="D47">
        <v>-1</v>
      </c>
      <c r="E47">
        <f t="shared" si="8"/>
        <v>-1</v>
      </c>
      <c r="F47">
        <f t="shared" si="9"/>
        <v>1</v>
      </c>
      <c r="G47">
        <f t="shared" si="10"/>
        <v>-1</v>
      </c>
      <c r="H47">
        <f t="shared" si="11"/>
        <v>1</v>
      </c>
      <c r="I47">
        <f t="shared" ref="I47:I53" si="23">I4</f>
        <v>70</v>
      </c>
    </row>
    <row r="48" spans="1:9" x14ac:dyDescent="0.4">
      <c r="A48">
        <v>3</v>
      </c>
      <c r="B48">
        <v>-1</v>
      </c>
      <c r="C48">
        <v>1</v>
      </c>
      <c r="D48">
        <v>-1</v>
      </c>
      <c r="E48">
        <f t="shared" si="8"/>
        <v>-1</v>
      </c>
      <c r="F48">
        <f t="shared" si="9"/>
        <v>-1</v>
      </c>
      <c r="G48">
        <f t="shared" si="10"/>
        <v>1</v>
      </c>
      <c r="H48">
        <f t="shared" si="11"/>
        <v>1</v>
      </c>
      <c r="I48">
        <f t="shared" si="23"/>
        <v>130</v>
      </c>
    </row>
    <row r="49" spans="1:9" x14ac:dyDescent="0.4">
      <c r="A49">
        <v>4</v>
      </c>
      <c r="B49">
        <v>1</v>
      </c>
      <c r="C49">
        <v>1</v>
      </c>
      <c r="D49">
        <v>-1</v>
      </c>
      <c r="E49">
        <f t="shared" si="8"/>
        <v>1</v>
      </c>
      <c r="F49">
        <f t="shared" si="9"/>
        <v>-1</v>
      </c>
      <c r="G49">
        <f t="shared" si="10"/>
        <v>-1</v>
      </c>
      <c r="H49">
        <f t="shared" si="11"/>
        <v>-1</v>
      </c>
      <c r="I49">
        <f t="shared" si="23"/>
        <v>130</v>
      </c>
    </row>
    <row r="50" spans="1:9" x14ac:dyDescent="0.4">
      <c r="A50">
        <v>5</v>
      </c>
      <c r="B50">
        <v>-1</v>
      </c>
      <c r="C50">
        <v>-1</v>
      </c>
      <c r="D50">
        <v>1</v>
      </c>
      <c r="E50">
        <f t="shared" si="8"/>
        <v>1</v>
      </c>
      <c r="F50">
        <f t="shared" si="9"/>
        <v>-1</v>
      </c>
      <c r="G50">
        <f t="shared" si="10"/>
        <v>-1</v>
      </c>
      <c r="H50">
        <f t="shared" si="11"/>
        <v>1</v>
      </c>
      <c r="I50">
        <f t="shared" si="23"/>
        <v>280</v>
      </c>
    </row>
    <row r="51" spans="1:9" x14ac:dyDescent="0.4">
      <c r="A51">
        <v>6</v>
      </c>
      <c r="B51">
        <v>1</v>
      </c>
      <c r="C51">
        <v>-1</v>
      </c>
      <c r="D51">
        <v>1</v>
      </c>
      <c r="E51">
        <f t="shared" si="8"/>
        <v>-1</v>
      </c>
      <c r="F51">
        <f t="shared" si="9"/>
        <v>-1</v>
      </c>
      <c r="G51">
        <f t="shared" si="10"/>
        <v>1</v>
      </c>
      <c r="H51">
        <f t="shared" si="11"/>
        <v>-1</v>
      </c>
      <c r="I51">
        <f t="shared" si="23"/>
        <v>255</v>
      </c>
    </row>
    <row r="52" spans="1:9" x14ac:dyDescent="0.4">
      <c r="A52">
        <v>7</v>
      </c>
      <c r="B52">
        <v>-1</v>
      </c>
      <c r="C52">
        <v>1</v>
      </c>
      <c r="D52">
        <v>1</v>
      </c>
      <c r="E52">
        <f t="shared" si="8"/>
        <v>-1</v>
      </c>
      <c r="F52">
        <f t="shared" si="9"/>
        <v>1</v>
      </c>
      <c r="G52">
        <f t="shared" si="10"/>
        <v>-1</v>
      </c>
      <c r="H52">
        <f t="shared" si="11"/>
        <v>-1</v>
      </c>
      <c r="I52">
        <f t="shared" si="23"/>
        <v>155</v>
      </c>
    </row>
    <row r="53" spans="1:9" x14ac:dyDescent="0.4">
      <c r="A53">
        <v>8</v>
      </c>
      <c r="B53">
        <v>1</v>
      </c>
      <c r="C53">
        <v>1</v>
      </c>
      <c r="D53">
        <v>1</v>
      </c>
      <c r="E53">
        <f t="shared" si="8"/>
        <v>1</v>
      </c>
      <c r="F53">
        <f t="shared" si="9"/>
        <v>1</v>
      </c>
      <c r="G53">
        <f t="shared" si="10"/>
        <v>1</v>
      </c>
      <c r="H53">
        <f t="shared" si="11"/>
        <v>1</v>
      </c>
      <c r="I53">
        <f t="shared" si="23"/>
        <v>275</v>
      </c>
    </row>
    <row r="54" spans="1:9" x14ac:dyDescent="0.4">
      <c r="A54">
        <v>1</v>
      </c>
      <c r="B54">
        <v>-1</v>
      </c>
      <c r="C54">
        <v>-1</v>
      </c>
      <c r="D54">
        <v>-1</v>
      </c>
      <c r="E54">
        <f t="shared" si="8"/>
        <v>1</v>
      </c>
      <c r="F54">
        <f t="shared" si="9"/>
        <v>1</v>
      </c>
      <c r="G54">
        <f t="shared" si="10"/>
        <v>1</v>
      </c>
      <c r="H54">
        <f t="shared" si="11"/>
        <v>-1</v>
      </c>
      <c r="I54">
        <f>J3</f>
        <v>160</v>
      </c>
    </row>
    <row r="55" spans="1:9" x14ac:dyDescent="0.4">
      <c r="A55">
        <v>2</v>
      </c>
      <c r="B55">
        <v>1</v>
      </c>
      <c r="C55">
        <v>-1</v>
      </c>
      <c r="D55">
        <v>-1</v>
      </c>
      <c r="E55">
        <f t="shared" si="8"/>
        <v>-1</v>
      </c>
      <c r="F55">
        <f t="shared" si="9"/>
        <v>1</v>
      </c>
      <c r="G55">
        <f t="shared" si="10"/>
        <v>-1</v>
      </c>
      <c r="H55">
        <f t="shared" si="11"/>
        <v>1</v>
      </c>
      <c r="I55">
        <f t="shared" ref="I55:I61" si="24">J4</f>
        <v>195</v>
      </c>
    </row>
    <row r="56" spans="1:9" x14ac:dyDescent="0.4">
      <c r="A56">
        <v>3</v>
      </c>
      <c r="B56">
        <v>-1</v>
      </c>
      <c r="C56">
        <v>1</v>
      </c>
      <c r="D56">
        <v>-1</v>
      </c>
      <c r="E56">
        <f t="shared" si="8"/>
        <v>-1</v>
      </c>
      <c r="F56">
        <f t="shared" si="9"/>
        <v>-1</v>
      </c>
      <c r="G56">
        <f t="shared" si="10"/>
        <v>1</v>
      </c>
      <c r="H56">
        <f t="shared" si="11"/>
        <v>1</v>
      </c>
      <c r="I56">
        <f t="shared" si="24"/>
        <v>175</v>
      </c>
    </row>
    <row r="57" spans="1:9" x14ac:dyDescent="0.4">
      <c r="A57">
        <v>4</v>
      </c>
      <c r="B57">
        <v>1</v>
      </c>
      <c r="C57">
        <v>1</v>
      </c>
      <c r="D57">
        <v>-1</v>
      </c>
      <c r="E57">
        <f t="shared" si="8"/>
        <v>1</v>
      </c>
      <c r="F57">
        <f t="shared" si="9"/>
        <v>-1</v>
      </c>
      <c r="G57">
        <f t="shared" si="10"/>
        <v>-1</v>
      </c>
      <c r="H57">
        <f t="shared" si="11"/>
        <v>-1</v>
      </c>
      <c r="I57">
        <f t="shared" si="24"/>
        <v>145</v>
      </c>
    </row>
    <row r="58" spans="1:9" x14ac:dyDescent="0.4">
      <c r="A58">
        <v>5</v>
      </c>
      <c r="B58">
        <v>-1</v>
      </c>
      <c r="C58">
        <v>-1</v>
      </c>
      <c r="D58">
        <v>1</v>
      </c>
      <c r="E58">
        <f t="shared" si="8"/>
        <v>1</v>
      </c>
      <c r="F58">
        <f t="shared" si="9"/>
        <v>-1</v>
      </c>
      <c r="G58">
        <f t="shared" si="10"/>
        <v>-1</v>
      </c>
      <c r="H58">
        <f t="shared" si="11"/>
        <v>1</v>
      </c>
      <c r="I58">
        <f t="shared" si="24"/>
        <v>220</v>
      </c>
    </row>
    <row r="59" spans="1:9" x14ac:dyDescent="0.4">
      <c r="A59">
        <v>6</v>
      </c>
      <c r="B59">
        <v>1</v>
      </c>
      <c r="C59">
        <v>-1</v>
      </c>
      <c r="D59">
        <v>1</v>
      </c>
      <c r="E59">
        <f t="shared" si="8"/>
        <v>-1</v>
      </c>
      <c r="F59">
        <f t="shared" si="9"/>
        <v>-1</v>
      </c>
      <c r="G59">
        <f t="shared" si="10"/>
        <v>1</v>
      </c>
      <c r="H59">
        <f t="shared" si="11"/>
        <v>-1</v>
      </c>
      <c r="I59">
        <f t="shared" si="24"/>
        <v>150</v>
      </c>
    </row>
    <row r="60" spans="1:9" x14ac:dyDescent="0.4">
      <c r="A60">
        <v>7</v>
      </c>
      <c r="B60">
        <v>-1</v>
      </c>
      <c r="C60">
        <v>1</v>
      </c>
      <c r="D60">
        <v>1</v>
      </c>
      <c r="E60">
        <f t="shared" si="8"/>
        <v>-1</v>
      </c>
      <c r="F60">
        <f t="shared" si="9"/>
        <v>1</v>
      </c>
      <c r="G60">
        <f t="shared" si="10"/>
        <v>-1</v>
      </c>
      <c r="H60">
        <f t="shared" si="11"/>
        <v>-1</v>
      </c>
      <c r="I60">
        <f t="shared" si="24"/>
        <v>210</v>
      </c>
    </row>
    <row r="61" spans="1:9" x14ac:dyDescent="0.4">
      <c r="A61">
        <v>8</v>
      </c>
      <c r="B61">
        <v>1</v>
      </c>
      <c r="C61">
        <v>1</v>
      </c>
      <c r="D61">
        <v>1</v>
      </c>
      <c r="E61">
        <f t="shared" si="8"/>
        <v>1</v>
      </c>
      <c r="F61">
        <f t="shared" si="9"/>
        <v>1</v>
      </c>
      <c r="G61">
        <f t="shared" si="10"/>
        <v>1</v>
      </c>
      <c r="H61">
        <f t="shared" si="11"/>
        <v>1</v>
      </c>
      <c r="I61">
        <f t="shared" si="24"/>
        <v>260</v>
      </c>
    </row>
    <row r="62" spans="1:9" x14ac:dyDescent="0.4">
      <c r="A62">
        <v>1</v>
      </c>
      <c r="B62">
        <v>-1</v>
      </c>
      <c r="C62">
        <v>-1</v>
      </c>
      <c r="D62">
        <v>-1</v>
      </c>
      <c r="E62">
        <f t="shared" si="8"/>
        <v>1</v>
      </c>
      <c r="F62">
        <f t="shared" si="9"/>
        <v>1</v>
      </c>
      <c r="G62">
        <f t="shared" si="10"/>
        <v>1</v>
      </c>
      <c r="H62">
        <f t="shared" si="11"/>
        <v>-1</v>
      </c>
      <c r="I62">
        <f>K3</f>
        <v>235</v>
      </c>
    </row>
    <row r="63" spans="1:9" x14ac:dyDescent="0.4">
      <c r="A63">
        <v>2</v>
      </c>
      <c r="B63">
        <v>1</v>
      </c>
      <c r="C63">
        <v>-1</v>
      </c>
      <c r="D63">
        <v>-1</v>
      </c>
      <c r="E63">
        <f t="shared" si="8"/>
        <v>-1</v>
      </c>
      <c r="F63">
        <f t="shared" si="9"/>
        <v>1</v>
      </c>
      <c r="G63">
        <f t="shared" si="10"/>
        <v>-1</v>
      </c>
      <c r="H63">
        <f t="shared" si="11"/>
        <v>1</v>
      </c>
      <c r="I63">
        <f t="shared" ref="I63:I69" si="25">K4</f>
        <v>100</v>
      </c>
    </row>
    <row r="64" spans="1:9" x14ac:dyDescent="0.4">
      <c r="A64">
        <v>3</v>
      </c>
      <c r="B64">
        <v>-1</v>
      </c>
      <c r="C64">
        <v>1</v>
      </c>
      <c r="D64">
        <v>-1</v>
      </c>
      <c r="E64">
        <f t="shared" si="8"/>
        <v>-1</v>
      </c>
      <c r="F64">
        <f t="shared" si="9"/>
        <v>-1</v>
      </c>
      <c r="G64">
        <f t="shared" si="10"/>
        <v>1</v>
      </c>
      <c r="H64">
        <f t="shared" si="11"/>
        <v>1</v>
      </c>
      <c r="I64">
        <f t="shared" si="25"/>
        <v>110</v>
      </c>
    </row>
    <row r="65" spans="1:9" x14ac:dyDescent="0.4">
      <c r="A65">
        <v>4</v>
      </c>
      <c r="B65">
        <v>1</v>
      </c>
      <c r="C65">
        <v>1</v>
      </c>
      <c r="D65">
        <v>-1</v>
      </c>
      <c r="E65">
        <f t="shared" si="8"/>
        <v>1</v>
      </c>
      <c r="F65">
        <f t="shared" si="9"/>
        <v>-1</v>
      </c>
      <c r="G65">
        <f t="shared" si="10"/>
        <v>-1</v>
      </c>
      <c r="H65">
        <f t="shared" si="11"/>
        <v>-1</v>
      </c>
      <c r="I65">
        <f t="shared" si="25"/>
        <v>90</v>
      </c>
    </row>
    <row r="66" spans="1:9" x14ac:dyDescent="0.4">
      <c r="A66">
        <v>5</v>
      </c>
      <c r="B66">
        <v>-1</v>
      </c>
      <c r="C66">
        <v>-1</v>
      </c>
      <c r="D66">
        <v>1</v>
      </c>
      <c r="E66">
        <f t="shared" si="8"/>
        <v>1</v>
      </c>
      <c r="F66">
        <f t="shared" si="9"/>
        <v>-1</v>
      </c>
      <c r="G66">
        <f t="shared" si="10"/>
        <v>-1</v>
      </c>
      <c r="H66">
        <f t="shared" si="11"/>
        <v>1</v>
      </c>
      <c r="I66">
        <f t="shared" si="25"/>
        <v>180</v>
      </c>
    </row>
    <row r="67" spans="1:9" x14ac:dyDescent="0.4">
      <c r="A67">
        <v>6</v>
      </c>
      <c r="B67">
        <v>1</v>
      </c>
      <c r="C67">
        <v>-1</v>
      </c>
      <c r="D67">
        <v>1</v>
      </c>
      <c r="E67">
        <f t="shared" si="8"/>
        <v>-1</v>
      </c>
      <c r="F67">
        <f t="shared" si="9"/>
        <v>-1</v>
      </c>
      <c r="G67">
        <f t="shared" si="10"/>
        <v>1</v>
      </c>
      <c r="H67">
        <f t="shared" si="11"/>
        <v>-1</v>
      </c>
      <c r="I67">
        <f t="shared" si="25"/>
        <v>130</v>
      </c>
    </row>
    <row r="68" spans="1:9" x14ac:dyDescent="0.4">
      <c r="A68">
        <v>7</v>
      </c>
      <c r="B68">
        <v>-1</v>
      </c>
      <c r="C68">
        <v>1</v>
      </c>
      <c r="D68">
        <v>1</v>
      </c>
      <c r="E68">
        <f t="shared" si="8"/>
        <v>-1</v>
      </c>
      <c r="F68">
        <f t="shared" si="9"/>
        <v>1</v>
      </c>
      <c r="G68">
        <f t="shared" si="10"/>
        <v>-1</v>
      </c>
      <c r="H68">
        <f t="shared" si="11"/>
        <v>-1</v>
      </c>
      <c r="I68">
        <f t="shared" si="25"/>
        <v>70</v>
      </c>
    </row>
    <row r="69" spans="1:9" x14ac:dyDescent="0.4">
      <c r="A69">
        <v>8</v>
      </c>
      <c r="B69">
        <v>1</v>
      </c>
      <c r="C69">
        <v>1</v>
      </c>
      <c r="D69">
        <v>1</v>
      </c>
      <c r="E69">
        <f t="shared" si="8"/>
        <v>1</v>
      </c>
      <c r="F69">
        <f t="shared" si="9"/>
        <v>1</v>
      </c>
      <c r="G69">
        <f t="shared" si="10"/>
        <v>1</v>
      </c>
      <c r="H69">
        <f t="shared" si="11"/>
        <v>1</v>
      </c>
      <c r="I69">
        <f t="shared" si="25"/>
        <v>115</v>
      </c>
    </row>
    <row r="70" spans="1:9" x14ac:dyDescent="0.4">
      <c r="A70">
        <v>1</v>
      </c>
      <c r="B70">
        <v>-1</v>
      </c>
      <c r="C70">
        <v>-1</v>
      </c>
      <c r="D70">
        <v>-1</v>
      </c>
      <c r="E70">
        <f t="shared" si="8"/>
        <v>1</v>
      </c>
      <c r="F70">
        <f t="shared" si="9"/>
        <v>1</v>
      </c>
      <c r="G70">
        <f t="shared" si="10"/>
        <v>1</v>
      </c>
      <c r="H70">
        <f t="shared" si="11"/>
        <v>-1</v>
      </c>
      <c r="I70">
        <f>L3</f>
        <v>290</v>
      </c>
    </row>
    <row r="71" spans="1:9" x14ac:dyDescent="0.4">
      <c r="A71">
        <v>2</v>
      </c>
      <c r="B71">
        <v>1</v>
      </c>
      <c r="C71">
        <v>-1</v>
      </c>
      <c r="D71">
        <v>-1</v>
      </c>
      <c r="E71">
        <f t="shared" si="8"/>
        <v>-1</v>
      </c>
      <c r="F71">
        <f t="shared" si="9"/>
        <v>1</v>
      </c>
      <c r="G71">
        <f t="shared" si="10"/>
        <v>-1</v>
      </c>
      <c r="H71">
        <f t="shared" si="11"/>
        <v>1</v>
      </c>
      <c r="I71">
        <f t="shared" ref="I71:I77" si="26">L4</f>
        <v>125</v>
      </c>
    </row>
    <row r="72" spans="1:9" x14ac:dyDescent="0.4">
      <c r="A72">
        <v>3</v>
      </c>
      <c r="B72">
        <v>-1</v>
      </c>
      <c r="C72">
        <v>1</v>
      </c>
      <c r="D72">
        <v>-1</v>
      </c>
      <c r="E72">
        <f t="shared" si="8"/>
        <v>-1</v>
      </c>
      <c r="F72">
        <f t="shared" si="9"/>
        <v>-1</v>
      </c>
      <c r="G72">
        <f t="shared" si="10"/>
        <v>1</v>
      </c>
      <c r="H72">
        <f t="shared" si="11"/>
        <v>1</v>
      </c>
      <c r="I72">
        <f t="shared" si="26"/>
        <v>160</v>
      </c>
    </row>
    <row r="73" spans="1:9" x14ac:dyDescent="0.4">
      <c r="A73">
        <v>4</v>
      </c>
      <c r="B73">
        <v>1</v>
      </c>
      <c r="C73">
        <v>1</v>
      </c>
      <c r="D73">
        <v>-1</v>
      </c>
      <c r="E73">
        <f t="shared" si="8"/>
        <v>1</v>
      </c>
      <c r="F73">
        <f t="shared" si="9"/>
        <v>-1</v>
      </c>
      <c r="G73">
        <f t="shared" si="10"/>
        <v>-1</v>
      </c>
      <c r="H73">
        <f t="shared" si="11"/>
        <v>-1</v>
      </c>
      <c r="I73">
        <f t="shared" si="26"/>
        <v>110</v>
      </c>
    </row>
    <row r="74" spans="1:9" x14ac:dyDescent="0.4">
      <c r="A74">
        <v>5</v>
      </c>
      <c r="B74">
        <v>-1</v>
      </c>
      <c r="C74">
        <v>-1</v>
      </c>
      <c r="D74">
        <v>1</v>
      </c>
      <c r="E74">
        <f t="shared" si="8"/>
        <v>1</v>
      </c>
      <c r="F74">
        <f t="shared" si="9"/>
        <v>-1</v>
      </c>
      <c r="G74">
        <f t="shared" si="10"/>
        <v>-1</v>
      </c>
      <c r="H74">
        <f t="shared" si="11"/>
        <v>1</v>
      </c>
      <c r="I74">
        <f t="shared" si="26"/>
        <v>120</v>
      </c>
    </row>
    <row r="75" spans="1:9" x14ac:dyDescent="0.4">
      <c r="A75">
        <v>6</v>
      </c>
      <c r="B75">
        <v>1</v>
      </c>
      <c r="C75">
        <v>-1</v>
      </c>
      <c r="D75">
        <v>1</v>
      </c>
      <c r="E75">
        <f t="shared" si="8"/>
        <v>-1</v>
      </c>
      <c r="F75">
        <f t="shared" si="9"/>
        <v>-1</v>
      </c>
      <c r="G75">
        <f t="shared" si="10"/>
        <v>1</v>
      </c>
      <c r="H75">
        <f t="shared" si="11"/>
        <v>-1</v>
      </c>
      <c r="I75">
        <f t="shared" si="26"/>
        <v>110</v>
      </c>
    </row>
    <row r="76" spans="1:9" x14ac:dyDescent="0.4">
      <c r="A76">
        <v>7</v>
      </c>
      <c r="B76">
        <v>-1</v>
      </c>
      <c r="C76">
        <v>1</v>
      </c>
      <c r="D76">
        <v>1</v>
      </c>
      <c r="E76">
        <f t="shared" si="8"/>
        <v>-1</v>
      </c>
      <c r="F76">
        <f t="shared" si="9"/>
        <v>1</v>
      </c>
      <c r="G76">
        <f t="shared" si="10"/>
        <v>-1</v>
      </c>
      <c r="H76">
        <f t="shared" si="11"/>
        <v>-1</v>
      </c>
      <c r="I76">
        <f t="shared" si="26"/>
        <v>90</v>
      </c>
    </row>
    <row r="77" spans="1:9" x14ac:dyDescent="0.4">
      <c r="A77">
        <v>8</v>
      </c>
      <c r="B77">
        <v>1</v>
      </c>
      <c r="C77">
        <v>1</v>
      </c>
      <c r="D77">
        <v>1</v>
      </c>
      <c r="E77">
        <f t="shared" si="8"/>
        <v>1</v>
      </c>
      <c r="F77">
        <f t="shared" si="9"/>
        <v>1</v>
      </c>
      <c r="G77">
        <f t="shared" si="10"/>
        <v>1</v>
      </c>
      <c r="H77">
        <f t="shared" si="11"/>
        <v>1</v>
      </c>
      <c r="I77">
        <f t="shared" si="26"/>
        <v>180</v>
      </c>
    </row>
    <row r="78" spans="1:9" x14ac:dyDescent="0.4">
      <c r="A78">
        <v>1</v>
      </c>
      <c r="B78">
        <v>-1</v>
      </c>
      <c r="C78">
        <v>-1</v>
      </c>
      <c r="D78">
        <v>-1</v>
      </c>
      <c r="E78">
        <f t="shared" si="8"/>
        <v>1</v>
      </c>
      <c r="F78">
        <f t="shared" si="9"/>
        <v>1</v>
      </c>
      <c r="G78">
        <f t="shared" si="10"/>
        <v>1</v>
      </c>
      <c r="H78">
        <f t="shared" si="11"/>
        <v>-1</v>
      </c>
      <c r="I78">
        <f>M3</f>
        <v>270</v>
      </c>
    </row>
    <row r="79" spans="1:9" x14ac:dyDescent="0.4">
      <c r="A79">
        <v>2</v>
      </c>
      <c r="B79">
        <v>1</v>
      </c>
      <c r="C79">
        <v>-1</v>
      </c>
      <c r="D79">
        <v>-1</v>
      </c>
      <c r="E79">
        <f t="shared" ref="E79:E85" si="27">B79*C79</f>
        <v>-1</v>
      </c>
      <c r="F79">
        <f t="shared" ref="F79:F85" si="28">C79*D79</f>
        <v>1</v>
      </c>
      <c r="G79">
        <f t="shared" ref="G79:G85" si="29">B79*D79</f>
        <v>-1</v>
      </c>
      <c r="H79">
        <f t="shared" ref="H79:H85" si="30">B79*C79*D79</f>
        <v>1</v>
      </c>
      <c r="I79">
        <f t="shared" ref="I79:I85" si="31">M4</f>
        <v>170</v>
      </c>
    </row>
    <row r="80" spans="1:9" x14ac:dyDescent="0.4">
      <c r="A80">
        <v>3</v>
      </c>
      <c r="B80">
        <v>-1</v>
      </c>
      <c r="C80">
        <v>1</v>
      </c>
      <c r="D80">
        <v>-1</v>
      </c>
      <c r="E80">
        <f t="shared" si="27"/>
        <v>-1</v>
      </c>
      <c r="F80">
        <f t="shared" si="28"/>
        <v>-1</v>
      </c>
      <c r="G80">
        <f t="shared" si="29"/>
        <v>1</v>
      </c>
      <c r="H80">
        <f t="shared" si="30"/>
        <v>1</v>
      </c>
      <c r="I80">
        <f t="shared" si="31"/>
        <v>130</v>
      </c>
    </row>
    <row r="81" spans="1:9" x14ac:dyDescent="0.4">
      <c r="A81">
        <v>4</v>
      </c>
      <c r="B81">
        <v>1</v>
      </c>
      <c r="C81">
        <v>1</v>
      </c>
      <c r="D81">
        <v>-1</v>
      </c>
      <c r="E81">
        <f t="shared" si="27"/>
        <v>1</v>
      </c>
      <c r="F81">
        <f t="shared" si="28"/>
        <v>-1</v>
      </c>
      <c r="G81">
        <f t="shared" si="29"/>
        <v>-1</v>
      </c>
      <c r="H81">
        <f t="shared" si="30"/>
        <v>-1</v>
      </c>
      <c r="I81">
        <f t="shared" si="31"/>
        <v>100</v>
      </c>
    </row>
    <row r="82" spans="1:9" x14ac:dyDescent="0.4">
      <c r="A82">
        <v>5</v>
      </c>
      <c r="B82">
        <v>-1</v>
      </c>
      <c r="C82">
        <v>-1</v>
      </c>
      <c r="D82">
        <v>1</v>
      </c>
      <c r="E82">
        <f t="shared" si="27"/>
        <v>1</v>
      </c>
      <c r="F82">
        <f t="shared" si="28"/>
        <v>-1</v>
      </c>
      <c r="G82">
        <f t="shared" si="29"/>
        <v>-1</v>
      </c>
      <c r="H82">
        <f t="shared" si="30"/>
        <v>1</v>
      </c>
      <c r="I82">
        <f t="shared" si="31"/>
        <v>135</v>
      </c>
    </row>
    <row r="83" spans="1:9" x14ac:dyDescent="0.4">
      <c r="A83">
        <v>6</v>
      </c>
      <c r="B83">
        <v>1</v>
      </c>
      <c r="C83">
        <v>-1</v>
      </c>
      <c r="D83">
        <v>1</v>
      </c>
      <c r="E83">
        <f t="shared" si="27"/>
        <v>-1</v>
      </c>
      <c r="F83">
        <f t="shared" si="28"/>
        <v>-1</v>
      </c>
      <c r="G83">
        <f t="shared" si="29"/>
        <v>1</v>
      </c>
      <c r="H83">
        <f t="shared" si="30"/>
        <v>-1</v>
      </c>
      <c r="I83">
        <f t="shared" si="31"/>
        <v>220</v>
      </c>
    </row>
    <row r="84" spans="1:9" x14ac:dyDescent="0.4">
      <c r="A84">
        <v>7</v>
      </c>
      <c r="B84">
        <v>-1</v>
      </c>
      <c r="C84">
        <v>1</v>
      </c>
      <c r="D84">
        <v>1</v>
      </c>
      <c r="E84">
        <f t="shared" si="27"/>
        <v>-1</v>
      </c>
      <c r="F84">
        <f t="shared" si="28"/>
        <v>1</v>
      </c>
      <c r="G84">
        <f t="shared" si="29"/>
        <v>-1</v>
      </c>
      <c r="H84">
        <f t="shared" si="30"/>
        <v>-1</v>
      </c>
      <c r="I84">
        <f t="shared" si="31"/>
        <v>135</v>
      </c>
    </row>
    <row r="85" spans="1:9" x14ac:dyDescent="0.4">
      <c r="A85">
        <v>8</v>
      </c>
      <c r="B85">
        <v>1</v>
      </c>
      <c r="C85">
        <v>1</v>
      </c>
      <c r="D85">
        <v>1</v>
      </c>
      <c r="E85">
        <f t="shared" si="27"/>
        <v>1</v>
      </c>
      <c r="F85">
        <f t="shared" si="28"/>
        <v>1</v>
      </c>
      <c r="G85">
        <f t="shared" si="29"/>
        <v>1</v>
      </c>
      <c r="H85">
        <f t="shared" si="30"/>
        <v>1</v>
      </c>
      <c r="I85">
        <f t="shared" si="31"/>
        <v>180</v>
      </c>
    </row>
  </sheetData>
  <mergeCells count="3">
    <mergeCell ref="E1:G1"/>
    <mergeCell ref="H1:J1"/>
    <mergeCell ref="K1:M1"/>
  </mergeCells>
  <phoneticPr fontId="1" type="noConversion"/>
  <conditionalFormatting sqref="M18:M24">
    <cfRule type="cellIs" dxfId="2" priority="2" operator="lessThan">
      <formula>$O$18</formula>
    </cfRule>
    <cfRule type="cellIs" dxfId="1" priority="3" operator="greaterThan">
      <formula>$P$18</formula>
    </cfRule>
  </conditionalFormatting>
  <conditionalFormatting sqref="AB3:AB9">
    <cfRule type="cellIs" dxfId="0" priority="1" operator="greaterThan">
      <formula>$AC$3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4FC70-DF1D-4EB8-93B9-4E50CD9A7490}">
  <dimension ref="A1:V30"/>
  <sheetViews>
    <sheetView topLeftCell="B1" workbookViewId="0">
      <selection activeCell="M14" sqref="M14:U21"/>
    </sheetView>
  </sheetViews>
  <sheetFormatPr defaultRowHeight="17" x14ac:dyDescent="0.4"/>
  <cols>
    <col min="1" max="1" width="16.26953125" bestFit="1" customWidth="1"/>
    <col min="9" max="9" width="4.08984375" bestFit="1" customWidth="1"/>
    <col min="10" max="10" width="16.08984375" bestFit="1" customWidth="1"/>
    <col min="11" max="11" width="16" bestFit="1" customWidth="1"/>
    <col min="12" max="12" width="13.90625" bestFit="1" customWidth="1"/>
  </cols>
  <sheetData>
    <row r="1" spans="1:22" x14ac:dyDescent="0.4">
      <c r="A1" s="2" t="s">
        <v>10</v>
      </c>
      <c r="B1" s="5">
        <v>-1</v>
      </c>
      <c r="C1" s="1">
        <v>1</v>
      </c>
      <c r="M1" s="33" t="s">
        <v>68</v>
      </c>
      <c r="N1" s="33"/>
      <c r="O1" s="33"/>
      <c r="P1" s="33" t="s">
        <v>69</v>
      </c>
      <c r="Q1" s="33"/>
      <c r="R1" s="33"/>
      <c r="S1" s="33" t="s">
        <v>70</v>
      </c>
      <c r="T1" s="33"/>
      <c r="U1" s="33"/>
    </row>
    <row r="2" spans="1:22" x14ac:dyDescent="0.4">
      <c r="A2" s="3" t="s">
        <v>8</v>
      </c>
      <c r="B2" s="7">
        <f>297/2</f>
        <v>148.5</v>
      </c>
      <c r="C2" s="9">
        <v>210</v>
      </c>
      <c r="I2" s="6" t="s">
        <v>0</v>
      </c>
      <c r="J2" s="6" t="s">
        <v>8</v>
      </c>
      <c r="K2" s="6" t="s">
        <v>7</v>
      </c>
      <c r="L2" s="6" t="s">
        <v>9</v>
      </c>
      <c r="M2" t="s">
        <v>4</v>
      </c>
      <c r="N2" t="s">
        <v>5</v>
      </c>
      <c r="O2" t="s">
        <v>6</v>
      </c>
      <c r="P2" t="s">
        <v>4</v>
      </c>
      <c r="Q2" t="s">
        <v>5</v>
      </c>
      <c r="R2" t="s">
        <v>6</v>
      </c>
      <c r="S2" t="s">
        <v>4</v>
      </c>
      <c r="T2" t="s">
        <v>5</v>
      </c>
      <c r="U2" t="s">
        <v>6</v>
      </c>
    </row>
    <row r="3" spans="1:22" x14ac:dyDescent="0.4">
      <c r="A3" s="3" t="s">
        <v>7</v>
      </c>
      <c r="B3" s="6">
        <f>2/5</f>
        <v>0.4</v>
      </c>
      <c r="C3" s="10">
        <v>0.5</v>
      </c>
      <c r="D3">
        <f>$B$2*B3</f>
        <v>59.400000000000006</v>
      </c>
      <c r="E3">
        <f>$B$2*C3</f>
        <v>74.25</v>
      </c>
      <c r="F3">
        <f>$C$2*B3</f>
        <v>84</v>
      </c>
      <c r="G3">
        <f>$C$2*C3</f>
        <v>105</v>
      </c>
      <c r="I3" s="6">
        <v>1</v>
      </c>
      <c r="J3" s="6">
        <f>297/2</f>
        <v>148.5</v>
      </c>
      <c r="K3" s="6">
        <f>2/5</f>
        <v>0.4</v>
      </c>
      <c r="L3" s="6">
        <v>0.8</v>
      </c>
      <c r="M3">
        <v>190</v>
      </c>
      <c r="N3">
        <v>245</v>
      </c>
      <c r="O3">
        <v>195</v>
      </c>
      <c r="P3">
        <v>195</v>
      </c>
      <c r="Q3">
        <v>138</v>
      </c>
      <c r="R3">
        <v>205</v>
      </c>
      <c r="S3">
        <v>192</v>
      </c>
      <c r="T3">
        <v>210</v>
      </c>
      <c r="U3">
        <v>212</v>
      </c>
    </row>
    <row r="4" spans="1:22" ht="17.5" thickBot="1" x14ac:dyDescent="0.45">
      <c r="A4" s="4" t="s">
        <v>9</v>
      </c>
      <c r="B4" s="8">
        <v>0.8</v>
      </c>
      <c r="C4" s="11">
        <v>1</v>
      </c>
      <c r="I4" s="6">
        <v>2</v>
      </c>
      <c r="J4" s="6">
        <v>210</v>
      </c>
      <c r="K4" s="6">
        <f>2/5</f>
        <v>0.4</v>
      </c>
      <c r="L4" s="6">
        <v>0.8</v>
      </c>
      <c r="M4" s="12">
        <v>156</v>
      </c>
      <c r="N4" s="12">
        <v>230</v>
      </c>
      <c r="O4" s="12">
        <v>167</v>
      </c>
      <c r="P4" s="12">
        <v>115</v>
      </c>
      <c r="Q4" s="12">
        <v>158</v>
      </c>
      <c r="R4" s="12">
        <v>170</v>
      </c>
      <c r="S4" s="12">
        <v>165</v>
      </c>
      <c r="T4" s="12">
        <v>174</v>
      </c>
      <c r="U4" s="12">
        <v>170</v>
      </c>
    </row>
    <row r="5" spans="1:22" x14ac:dyDescent="0.4">
      <c r="I5" s="6">
        <v>3</v>
      </c>
      <c r="J5" s="6">
        <f>297/2</f>
        <v>148.5</v>
      </c>
      <c r="K5" s="6">
        <v>0.5</v>
      </c>
      <c r="L5" s="6">
        <v>0.8</v>
      </c>
      <c r="M5" s="12">
        <v>87.5</v>
      </c>
      <c r="N5" s="12">
        <v>92</v>
      </c>
      <c r="O5" s="12">
        <v>75</v>
      </c>
      <c r="P5" s="12">
        <v>73</v>
      </c>
      <c r="Q5" s="12">
        <v>89</v>
      </c>
      <c r="R5" s="12">
        <v>108</v>
      </c>
      <c r="S5" s="12">
        <v>146</v>
      </c>
      <c r="T5" s="12">
        <v>257</v>
      </c>
      <c r="U5" s="12">
        <v>290</v>
      </c>
    </row>
    <row r="6" spans="1:22" x14ac:dyDescent="0.4">
      <c r="D6" t="s">
        <v>4</v>
      </c>
      <c r="E6" t="s">
        <v>5</v>
      </c>
      <c r="F6" t="s">
        <v>6</v>
      </c>
      <c r="I6" s="6">
        <v>4</v>
      </c>
      <c r="J6" s="6">
        <v>210</v>
      </c>
      <c r="K6" s="6">
        <v>0.5</v>
      </c>
      <c r="L6" s="6">
        <v>0.8</v>
      </c>
      <c r="M6" s="12">
        <v>245</v>
      </c>
      <c r="N6" s="12">
        <v>262</v>
      </c>
      <c r="O6" s="12">
        <v>310</v>
      </c>
      <c r="P6" s="12">
        <v>190</v>
      </c>
      <c r="Q6" s="12">
        <v>185</v>
      </c>
      <c r="R6" s="12">
        <v>181</v>
      </c>
      <c r="S6" s="12">
        <v>263</v>
      </c>
      <c r="T6" s="12">
        <v>250</v>
      </c>
      <c r="U6" s="12">
        <v>285</v>
      </c>
    </row>
    <row r="7" spans="1:22" x14ac:dyDescent="0.4">
      <c r="C7" s="34">
        <v>1</v>
      </c>
      <c r="D7" s="35" t="s">
        <v>71</v>
      </c>
      <c r="E7" t="s">
        <v>77</v>
      </c>
      <c r="F7" t="s">
        <v>93</v>
      </c>
      <c r="I7" s="6">
        <v>5</v>
      </c>
      <c r="J7" s="6">
        <f>297/2</f>
        <v>148.5</v>
      </c>
      <c r="K7" s="6">
        <f>2/5</f>
        <v>0.4</v>
      </c>
      <c r="L7" s="6">
        <v>1</v>
      </c>
      <c r="M7" s="12">
        <v>305</v>
      </c>
      <c r="N7" s="12">
        <v>315</v>
      </c>
      <c r="O7" s="12">
        <v>228</v>
      </c>
      <c r="P7" s="12">
        <v>257</v>
      </c>
      <c r="Q7" s="12">
        <v>230</v>
      </c>
      <c r="R7" s="12">
        <v>243.5</v>
      </c>
      <c r="S7" s="12">
        <v>113</v>
      </c>
      <c r="T7" s="12">
        <v>157.5</v>
      </c>
      <c r="U7" s="12">
        <v>90</v>
      </c>
    </row>
    <row r="8" spans="1:22" x14ac:dyDescent="0.4">
      <c r="C8" s="34">
        <v>2</v>
      </c>
      <c r="D8" t="s">
        <v>73</v>
      </c>
      <c r="E8" t="s">
        <v>72</v>
      </c>
      <c r="F8" t="s">
        <v>81</v>
      </c>
      <c r="I8" s="6">
        <v>6</v>
      </c>
      <c r="J8" s="6">
        <v>210</v>
      </c>
      <c r="K8" s="6">
        <f>2/5</f>
        <v>0.4</v>
      </c>
      <c r="L8" s="6">
        <v>1</v>
      </c>
      <c r="M8" s="12">
        <v>148</v>
      </c>
      <c r="N8" s="12">
        <v>119</v>
      </c>
      <c r="O8" s="12">
        <v>120</v>
      </c>
      <c r="P8" s="12">
        <v>273</v>
      </c>
      <c r="Q8" s="12">
        <v>207</v>
      </c>
      <c r="R8" s="12">
        <v>155</v>
      </c>
      <c r="S8" s="12">
        <v>210</v>
      </c>
      <c r="T8" s="12">
        <v>243</v>
      </c>
      <c r="U8" s="12">
        <v>171</v>
      </c>
    </row>
    <row r="9" spans="1:22" x14ac:dyDescent="0.4">
      <c r="C9" s="34">
        <v>3</v>
      </c>
      <c r="D9" t="s">
        <v>71</v>
      </c>
      <c r="E9" t="s">
        <v>84</v>
      </c>
      <c r="F9" t="s">
        <v>90</v>
      </c>
      <c r="I9" s="6">
        <v>7</v>
      </c>
      <c r="J9" s="6">
        <f>297/2</f>
        <v>148.5</v>
      </c>
      <c r="K9" s="6">
        <v>0.5</v>
      </c>
      <c r="L9" s="6">
        <v>1</v>
      </c>
      <c r="M9" s="12">
        <v>175</v>
      </c>
      <c r="N9" s="12">
        <v>137.5</v>
      </c>
      <c r="O9" s="12">
        <v>174</v>
      </c>
      <c r="P9" s="12">
        <v>171</v>
      </c>
      <c r="Q9" s="12">
        <v>163</v>
      </c>
      <c r="R9" s="12">
        <v>180</v>
      </c>
      <c r="S9" s="12">
        <v>212</v>
      </c>
      <c r="T9" s="12">
        <v>241</v>
      </c>
      <c r="U9" s="12">
        <v>255</v>
      </c>
    </row>
    <row r="10" spans="1:22" x14ac:dyDescent="0.4">
      <c r="C10" s="34">
        <v>4</v>
      </c>
      <c r="D10" s="35" t="s">
        <v>72</v>
      </c>
      <c r="E10" t="s">
        <v>79</v>
      </c>
      <c r="F10" t="s">
        <v>87</v>
      </c>
      <c r="I10" s="6">
        <v>8</v>
      </c>
      <c r="J10" s="6">
        <v>210</v>
      </c>
      <c r="K10" s="6">
        <v>0.5</v>
      </c>
      <c r="L10" s="6">
        <v>1</v>
      </c>
      <c r="M10" s="12">
        <v>146.5</v>
      </c>
      <c r="N10" s="12">
        <v>145</v>
      </c>
      <c r="O10" s="12">
        <v>150</v>
      </c>
      <c r="P10" s="12">
        <v>302</v>
      </c>
      <c r="Q10" s="12">
        <v>327</v>
      </c>
      <c r="R10" s="12">
        <v>256.5</v>
      </c>
      <c r="S10" s="12">
        <v>154</v>
      </c>
      <c r="T10" s="12">
        <v>174</v>
      </c>
      <c r="U10" s="12">
        <v>186</v>
      </c>
    </row>
    <row r="11" spans="1:22" x14ac:dyDescent="0.4">
      <c r="C11" s="34">
        <v>5</v>
      </c>
      <c r="D11" t="s">
        <v>74</v>
      </c>
      <c r="E11" t="s">
        <v>90</v>
      </c>
      <c r="F11" t="s">
        <v>76</v>
      </c>
    </row>
    <row r="12" spans="1:22" x14ac:dyDescent="0.4">
      <c r="C12" s="34">
        <v>6</v>
      </c>
      <c r="D12" t="s">
        <v>75</v>
      </c>
      <c r="E12" t="s">
        <v>92</v>
      </c>
      <c r="F12" t="s">
        <v>83</v>
      </c>
      <c r="M12" s="33" t="s">
        <v>68</v>
      </c>
      <c r="N12" s="33"/>
      <c r="O12" s="33"/>
      <c r="P12" s="33" t="s">
        <v>69</v>
      </c>
      <c r="Q12" s="33"/>
      <c r="R12" s="33"/>
      <c r="S12" s="33" t="s">
        <v>70</v>
      </c>
      <c r="T12" s="33"/>
      <c r="U12" s="33"/>
    </row>
    <row r="13" spans="1:22" x14ac:dyDescent="0.4">
      <c r="C13" s="34">
        <v>7</v>
      </c>
      <c r="D13" t="s">
        <v>76</v>
      </c>
      <c r="E13" t="s">
        <v>71</v>
      </c>
      <c r="F13" t="s">
        <v>79</v>
      </c>
      <c r="I13" s="6" t="s">
        <v>0</v>
      </c>
      <c r="J13" s="6" t="s">
        <v>8</v>
      </c>
      <c r="K13" s="6" t="s">
        <v>7</v>
      </c>
      <c r="L13" s="6" t="s">
        <v>9</v>
      </c>
      <c r="M13" t="s">
        <v>4</v>
      </c>
      <c r="N13" t="s">
        <v>5</v>
      </c>
      <c r="O13" t="s">
        <v>6</v>
      </c>
      <c r="P13" t="s">
        <v>4</v>
      </c>
      <c r="Q13" t="s">
        <v>5</v>
      </c>
      <c r="R13" t="s">
        <v>6</v>
      </c>
      <c r="S13" t="s">
        <v>4</v>
      </c>
      <c r="T13" t="s">
        <v>5</v>
      </c>
      <c r="U13" t="s">
        <v>6</v>
      </c>
      <c r="V13" t="s">
        <v>95</v>
      </c>
    </row>
    <row r="14" spans="1:22" x14ac:dyDescent="0.4">
      <c r="C14" s="34">
        <v>8</v>
      </c>
      <c r="D14" t="s">
        <v>77</v>
      </c>
      <c r="E14" t="s">
        <v>74</v>
      </c>
      <c r="F14" t="s">
        <v>84</v>
      </c>
      <c r="I14" s="6">
        <v>1</v>
      </c>
      <c r="J14" s="6">
        <f>297/2</f>
        <v>148.5</v>
      </c>
      <c r="K14" s="6">
        <f>2/5</f>
        <v>0.4</v>
      </c>
      <c r="L14" s="6">
        <v>0.8</v>
      </c>
      <c r="M14">
        <v>255</v>
      </c>
      <c r="N14">
        <v>275</v>
      </c>
      <c r="O14">
        <v>210</v>
      </c>
      <c r="P14">
        <v>170</v>
      </c>
      <c r="Q14">
        <v>145</v>
      </c>
      <c r="R14">
        <v>160</v>
      </c>
      <c r="S14">
        <v>235</v>
      </c>
      <c r="T14">
        <v>290</v>
      </c>
      <c r="U14">
        <v>270</v>
      </c>
      <c r="V14">
        <f>AVERAGE(M14:U14)</f>
        <v>223.33333333333334</v>
      </c>
    </row>
    <row r="15" spans="1:22" x14ac:dyDescent="0.4">
      <c r="C15" s="34">
        <v>9</v>
      </c>
      <c r="D15" t="s">
        <v>78</v>
      </c>
      <c r="E15" t="s">
        <v>87</v>
      </c>
      <c r="F15" t="s">
        <v>80</v>
      </c>
      <c r="I15" s="6">
        <v>2</v>
      </c>
      <c r="J15" s="6">
        <v>210</v>
      </c>
      <c r="K15" s="6">
        <f>2/5</f>
        <v>0.4</v>
      </c>
      <c r="L15" s="6">
        <v>0.8</v>
      </c>
      <c r="M15" s="12">
        <v>145</v>
      </c>
      <c r="N15" s="12">
        <v>240</v>
      </c>
      <c r="O15" s="12">
        <v>200</v>
      </c>
      <c r="P15" s="12">
        <v>100</v>
      </c>
      <c r="Q15" s="12">
        <v>70</v>
      </c>
      <c r="R15" s="12">
        <v>195</v>
      </c>
      <c r="S15" s="12">
        <v>100</v>
      </c>
      <c r="T15" s="12">
        <v>125</v>
      </c>
      <c r="U15" s="12">
        <v>170</v>
      </c>
      <c r="V15">
        <f t="shared" ref="V15:V21" si="0">AVERAGE(M15:U15)</f>
        <v>149.44444444444446</v>
      </c>
    </row>
    <row r="16" spans="1:22" x14ac:dyDescent="0.4">
      <c r="C16" s="34">
        <v>10</v>
      </c>
      <c r="D16" t="s">
        <v>79</v>
      </c>
      <c r="E16" t="s">
        <v>83</v>
      </c>
      <c r="F16" t="s">
        <v>73</v>
      </c>
      <c r="I16" s="6">
        <v>3</v>
      </c>
      <c r="J16" s="6">
        <f>297/2</f>
        <v>148.5</v>
      </c>
      <c r="K16" s="6">
        <v>0.5</v>
      </c>
      <c r="L16" s="6">
        <v>0.8</v>
      </c>
      <c r="M16" s="12">
        <v>95</v>
      </c>
      <c r="N16" s="12">
        <v>85</v>
      </c>
      <c r="O16" s="12">
        <v>75</v>
      </c>
      <c r="P16" s="12">
        <v>150</v>
      </c>
      <c r="Q16" s="12">
        <v>130</v>
      </c>
      <c r="R16" s="12">
        <v>175</v>
      </c>
      <c r="S16" s="12">
        <v>110</v>
      </c>
      <c r="T16" s="12">
        <v>160</v>
      </c>
      <c r="U16" s="12">
        <v>130</v>
      </c>
      <c r="V16">
        <f t="shared" si="0"/>
        <v>123.33333333333333</v>
      </c>
    </row>
    <row r="17" spans="3:22" x14ac:dyDescent="0.4">
      <c r="C17" s="34">
        <v>11</v>
      </c>
      <c r="D17" t="s">
        <v>80</v>
      </c>
      <c r="E17" t="s">
        <v>80</v>
      </c>
      <c r="F17" t="s">
        <v>94</v>
      </c>
      <c r="I17" s="6">
        <v>4</v>
      </c>
      <c r="J17" s="6">
        <v>210</v>
      </c>
      <c r="K17" s="6">
        <v>0.5</v>
      </c>
      <c r="L17" s="6">
        <v>0.8</v>
      </c>
      <c r="M17" s="12">
        <v>145</v>
      </c>
      <c r="N17" s="12">
        <v>220</v>
      </c>
      <c r="O17" s="12">
        <v>295</v>
      </c>
      <c r="P17" s="12">
        <v>130</v>
      </c>
      <c r="Q17" s="12">
        <v>130</v>
      </c>
      <c r="R17" s="12">
        <v>145</v>
      </c>
      <c r="S17" s="12">
        <v>90</v>
      </c>
      <c r="T17" s="12">
        <v>110</v>
      </c>
      <c r="U17" s="12">
        <v>100</v>
      </c>
      <c r="V17">
        <f t="shared" si="0"/>
        <v>151.66666666666666</v>
      </c>
    </row>
    <row r="18" spans="3:22" x14ac:dyDescent="0.4">
      <c r="C18" s="34">
        <v>12</v>
      </c>
      <c r="D18" t="s">
        <v>81</v>
      </c>
      <c r="E18" t="s">
        <v>93</v>
      </c>
      <c r="F18" t="s">
        <v>91</v>
      </c>
      <c r="I18" s="6">
        <v>5</v>
      </c>
      <c r="J18" s="6">
        <f>297/2</f>
        <v>148.5</v>
      </c>
      <c r="K18" s="6">
        <f>2/5</f>
        <v>0.4</v>
      </c>
      <c r="L18" s="6">
        <v>1</v>
      </c>
      <c r="M18" s="12">
        <v>245</v>
      </c>
      <c r="N18" s="12">
        <v>225</v>
      </c>
      <c r="O18" s="12">
        <v>335</v>
      </c>
      <c r="P18" s="12">
        <v>295</v>
      </c>
      <c r="Q18" s="12">
        <v>280</v>
      </c>
      <c r="R18" s="12">
        <v>220</v>
      </c>
      <c r="S18" s="12">
        <v>180</v>
      </c>
      <c r="T18" s="12">
        <v>120</v>
      </c>
      <c r="U18" s="12">
        <v>135</v>
      </c>
      <c r="V18">
        <f t="shared" si="0"/>
        <v>226.11111111111111</v>
      </c>
    </row>
    <row r="19" spans="3:22" x14ac:dyDescent="0.4">
      <c r="C19" s="34">
        <v>13</v>
      </c>
      <c r="D19" t="s">
        <v>82</v>
      </c>
      <c r="E19" t="s">
        <v>89</v>
      </c>
      <c r="F19" t="s">
        <v>86</v>
      </c>
      <c r="I19" s="6">
        <v>6</v>
      </c>
      <c r="J19" s="6">
        <v>210</v>
      </c>
      <c r="K19" s="6">
        <f>2/5</f>
        <v>0.4</v>
      </c>
      <c r="L19" s="6">
        <v>1</v>
      </c>
      <c r="M19" s="12">
        <v>70</v>
      </c>
      <c r="N19" s="12">
        <v>140</v>
      </c>
      <c r="O19" s="12">
        <v>120</v>
      </c>
      <c r="P19" s="12">
        <v>170</v>
      </c>
      <c r="Q19" s="12">
        <v>255</v>
      </c>
      <c r="R19" s="12">
        <v>150</v>
      </c>
      <c r="S19" s="12">
        <v>130</v>
      </c>
      <c r="T19" s="12">
        <v>110</v>
      </c>
      <c r="U19" s="12">
        <v>220</v>
      </c>
      <c r="V19">
        <f t="shared" si="0"/>
        <v>151.66666666666666</v>
      </c>
    </row>
    <row r="20" spans="3:22" x14ac:dyDescent="0.4">
      <c r="C20" s="34">
        <v>14</v>
      </c>
      <c r="D20" t="s">
        <v>83</v>
      </c>
      <c r="E20" t="s">
        <v>78</v>
      </c>
      <c r="F20" t="s">
        <v>71</v>
      </c>
      <c r="I20" s="6">
        <v>7</v>
      </c>
      <c r="J20" s="6">
        <f>297/2</f>
        <v>148.5</v>
      </c>
      <c r="K20" s="6">
        <v>0.5</v>
      </c>
      <c r="L20" s="6">
        <v>1</v>
      </c>
      <c r="M20" s="12">
        <v>95</v>
      </c>
      <c r="N20" s="12">
        <v>245</v>
      </c>
      <c r="O20" s="12">
        <v>140</v>
      </c>
      <c r="P20" s="12">
        <v>135</v>
      </c>
      <c r="Q20" s="12">
        <v>155</v>
      </c>
      <c r="R20" s="12">
        <v>210</v>
      </c>
      <c r="S20" s="12">
        <v>70</v>
      </c>
      <c r="T20" s="12">
        <v>90</v>
      </c>
      <c r="U20" s="12">
        <v>135</v>
      </c>
      <c r="V20">
        <f t="shared" si="0"/>
        <v>141.66666666666666</v>
      </c>
    </row>
    <row r="21" spans="3:22" x14ac:dyDescent="0.4">
      <c r="C21" s="34">
        <v>15</v>
      </c>
      <c r="D21" t="s">
        <v>84</v>
      </c>
      <c r="E21" t="s">
        <v>81</v>
      </c>
      <c r="F21" t="s">
        <v>92</v>
      </c>
      <c r="I21" s="6">
        <v>8</v>
      </c>
      <c r="J21" s="6">
        <v>210</v>
      </c>
      <c r="K21" s="6">
        <v>0.5</v>
      </c>
      <c r="L21" s="6">
        <v>1</v>
      </c>
      <c r="M21" s="12">
        <v>150</v>
      </c>
      <c r="N21" s="12">
        <v>110</v>
      </c>
      <c r="O21" s="12">
        <v>160</v>
      </c>
      <c r="P21" s="12">
        <v>190</v>
      </c>
      <c r="Q21" s="12">
        <v>275</v>
      </c>
      <c r="R21" s="12">
        <v>260</v>
      </c>
      <c r="S21" s="12">
        <v>115</v>
      </c>
      <c r="T21" s="12">
        <v>180</v>
      </c>
      <c r="U21" s="12">
        <v>180</v>
      </c>
      <c r="V21">
        <f t="shared" si="0"/>
        <v>180</v>
      </c>
    </row>
    <row r="22" spans="3:22" x14ac:dyDescent="0.4">
      <c r="C22" s="34">
        <v>16</v>
      </c>
      <c r="D22" t="s">
        <v>85</v>
      </c>
      <c r="E22" t="s">
        <v>85</v>
      </c>
      <c r="F22" t="s">
        <v>78</v>
      </c>
    </row>
    <row r="23" spans="3:22" x14ac:dyDescent="0.4">
      <c r="C23" s="34">
        <v>17</v>
      </c>
      <c r="D23" t="s">
        <v>86</v>
      </c>
      <c r="E23" t="s">
        <v>76</v>
      </c>
      <c r="F23" t="s">
        <v>77</v>
      </c>
    </row>
    <row r="24" spans="3:22" x14ac:dyDescent="0.4">
      <c r="C24" s="34">
        <v>18</v>
      </c>
      <c r="D24" t="s">
        <v>87</v>
      </c>
      <c r="E24" t="s">
        <v>73</v>
      </c>
      <c r="F24" t="s">
        <v>82</v>
      </c>
    </row>
    <row r="25" spans="3:22" x14ac:dyDescent="0.4">
      <c r="C25" s="34">
        <v>19</v>
      </c>
      <c r="D25" t="s">
        <v>88</v>
      </c>
      <c r="E25" s="35" t="s">
        <v>86</v>
      </c>
      <c r="F25" t="s">
        <v>72</v>
      </c>
    </row>
    <row r="26" spans="3:22" x14ac:dyDescent="0.4">
      <c r="C26" s="34">
        <v>20</v>
      </c>
      <c r="D26" t="s">
        <v>89</v>
      </c>
      <c r="E26" t="s">
        <v>88</v>
      </c>
      <c r="F26" t="s">
        <v>85</v>
      </c>
    </row>
    <row r="27" spans="3:22" x14ac:dyDescent="0.4">
      <c r="C27" s="34">
        <v>21</v>
      </c>
      <c r="D27" t="s">
        <v>90</v>
      </c>
      <c r="E27" t="s">
        <v>94</v>
      </c>
      <c r="F27" t="s">
        <v>75</v>
      </c>
    </row>
    <row r="28" spans="3:22" x14ac:dyDescent="0.4">
      <c r="C28" s="34">
        <v>22</v>
      </c>
      <c r="D28" t="s">
        <v>91</v>
      </c>
      <c r="E28" t="s">
        <v>82</v>
      </c>
      <c r="F28" t="s">
        <v>74</v>
      </c>
    </row>
    <row r="29" spans="3:22" x14ac:dyDescent="0.4">
      <c r="C29" s="34">
        <v>23</v>
      </c>
      <c r="D29" t="s">
        <v>92</v>
      </c>
      <c r="E29" t="s">
        <v>75</v>
      </c>
      <c r="F29" t="s">
        <v>89</v>
      </c>
    </row>
    <row r="30" spans="3:22" x14ac:dyDescent="0.4">
      <c r="C30" s="34">
        <v>24</v>
      </c>
      <c r="D30" t="s">
        <v>93</v>
      </c>
      <c r="E30" t="s">
        <v>91</v>
      </c>
      <c r="F30" t="s">
        <v>88</v>
      </c>
    </row>
  </sheetData>
  <sortState xmlns:xlrd2="http://schemas.microsoft.com/office/spreadsheetml/2017/richdata2" ref="D7:E30">
    <sortCondition ref="E7:E30"/>
  </sortState>
  <mergeCells count="6">
    <mergeCell ref="M12:O12"/>
    <mergeCell ref="P12:R12"/>
    <mergeCell ref="S12:U12"/>
    <mergeCell ref="M1:O1"/>
    <mergeCell ref="P1:R1"/>
    <mergeCell ref="S1:U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experiment design</vt:lpstr>
      <vt:lpstr>experiment 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2024-06-02T13:06:01Z</dcterms:created>
  <dcterms:modified xsi:type="dcterms:W3CDTF">2024-06-04T13:11:09Z</dcterms:modified>
</cp:coreProperties>
</file>