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midterm\"/>
    </mc:Choice>
  </mc:AlternateContent>
  <xr:revisionPtr revIDLastSave="0" documentId="13_ncr:1_{486D9955-4E8E-4F2B-AC2E-F9D60BB85A21}" xr6:coauthVersionLast="47" xr6:coauthVersionMax="47" xr10:uidLastSave="{00000000-0000-0000-0000-000000000000}"/>
  <bookViews>
    <workbookView xWindow="-28920" yWindow="-120" windowWidth="29040" windowHeight="15720" activeTab="4" xr2:uid="{03A7210E-A3B0-4816-8CE8-4C2A42CCA94A}"/>
  </bookViews>
  <sheets>
    <sheet name="1-1,1-5" sheetId="1" r:id="rId1"/>
    <sheet name="1-2" sheetId="2" r:id="rId2"/>
    <sheet name="1-3,1-6" sheetId="3" r:id="rId3"/>
    <sheet name="1-4,1-7" sheetId="4" r:id="rId4"/>
    <sheet name="2-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5" l="1"/>
  <c r="S3" i="5"/>
  <c r="X80" i="5"/>
  <c r="Y80" i="5" s="1"/>
  <c r="X3" i="5"/>
  <c r="Y3" i="5" s="1"/>
  <c r="X4" i="5"/>
  <c r="Y4" i="5" s="1"/>
  <c r="X5" i="5"/>
  <c r="Y5" i="5" s="1"/>
  <c r="X6" i="5"/>
  <c r="Y6" i="5" s="1"/>
  <c r="X7" i="5"/>
  <c r="Y7" i="5" s="1"/>
  <c r="X8" i="5"/>
  <c r="Y8" i="5" s="1"/>
  <c r="X9" i="5"/>
  <c r="Y9" i="5" s="1"/>
  <c r="X10" i="5"/>
  <c r="Y10" i="5" s="1"/>
  <c r="X11" i="5"/>
  <c r="Y11" i="5" s="1"/>
  <c r="X12" i="5"/>
  <c r="Y12" i="5" s="1"/>
  <c r="X13" i="5"/>
  <c r="Y13" i="5" s="1"/>
  <c r="X14" i="5"/>
  <c r="Y14" i="5" s="1"/>
  <c r="X15" i="5"/>
  <c r="Y15" i="5" s="1"/>
  <c r="X16" i="5"/>
  <c r="Y16" i="5" s="1"/>
  <c r="X17" i="5"/>
  <c r="Y17" i="5" s="1"/>
  <c r="X18" i="5"/>
  <c r="Y18" i="5" s="1"/>
  <c r="X19" i="5"/>
  <c r="Y19" i="5" s="1"/>
  <c r="X20" i="5"/>
  <c r="Y20" i="5" s="1"/>
  <c r="X21" i="5"/>
  <c r="Y21" i="5" s="1"/>
  <c r="X22" i="5"/>
  <c r="Y22" i="5" s="1"/>
  <c r="X23" i="5"/>
  <c r="Y23" i="5" s="1"/>
  <c r="X24" i="5"/>
  <c r="Y24" i="5" s="1"/>
  <c r="X25" i="5"/>
  <c r="Y25" i="5" s="1"/>
  <c r="X26" i="5"/>
  <c r="Y26" i="5" s="1"/>
  <c r="X27" i="5"/>
  <c r="Y27" i="5" s="1"/>
  <c r="X28" i="5"/>
  <c r="Y28" i="5" s="1"/>
  <c r="X29" i="5"/>
  <c r="Y29" i="5" s="1"/>
  <c r="X30" i="5"/>
  <c r="Y30" i="5" s="1"/>
  <c r="X31" i="5"/>
  <c r="Y31" i="5" s="1"/>
  <c r="X32" i="5"/>
  <c r="Y32" i="5" s="1"/>
  <c r="X33" i="5"/>
  <c r="Y33" i="5" s="1"/>
  <c r="X34" i="5"/>
  <c r="Y34" i="5" s="1"/>
  <c r="X35" i="5"/>
  <c r="Y35" i="5" s="1"/>
  <c r="X36" i="5"/>
  <c r="Y36" i="5" s="1"/>
  <c r="X37" i="5"/>
  <c r="Y37" i="5" s="1"/>
  <c r="X38" i="5"/>
  <c r="Y38" i="5" s="1"/>
  <c r="X39" i="5"/>
  <c r="Y39" i="5" s="1"/>
  <c r="X40" i="5"/>
  <c r="Y40" i="5" s="1"/>
  <c r="X41" i="5"/>
  <c r="Y41" i="5" s="1"/>
  <c r="X42" i="5"/>
  <c r="Y42" i="5" s="1"/>
  <c r="X43" i="5"/>
  <c r="Y43" i="5" s="1"/>
  <c r="X44" i="5"/>
  <c r="Y44" i="5" s="1"/>
  <c r="X45" i="5"/>
  <c r="Y45" i="5" s="1"/>
  <c r="X46" i="5"/>
  <c r="Y46" i="5" s="1"/>
  <c r="X47" i="5"/>
  <c r="Y47" i="5" s="1"/>
  <c r="X48" i="5"/>
  <c r="Y48" i="5" s="1"/>
  <c r="X49" i="5"/>
  <c r="Y49" i="5" s="1"/>
  <c r="X50" i="5"/>
  <c r="Y50" i="5" s="1"/>
  <c r="X51" i="5"/>
  <c r="Y51" i="5" s="1"/>
  <c r="X52" i="5"/>
  <c r="Y52" i="5" s="1"/>
  <c r="X53" i="5"/>
  <c r="Y53" i="5" s="1"/>
  <c r="X54" i="5"/>
  <c r="Y54" i="5" s="1"/>
  <c r="X55" i="5"/>
  <c r="Y55" i="5" s="1"/>
  <c r="X56" i="5"/>
  <c r="Y56" i="5" s="1"/>
  <c r="X57" i="5"/>
  <c r="Y57" i="5" s="1"/>
  <c r="X58" i="5"/>
  <c r="Y58" i="5" s="1"/>
  <c r="X59" i="5"/>
  <c r="Y59" i="5" s="1"/>
  <c r="X60" i="5"/>
  <c r="Y60" i="5" s="1"/>
  <c r="X61" i="5"/>
  <c r="Y61" i="5" s="1"/>
  <c r="X62" i="5"/>
  <c r="Y62" i="5" s="1"/>
  <c r="X63" i="5"/>
  <c r="Y63" i="5" s="1"/>
  <c r="X64" i="5"/>
  <c r="Y64" i="5" s="1"/>
  <c r="X65" i="5"/>
  <c r="Y65" i="5" s="1"/>
  <c r="X66" i="5"/>
  <c r="Y66" i="5" s="1"/>
  <c r="X67" i="5"/>
  <c r="Y67" i="5" s="1"/>
  <c r="X68" i="5"/>
  <c r="Y68" i="5" s="1"/>
  <c r="X69" i="5"/>
  <c r="Y69" i="5" s="1"/>
  <c r="X70" i="5"/>
  <c r="Y70" i="5" s="1"/>
  <c r="X71" i="5"/>
  <c r="Y71" i="5" s="1"/>
  <c r="X72" i="5"/>
  <c r="Y72" i="5" s="1"/>
  <c r="X73" i="5"/>
  <c r="Y73" i="5" s="1"/>
  <c r="X74" i="5"/>
  <c r="Y74" i="5" s="1"/>
  <c r="X75" i="5"/>
  <c r="Y75" i="5" s="1"/>
  <c r="X76" i="5"/>
  <c r="Y76" i="5" s="1"/>
  <c r="X77" i="5"/>
  <c r="Y77" i="5" s="1"/>
  <c r="X78" i="5"/>
  <c r="Y78" i="5" s="1"/>
  <c r="X79" i="5"/>
  <c r="Y79" i="5" s="1"/>
  <c r="N4" i="5"/>
  <c r="N5" i="5"/>
  <c r="V80" i="5" s="1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3" i="5"/>
  <c r="V26" i="5" l="1"/>
  <c r="V11" i="5"/>
  <c r="Z11" i="5" s="1"/>
  <c r="Z26" i="5"/>
  <c r="V74" i="5"/>
  <c r="Z74" i="5" s="1"/>
  <c r="V50" i="5"/>
  <c r="Z50" i="5" s="1"/>
  <c r="V3" i="5"/>
  <c r="Z3" i="5" s="1"/>
  <c r="V73" i="5"/>
  <c r="Z73" i="5" s="1"/>
  <c r="V65" i="5"/>
  <c r="Z65" i="5" s="1"/>
  <c r="V57" i="5"/>
  <c r="Z57" i="5" s="1"/>
  <c r="V49" i="5"/>
  <c r="Z49" i="5" s="1"/>
  <c r="V41" i="5"/>
  <c r="Z41" i="5" s="1"/>
  <c r="V33" i="5"/>
  <c r="Z33" i="5" s="1"/>
  <c r="V25" i="5"/>
  <c r="Z25" i="5" s="1"/>
  <c r="V17" i="5"/>
  <c r="Z17" i="5" s="1"/>
  <c r="V9" i="5"/>
  <c r="Z9" i="5" s="1"/>
  <c r="V66" i="5"/>
  <c r="Z66" i="5" s="1"/>
  <c r="V58" i="5"/>
  <c r="Z58" i="5" s="1"/>
  <c r="V18" i="5"/>
  <c r="Z18" i="5" s="1"/>
  <c r="V72" i="5"/>
  <c r="Z72" i="5" s="1"/>
  <c r="V64" i="5"/>
  <c r="Z64" i="5" s="1"/>
  <c r="V56" i="5"/>
  <c r="Z56" i="5" s="1"/>
  <c r="V48" i="5"/>
  <c r="Z48" i="5" s="1"/>
  <c r="V40" i="5"/>
  <c r="Z40" i="5" s="1"/>
  <c r="V32" i="5"/>
  <c r="Z32" i="5" s="1"/>
  <c r="V24" i="5"/>
  <c r="Z24" i="5" s="1"/>
  <c r="V16" i="5"/>
  <c r="Z16" i="5" s="1"/>
  <c r="V8" i="5"/>
  <c r="Z8" i="5" s="1"/>
  <c r="V79" i="5"/>
  <c r="Z79" i="5" s="1"/>
  <c r="V71" i="5"/>
  <c r="Z71" i="5" s="1"/>
  <c r="V63" i="5"/>
  <c r="Z63" i="5" s="1"/>
  <c r="V55" i="5"/>
  <c r="Z55" i="5" s="1"/>
  <c r="V47" i="5"/>
  <c r="Z47" i="5" s="1"/>
  <c r="V39" i="5"/>
  <c r="Z39" i="5" s="1"/>
  <c r="V31" i="5"/>
  <c r="Z31" i="5" s="1"/>
  <c r="V23" i="5"/>
  <c r="Z23" i="5" s="1"/>
  <c r="V15" i="5"/>
  <c r="Z15" i="5" s="1"/>
  <c r="V7" i="5"/>
  <c r="Z7" i="5" s="1"/>
  <c r="V34" i="5"/>
  <c r="Z34" i="5" s="1"/>
  <c r="V78" i="5"/>
  <c r="Z78" i="5" s="1"/>
  <c r="V70" i="5"/>
  <c r="Z70" i="5" s="1"/>
  <c r="V62" i="5"/>
  <c r="Z62" i="5" s="1"/>
  <c r="V54" i="5"/>
  <c r="Z54" i="5" s="1"/>
  <c r="V46" i="5"/>
  <c r="Z46" i="5" s="1"/>
  <c r="V38" i="5"/>
  <c r="Z38" i="5" s="1"/>
  <c r="V30" i="5"/>
  <c r="Z30" i="5" s="1"/>
  <c r="V22" i="5"/>
  <c r="Z22" i="5" s="1"/>
  <c r="V14" i="5"/>
  <c r="Z14" i="5" s="1"/>
  <c r="V6" i="5"/>
  <c r="Z6" i="5" s="1"/>
  <c r="V10" i="5"/>
  <c r="Z10" i="5" s="1"/>
  <c r="V77" i="5"/>
  <c r="Z77" i="5" s="1"/>
  <c r="V69" i="5"/>
  <c r="Z69" i="5" s="1"/>
  <c r="V61" i="5"/>
  <c r="Z61" i="5" s="1"/>
  <c r="V53" i="5"/>
  <c r="Z53" i="5" s="1"/>
  <c r="V45" i="5"/>
  <c r="Z45" i="5" s="1"/>
  <c r="V37" i="5"/>
  <c r="Z37" i="5" s="1"/>
  <c r="V29" i="5"/>
  <c r="Z29" i="5" s="1"/>
  <c r="V21" i="5"/>
  <c r="Z21" i="5" s="1"/>
  <c r="V13" i="5"/>
  <c r="Z13" i="5" s="1"/>
  <c r="V5" i="5"/>
  <c r="Z5" i="5" s="1"/>
  <c r="V42" i="5"/>
  <c r="Z42" i="5" s="1"/>
  <c r="V76" i="5"/>
  <c r="Z76" i="5" s="1"/>
  <c r="V68" i="5"/>
  <c r="Z68" i="5" s="1"/>
  <c r="V60" i="5"/>
  <c r="Z60" i="5" s="1"/>
  <c r="V52" i="5"/>
  <c r="Z52" i="5" s="1"/>
  <c r="V44" i="5"/>
  <c r="Z44" i="5" s="1"/>
  <c r="V36" i="5"/>
  <c r="Z36" i="5" s="1"/>
  <c r="V28" i="5"/>
  <c r="Z28" i="5" s="1"/>
  <c r="V20" i="5"/>
  <c r="Z20" i="5" s="1"/>
  <c r="V12" i="5"/>
  <c r="Z12" i="5" s="1"/>
  <c r="V4" i="5"/>
  <c r="Z4" i="5" s="1"/>
  <c r="V75" i="5"/>
  <c r="Z75" i="5" s="1"/>
  <c r="V67" i="5"/>
  <c r="Z67" i="5" s="1"/>
  <c r="V59" i="5"/>
  <c r="Z59" i="5" s="1"/>
  <c r="V51" i="5"/>
  <c r="Z51" i="5" s="1"/>
  <c r="V43" i="5"/>
  <c r="Z43" i="5" s="1"/>
  <c r="V35" i="5"/>
  <c r="Z35" i="5" s="1"/>
  <c r="V27" i="5"/>
  <c r="Z27" i="5" s="1"/>
  <c r="V19" i="5"/>
  <c r="Z19" i="5" s="1"/>
  <c r="R3" i="5"/>
  <c r="Q3" i="5"/>
  <c r="W30" i="5" l="1"/>
  <c r="W34" i="5"/>
  <c r="W38" i="5"/>
  <c r="W23" i="5"/>
  <c r="W8" i="5"/>
  <c r="W72" i="5"/>
  <c r="W57" i="5"/>
  <c r="W42" i="5"/>
  <c r="W35" i="5"/>
  <c r="W20" i="5"/>
  <c r="W5" i="5"/>
  <c r="W69" i="5"/>
  <c r="W79" i="5"/>
  <c r="W49" i="5"/>
  <c r="W12" i="5"/>
  <c r="W76" i="5"/>
  <c r="W46" i="5"/>
  <c r="W16" i="5"/>
  <c r="W65" i="5"/>
  <c r="W28" i="5"/>
  <c r="W77" i="5"/>
  <c r="W24" i="5"/>
  <c r="W9" i="5"/>
  <c r="W51" i="5"/>
  <c r="W36" i="5"/>
  <c r="W6" i="5"/>
  <c r="W62" i="5"/>
  <c r="W47" i="5"/>
  <c r="W32" i="5"/>
  <c r="W17" i="5"/>
  <c r="W3" i="5"/>
  <c r="W66" i="5"/>
  <c r="W59" i="5"/>
  <c r="W44" i="5"/>
  <c r="W29" i="5"/>
  <c r="W70" i="5"/>
  <c r="W55" i="5"/>
  <c r="W40" i="5"/>
  <c r="W25" i="5"/>
  <c r="W10" i="5"/>
  <c r="W74" i="5"/>
  <c r="W67" i="5"/>
  <c r="W52" i="5"/>
  <c r="W37" i="5"/>
  <c r="W15" i="5"/>
  <c r="W64" i="5"/>
  <c r="W27" i="5"/>
  <c r="W61" i="5"/>
  <c r="W31" i="5"/>
  <c r="W80" i="5"/>
  <c r="W50" i="5"/>
  <c r="W43" i="5"/>
  <c r="W13" i="5"/>
  <c r="W54" i="5"/>
  <c r="W58" i="5"/>
  <c r="W14" i="5"/>
  <c r="W78" i="5"/>
  <c r="W63" i="5"/>
  <c r="W48" i="5"/>
  <c r="W33" i="5"/>
  <c r="W18" i="5"/>
  <c r="W11" i="5"/>
  <c r="W75" i="5"/>
  <c r="W60" i="5"/>
  <c r="W45" i="5"/>
  <c r="W39" i="5"/>
  <c r="W73" i="5"/>
  <c r="W21" i="5"/>
  <c r="W22" i="5"/>
  <c r="W7" i="5"/>
  <c r="W71" i="5"/>
  <c r="W56" i="5"/>
  <c r="W41" i="5"/>
  <c r="W26" i="5"/>
  <c r="W19" i="5"/>
  <c r="W4" i="5"/>
  <c r="W68" i="5"/>
  <c r="W53" i="5"/>
  <c r="W2" i="4" l="1"/>
  <c r="V2" i="4"/>
  <c r="U2" i="4"/>
  <c r="T2" i="4"/>
  <c r="S2" i="4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2" i="3"/>
  <c r="T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2" i="3"/>
  <c r="B2" i="1"/>
  <c r="C51" i="4" l="1"/>
  <c r="I51" i="4" s="1"/>
  <c r="C50" i="4"/>
  <c r="I50" i="4" s="1"/>
  <c r="C49" i="4"/>
  <c r="I49" i="4" s="1"/>
  <c r="C48" i="4"/>
  <c r="I48" i="4" s="1"/>
  <c r="C47" i="4"/>
  <c r="I47" i="4" s="1"/>
  <c r="C46" i="4"/>
  <c r="I46" i="4" s="1"/>
  <c r="C45" i="4"/>
  <c r="I45" i="4" s="1"/>
  <c r="C44" i="4"/>
  <c r="I44" i="4" s="1"/>
  <c r="C43" i="4"/>
  <c r="I43" i="4" s="1"/>
  <c r="C42" i="4"/>
  <c r="I42" i="4" s="1"/>
  <c r="C41" i="4"/>
  <c r="I41" i="4" s="1"/>
  <c r="C40" i="4"/>
  <c r="I40" i="4" s="1"/>
  <c r="C39" i="4"/>
  <c r="I39" i="4" s="1"/>
  <c r="C38" i="4"/>
  <c r="I38" i="4" s="1"/>
  <c r="C37" i="4"/>
  <c r="I37" i="4" s="1"/>
  <c r="C36" i="4"/>
  <c r="I36" i="4" s="1"/>
  <c r="C35" i="4"/>
  <c r="I35" i="4" s="1"/>
  <c r="C34" i="4"/>
  <c r="I34" i="4" s="1"/>
  <c r="C33" i="4"/>
  <c r="I33" i="4" s="1"/>
  <c r="C32" i="4"/>
  <c r="I32" i="4" s="1"/>
  <c r="C31" i="4"/>
  <c r="I31" i="4" s="1"/>
  <c r="C30" i="4"/>
  <c r="I30" i="4" s="1"/>
  <c r="C29" i="4"/>
  <c r="I29" i="4" s="1"/>
  <c r="C28" i="4"/>
  <c r="I28" i="4" s="1"/>
  <c r="C27" i="4"/>
  <c r="I27" i="4" s="1"/>
  <c r="C26" i="4"/>
  <c r="I26" i="4" s="1"/>
  <c r="C25" i="4"/>
  <c r="I25" i="4" s="1"/>
  <c r="C24" i="4"/>
  <c r="I24" i="4" s="1"/>
  <c r="C23" i="4"/>
  <c r="I23" i="4" s="1"/>
  <c r="C22" i="4"/>
  <c r="I22" i="4" s="1"/>
  <c r="C21" i="4"/>
  <c r="I21" i="4" s="1"/>
  <c r="C20" i="4"/>
  <c r="I20" i="4" s="1"/>
  <c r="C19" i="4"/>
  <c r="I19" i="4" s="1"/>
  <c r="C18" i="4"/>
  <c r="I18" i="4" s="1"/>
  <c r="C17" i="4"/>
  <c r="I17" i="4" s="1"/>
  <c r="C16" i="4"/>
  <c r="I16" i="4" s="1"/>
  <c r="C15" i="4"/>
  <c r="I15" i="4" s="1"/>
  <c r="C14" i="4"/>
  <c r="I14" i="4" s="1"/>
  <c r="C13" i="4"/>
  <c r="I13" i="4" s="1"/>
  <c r="C12" i="4"/>
  <c r="I12" i="4" s="1"/>
  <c r="C11" i="4"/>
  <c r="I11" i="4" s="1"/>
  <c r="C10" i="4"/>
  <c r="I10" i="4" s="1"/>
  <c r="C9" i="4"/>
  <c r="I9" i="4" s="1"/>
  <c r="C8" i="4"/>
  <c r="I8" i="4" s="1"/>
  <c r="C7" i="4"/>
  <c r="I7" i="4" s="1"/>
  <c r="C6" i="4"/>
  <c r="I6" i="4" s="1"/>
  <c r="C5" i="4"/>
  <c r="I5" i="4" s="1"/>
  <c r="C4" i="4"/>
  <c r="I4" i="4" s="1"/>
  <c r="C3" i="4"/>
  <c r="I3" i="4" s="1"/>
  <c r="C2" i="4"/>
  <c r="I2" i="4" s="1"/>
  <c r="G2" i="4" l="1"/>
  <c r="G1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2" i="3"/>
  <c r="A2" i="1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L2" i="2"/>
  <c r="I2" i="2"/>
  <c r="K2" i="2" s="1"/>
  <c r="E55" i="2" a="1"/>
  <c r="E55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E56" i="2" s="1" a="1"/>
  <c r="E56" i="2" s="1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2" i="2"/>
  <c r="J2" i="2" s="1"/>
  <c r="G4" i="4" l="1"/>
  <c r="J16" i="4" s="1"/>
  <c r="E6" i="4"/>
  <c r="E14" i="4"/>
  <c r="E22" i="4"/>
  <c r="E30" i="4"/>
  <c r="E38" i="4"/>
  <c r="E46" i="4"/>
  <c r="E7" i="4"/>
  <c r="E15" i="4"/>
  <c r="E23" i="4"/>
  <c r="E31" i="4"/>
  <c r="E39" i="4"/>
  <c r="E47" i="4"/>
  <c r="E8" i="4"/>
  <c r="E16" i="4"/>
  <c r="E24" i="4"/>
  <c r="E32" i="4"/>
  <c r="E40" i="4"/>
  <c r="E48" i="4"/>
  <c r="E9" i="4"/>
  <c r="E17" i="4"/>
  <c r="E25" i="4"/>
  <c r="E33" i="4"/>
  <c r="E41" i="4"/>
  <c r="E49" i="4"/>
  <c r="E10" i="4"/>
  <c r="E18" i="4"/>
  <c r="E26" i="4"/>
  <c r="E34" i="4"/>
  <c r="E42" i="4"/>
  <c r="E50" i="4"/>
  <c r="E3" i="4"/>
  <c r="E11" i="4"/>
  <c r="E19" i="4"/>
  <c r="E27" i="4"/>
  <c r="E35" i="4"/>
  <c r="E43" i="4"/>
  <c r="E51" i="4"/>
  <c r="E5" i="4"/>
  <c r="E21" i="4"/>
  <c r="E45" i="4"/>
  <c r="E4" i="4"/>
  <c r="E12" i="4"/>
  <c r="E20" i="4"/>
  <c r="E28" i="4"/>
  <c r="E36" i="4"/>
  <c r="E44" i="4"/>
  <c r="E2" i="4"/>
  <c r="E13" i="4"/>
  <c r="E29" i="4"/>
  <c r="E37" i="4"/>
  <c r="F21" i="3"/>
  <c r="K21" i="3" s="1"/>
  <c r="G37" i="3"/>
  <c r="L37" i="3" s="1"/>
  <c r="F47" i="3"/>
  <c r="K47" i="3" s="1"/>
  <c r="I11" i="3"/>
  <c r="F19" i="3"/>
  <c r="K19" i="3" s="1"/>
  <c r="I27" i="3"/>
  <c r="I43" i="3"/>
  <c r="F12" i="3"/>
  <c r="K12" i="3" s="1"/>
  <c r="F36" i="3"/>
  <c r="K36" i="3" s="1"/>
  <c r="F44" i="3"/>
  <c r="K44" i="3" s="1"/>
  <c r="F11" i="3"/>
  <c r="K11" i="3" s="1"/>
  <c r="F24" i="3"/>
  <c r="K24" i="3" s="1"/>
  <c r="G40" i="3"/>
  <c r="L40" i="3" s="1"/>
  <c r="G43" i="3"/>
  <c r="L43" i="3" s="1"/>
  <c r="I48" i="3"/>
  <c r="I32" i="3"/>
  <c r="I16" i="3"/>
  <c r="F6" i="3"/>
  <c r="K6" i="3" s="1"/>
  <c r="F14" i="3"/>
  <c r="K14" i="3" s="1"/>
  <c r="F22" i="3"/>
  <c r="K22" i="3" s="1"/>
  <c r="F30" i="3"/>
  <c r="K30" i="3" s="1"/>
  <c r="F38" i="3"/>
  <c r="K38" i="3" s="1"/>
  <c r="F46" i="3"/>
  <c r="K46" i="3" s="1"/>
  <c r="G7" i="3"/>
  <c r="L7" i="3" s="1"/>
  <c r="M7" i="3" s="1"/>
  <c r="I15" i="3"/>
  <c r="I23" i="3"/>
  <c r="I31" i="3"/>
  <c r="F39" i="3"/>
  <c r="K39" i="3" s="1"/>
  <c r="I47" i="3"/>
  <c r="F43" i="3"/>
  <c r="K43" i="3" s="1"/>
  <c r="G5" i="3"/>
  <c r="L5" i="3" s="1"/>
  <c r="M5" i="3" s="1"/>
  <c r="G13" i="3"/>
  <c r="L13" i="3" s="1"/>
  <c r="M13" i="3" s="1"/>
  <c r="G21" i="3"/>
  <c r="I8" i="3"/>
  <c r="F16" i="3"/>
  <c r="K16" i="3" s="1"/>
  <c r="I24" i="3"/>
  <c r="I40" i="3"/>
  <c r="F48" i="3"/>
  <c r="K48" i="3" s="1"/>
  <c r="F37" i="3"/>
  <c r="K37" i="3" s="1"/>
  <c r="I45" i="3"/>
  <c r="I29" i="3"/>
  <c r="I5" i="3"/>
  <c r="G24" i="3"/>
  <c r="G32" i="3"/>
  <c r="L32" i="3" s="1"/>
  <c r="M32" i="3" s="1"/>
  <c r="I37" i="3"/>
  <c r="I21" i="3"/>
  <c r="I13" i="3"/>
  <c r="I33" i="3"/>
  <c r="F32" i="3"/>
  <c r="K32" i="3" s="1"/>
  <c r="F5" i="3"/>
  <c r="K5" i="3" s="1"/>
  <c r="G16" i="3"/>
  <c r="L16" i="3" s="1"/>
  <c r="M16" i="3" s="1"/>
  <c r="I3" i="3"/>
  <c r="G19" i="3"/>
  <c r="G27" i="3"/>
  <c r="L27" i="3" s="1"/>
  <c r="G35" i="3"/>
  <c r="L35" i="3" s="1"/>
  <c r="M35" i="3" s="1"/>
  <c r="I51" i="3"/>
  <c r="F29" i="3"/>
  <c r="K29" i="3" s="1"/>
  <c r="G51" i="3"/>
  <c r="L51" i="3" s="1"/>
  <c r="G11" i="3"/>
  <c r="G4" i="3"/>
  <c r="L4" i="3" s="1"/>
  <c r="I12" i="3"/>
  <c r="G20" i="3"/>
  <c r="L20" i="3" s="1"/>
  <c r="I28" i="3"/>
  <c r="G36" i="3"/>
  <c r="L36" i="3" s="1"/>
  <c r="M36" i="3" s="1"/>
  <c r="I44" i="3"/>
  <c r="F51" i="3"/>
  <c r="K51" i="3" s="1"/>
  <c r="F27" i="3"/>
  <c r="K27" i="3" s="1"/>
  <c r="G48" i="3"/>
  <c r="L48" i="3" s="1"/>
  <c r="M48" i="3" s="1"/>
  <c r="G3" i="3"/>
  <c r="L3" i="3" s="1"/>
  <c r="F4" i="3"/>
  <c r="K4" i="3" s="1"/>
  <c r="G28" i="3"/>
  <c r="L28" i="3" s="1"/>
  <c r="G15" i="3"/>
  <c r="L15" i="3" s="1"/>
  <c r="M15" i="3" s="1"/>
  <c r="F45" i="3"/>
  <c r="K45" i="3" s="1"/>
  <c r="F35" i="3"/>
  <c r="K35" i="3" s="1"/>
  <c r="F23" i="3"/>
  <c r="K23" i="3" s="1"/>
  <c r="F13" i="3"/>
  <c r="K13" i="3" s="1"/>
  <c r="F3" i="3"/>
  <c r="K3" i="3" s="1"/>
  <c r="G39" i="3"/>
  <c r="L39" i="3" s="1"/>
  <c r="I19" i="3"/>
  <c r="I35" i="3"/>
  <c r="I46" i="3"/>
  <c r="I38" i="3"/>
  <c r="I30" i="3"/>
  <c r="I22" i="3"/>
  <c r="I14" i="3"/>
  <c r="I6" i="3"/>
  <c r="G12" i="3"/>
  <c r="L12" i="3" s="1"/>
  <c r="I4" i="3"/>
  <c r="I20" i="3"/>
  <c r="I36" i="3"/>
  <c r="G23" i="3"/>
  <c r="L23" i="3" s="1"/>
  <c r="M23" i="3" s="1"/>
  <c r="F31" i="3"/>
  <c r="K31" i="3" s="1"/>
  <c r="I7" i="3"/>
  <c r="I39" i="3"/>
  <c r="I2" i="3"/>
  <c r="F40" i="3"/>
  <c r="K40" i="3" s="1"/>
  <c r="F20" i="3"/>
  <c r="K20" i="3" s="1"/>
  <c r="F8" i="3"/>
  <c r="K8" i="3" s="1"/>
  <c r="G47" i="3"/>
  <c r="G8" i="3"/>
  <c r="L8" i="3" s="1"/>
  <c r="M8" i="3" s="1"/>
  <c r="F7" i="3"/>
  <c r="K7" i="3" s="1"/>
  <c r="G45" i="3"/>
  <c r="L45" i="3" s="1"/>
  <c r="M45" i="3" s="1"/>
  <c r="I50" i="3"/>
  <c r="I42" i="3"/>
  <c r="I34" i="3"/>
  <c r="I26" i="3"/>
  <c r="I18" i="3"/>
  <c r="I10" i="3"/>
  <c r="F28" i="3"/>
  <c r="K28" i="3" s="1"/>
  <c r="G44" i="3"/>
  <c r="L44" i="3" s="1"/>
  <c r="M44" i="3" s="1"/>
  <c r="G31" i="3"/>
  <c r="L31" i="3" s="1"/>
  <c r="G49" i="3"/>
  <c r="L49" i="3" s="1"/>
  <c r="M49" i="3" s="1"/>
  <c r="G41" i="3"/>
  <c r="L41" i="3" s="1"/>
  <c r="G33" i="3"/>
  <c r="L33" i="3" s="1"/>
  <c r="G25" i="3"/>
  <c r="L25" i="3" s="1"/>
  <c r="M25" i="3" s="1"/>
  <c r="G17" i="3"/>
  <c r="L17" i="3" s="1"/>
  <c r="G9" i="3"/>
  <c r="L9" i="3" s="1"/>
  <c r="F15" i="3"/>
  <c r="K15" i="3" s="1"/>
  <c r="G29" i="3"/>
  <c r="L29" i="3" s="1"/>
  <c r="M29" i="3" s="1"/>
  <c r="J23" i="4"/>
  <c r="J31" i="4"/>
  <c r="J39" i="4"/>
  <c r="J47" i="4"/>
  <c r="J8" i="4"/>
  <c r="J40" i="4"/>
  <c r="J48" i="4"/>
  <c r="J9" i="4"/>
  <c r="J17" i="4"/>
  <c r="J25" i="4"/>
  <c r="J10" i="4"/>
  <c r="J18" i="4"/>
  <c r="J26" i="4"/>
  <c r="J34" i="4"/>
  <c r="J42" i="4"/>
  <c r="J19" i="4"/>
  <c r="J27" i="4"/>
  <c r="J35" i="4"/>
  <c r="J43" i="4"/>
  <c r="J51" i="4"/>
  <c r="J28" i="4"/>
  <c r="J36" i="4"/>
  <c r="J44" i="4"/>
  <c r="J6" i="4"/>
  <c r="J22" i="4"/>
  <c r="J13" i="4"/>
  <c r="J21" i="4"/>
  <c r="J29" i="4"/>
  <c r="J37" i="4"/>
  <c r="J45" i="4"/>
  <c r="G3" i="4"/>
  <c r="G5" i="4" s="1"/>
  <c r="N2" i="4" s="1"/>
  <c r="F50" i="3"/>
  <c r="K50" i="3" s="1"/>
  <c r="F42" i="3"/>
  <c r="K42" i="3" s="1"/>
  <c r="F34" i="3"/>
  <c r="K34" i="3" s="1"/>
  <c r="F26" i="3"/>
  <c r="K26" i="3" s="1"/>
  <c r="F18" i="3"/>
  <c r="K18" i="3" s="1"/>
  <c r="F10" i="3"/>
  <c r="K10" i="3" s="1"/>
  <c r="I9" i="3"/>
  <c r="I17" i="3"/>
  <c r="I25" i="3"/>
  <c r="I41" i="3"/>
  <c r="I49" i="3"/>
  <c r="F49" i="3"/>
  <c r="K49" i="3" s="1"/>
  <c r="F41" i="3"/>
  <c r="K41" i="3" s="1"/>
  <c r="F33" i="3"/>
  <c r="K33" i="3" s="1"/>
  <c r="F25" i="3"/>
  <c r="K25" i="3" s="1"/>
  <c r="F17" i="3"/>
  <c r="K17" i="3" s="1"/>
  <c r="F9" i="3"/>
  <c r="K9" i="3" s="1"/>
  <c r="G50" i="3"/>
  <c r="L50" i="3" s="1"/>
  <c r="G42" i="3"/>
  <c r="L42" i="3" s="1"/>
  <c r="M42" i="3" s="1"/>
  <c r="G34" i="3"/>
  <c r="L34" i="3" s="1"/>
  <c r="G26" i="3"/>
  <c r="L26" i="3" s="1"/>
  <c r="M26" i="3" s="1"/>
  <c r="G18" i="3"/>
  <c r="L18" i="3" s="1"/>
  <c r="M18" i="3" s="1"/>
  <c r="G10" i="3"/>
  <c r="L10" i="3" s="1"/>
  <c r="G46" i="3"/>
  <c r="L46" i="3" s="1"/>
  <c r="M46" i="3" s="1"/>
  <c r="G38" i="3"/>
  <c r="G30" i="3"/>
  <c r="G22" i="3"/>
  <c r="G14" i="3"/>
  <c r="L14" i="3" s="1"/>
  <c r="M14" i="3" s="1"/>
  <c r="G6" i="3"/>
  <c r="L6" i="3" s="1"/>
  <c r="M6" i="3" s="1"/>
  <c r="F2" i="3"/>
  <c r="K2" i="3" s="1"/>
  <c r="G2" i="3"/>
  <c r="L2" i="3" s="1"/>
  <c r="A55" i="2" a="1"/>
  <c r="A55" i="2" s="1"/>
  <c r="P2" i="4" l="1"/>
  <c r="Q2" i="4" s="1"/>
  <c r="J2" i="4"/>
  <c r="J5" i="4"/>
  <c r="J20" i="4"/>
  <c r="J11" i="4"/>
  <c r="J49" i="4"/>
  <c r="J32" i="4"/>
  <c r="J15" i="4"/>
  <c r="J38" i="4"/>
  <c r="J46" i="4"/>
  <c r="J12" i="4"/>
  <c r="J3" i="4"/>
  <c r="J41" i="4"/>
  <c r="J24" i="4"/>
  <c r="J7" i="4"/>
  <c r="J14" i="4"/>
  <c r="J30" i="4"/>
  <c r="J4" i="4"/>
  <c r="J50" i="4"/>
  <c r="J33" i="4"/>
  <c r="M4" i="4" a="1"/>
  <c r="M4" i="4" s="1"/>
  <c r="M9" i="3"/>
  <c r="M50" i="3"/>
  <c r="M17" i="3"/>
  <c r="M4" i="3"/>
  <c r="M31" i="3"/>
  <c r="M12" i="3"/>
  <c r="M28" i="3"/>
  <c r="M34" i="3"/>
  <c r="M39" i="3"/>
  <c r="M20" i="3"/>
  <c r="M27" i="3"/>
  <c r="M43" i="3"/>
  <c r="M3" i="3"/>
  <c r="H19" i="3"/>
  <c r="L19" i="3"/>
  <c r="M19" i="3" s="1"/>
  <c r="M40" i="3"/>
  <c r="H30" i="3"/>
  <c r="L30" i="3"/>
  <c r="M30" i="3" s="1"/>
  <c r="H38" i="3"/>
  <c r="L38" i="3"/>
  <c r="M38" i="3" s="1"/>
  <c r="H47" i="3"/>
  <c r="L47" i="3"/>
  <c r="M47" i="3" s="1"/>
  <c r="H11" i="3"/>
  <c r="L11" i="3"/>
  <c r="M11" i="3" s="1"/>
  <c r="H24" i="3"/>
  <c r="L24" i="3"/>
  <c r="M24" i="3" s="1"/>
  <c r="H22" i="3"/>
  <c r="L22" i="3"/>
  <c r="M22" i="3" s="1"/>
  <c r="M33" i="3"/>
  <c r="M51" i="3"/>
  <c r="M37" i="3"/>
  <c r="M2" i="3"/>
  <c r="M10" i="3"/>
  <c r="M41" i="3"/>
  <c r="H21" i="3"/>
  <c r="L21" i="3"/>
  <c r="M21" i="3" s="1"/>
  <c r="H12" i="3"/>
  <c r="H29" i="3"/>
  <c r="H36" i="3"/>
  <c r="H44" i="3"/>
  <c r="H6" i="3"/>
  <c r="H39" i="3"/>
  <c r="H27" i="3"/>
  <c r="H33" i="3"/>
  <c r="H15" i="3"/>
  <c r="H28" i="3"/>
  <c r="H9" i="3"/>
  <c r="H7" i="3"/>
  <c r="H48" i="3"/>
  <c r="H14" i="3"/>
  <c r="H17" i="3"/>
  <c r="H46" i="3"/>
  <c r="H51" i="3"/>
  <c r="H4" i="3"/>
  <c r="H5" i="3"/>
  <c r="H13" i="3"/>
  <c r="H32" i="3"/>
  <c r="H43" i="3"/>
  <c r="H41" i="3"/>
  <c r="H20" i="3"/>
  <c r="H35" i="3"/>
  <c r="H37" i="3"/>
  <c r="H3" i="3"/>
  <c r="H49" i="3"/>
  <c r="H40" i="3"/>
  <c r="H16" i="3"/>
  <c r="H25" i="3"/>
  <c r="H45" i="3"/>
  <c r="H31" i="3"/>
  <c r="H8" i="3"/>
  <c r="H23" i="3"/>
  <c r="K8" i="4"/>
  <c r="K16" i="4"/>
  <c r="K24" i="4"/>
  <c r="K32" i="4"/>
  <c r="K40" i="4"/>
  <c r="K48" i="4"/>
  <c r="K9" i="4"/>
  <c r="K17" i="4"/>
  <c r="K25" i="4"/>
  <c r="K33" i="4"/>
  <c r="K41" i="4"/>
  <c r="K49" i="4"/>
  <c r="K10" i="4"/>
  <c r="K18" i="4"/>
  <c r="K26" i="4"/>
  <c r="K34" i="4"/>
  <c r="K42" i="4"/>
  <c r="K50" i="4"/>
  <c r="K3" i="4"/>
  <c r="K11" i="4"/>
  <c r="K19" i="4"/>
  <c r="K27" i="4"/>
  <c r="K35" i="4"/>
  <c r="K43" i="4"/>
  <c r="K51" i="4"/>
  <c r="K4" i="4"/>
  <c r="K12" i="4"/>
  <c r="K20" i="4"/>
  <c r="K28" i="4"/>
  <c r="K36" i="4"/>
  <c r="K44" i="4"/>
  <c r="K5" i="4"/>
  <c r="K13" i="4"/>
  <c r="K21" i="4"/>
  <c r="K29" i="4"/>
  <c r="K37" i="4"/>
  <c r="K45" i="4"/>
  <c r="K7" i="4"/>
  <c r="K23" i="4"/>
  <c r="K39" i="4"/>
  <c r="K6" i="4"/>
  <c r="K14" i="4"/>
  <c r="K22" i="4"/>
  <c r="K30" i="4"/>
  <c r="K38" i="4"/>
  <c r="K46" i="4"/>
  <c r="K2" i="4"/>
  <c r="K15" i="4"/>
  <c r="K31" i="4"/>
  <c r="K47" i="4"/>
  <c r="G6" i="4"/>
  <c r="O2" i="4" s="1"/>
  <c r="H10" i="3"/>
  <c r="H18" i="3"/>
  <c r="H26" i="3"/>
  <c r="H34" i="3"/>
  <c r="H42" i="3"/>
  <c r="H50" i="3"/>
  <c r="H2" i="3"/>
  <c r="L9" i="4" l="1"/>
  <c r="L17" i="4"/>
  <c r="L25" i="4"/>
  <c r="L33" i="4"/>
  <c r="L41" i="4"/>
  <c r="L49" i="4"/>
  <c r="L10" i="4"/>
  <c r="L18" i="4"/>
  <c r="L26" i="4"/>
  <c r="L34" i="4"/>
  <c r="L42" i="4"/>
  <c r="L50" i="4"/>
  <c r="L3" i="4"/>
  <c r="L11" i="4"/>
  <c r="L19" i="4"/>
  <c r="L27" i="4"/>
  <c r="L35" i="4"/>
  <c r="L43" i="4"/>
  <c r="L51" i="4"/>
  <c r="L4" i="4"/>
  <c r="L12" i="4"/>
  <c r="L20" i="4"/>
  <c r="L28" i="4"/>
  <c r="L36" i="4"/>
  <c r="L44" i="4"/>
  <c r="L5" i="4"/>
  <c r="L13" i="4"/>
  <c r="L21" i="4"/>
  <c r="L29" i="4"/>
  <c r="L37" i="4"/>
  <c r="L45" i="4"/>
  <c r="L6" i="4"/>
  <c r="L14" i="4"/>
  <c r="L22" i="4"/>
  <c r="L30" i="4"/>
  <c r="L38" i="4"/>
  <c r="L46" i="4"/>
  <c r="L2" i="4"/>
  <c r="L16" i="4"/>
  <c r="L24" i="4"/>
  <c r="L40" i="4"/>
  <c r="L7" i="4"/>
  <c r="L15" i="4"/>
  <c r="L23" i="4"/>
  <c r="L31" i="4"/>
  <c r="L39" i="4"/>
  <c r="L47" i="4"/>
  <c r="L8" i="4"/>
  <c r="L32" i="4"/>
  <c r="L4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<sst xmlns="http://schemas.openxmlformats.org/spreadsheetml/2006/main" count="80" uniqueCount="67">
  <si>
    <t>probability of fifth prize</t>
    <phoneticPr fontId="1" type="noConversion"/>
  </si>
  <si>
    <t>金額</t>
    <phoneticPr fontId="1" type="noConversion"/>
  </si>
  <si>
    <t>開獎日</t>
    <phoneticPr fontId="1" type="noConversion"/>
  </si>
  <si>
    <t>注數</t>
    <phoneticPr fontId="1" type="noConversion"/>
  </si>
  <si>
    <t>5獎中獎數</t>
    <phoneticPr fontId="1" type="noConversion"/>
  </si>
  <si>
    <t>sum(x_i)</t>
    <phoneticPr fontId="1" type="noConversion"/>
  </si>
  <si>
    <t>sum(n_i)</t>
    <phoneticPr fontId="1" type="noConversion"/>
  </si>
  <si>
    <t>p_MLE</t>
    <phoneticPr fontId="1" type="noConversion"/>
  </si>
  <si>
    <t>standard error</t>
    <phoneticPr fontId="1" type="noConversion"/>
  </si>
  <si>
    <t>p_0</t>
    <phoneticPr fontId="1" type="noConversion"/>
  </si>
  <si>
    <t>H_0</t>
    <phoneticPr fontId="1" type="noConversion"/>
  </si>
  <si>
    <t>p value</t>
    <phoneticPr fontId="1" type="noConversion"/>
  </si>
  <si>
    <t>n</t>
    <phoneticPr fontId="1" type="noConversion"/>
  </si>
  <si>
    <t>C^2</t>
    <phoneticPr fontId="1" type="noConversion"/>
  </si>
  <si>
    <t>d/n</t>
    <phoneticPr fontId="1" type="noConversion"/>
  </si>
  <si>
    <t>注數 n</t>
    <phoneticPr fontId="1" type="noConversion"/>
  </si>
  <si>
    <t>5獎中獎數 d</t>
    <phoneticPr fontId="1" type="noConversion"/>
  </si>
  <si>
    <t>p_hat</t>
    <phoneticPr fontId="1" type="noConversion"/>
  </si>
  <si>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Calibri"/>
        <family val="1"/>
      </rPr>
      <t>_(n_bar)</t>
    </r>
    <phoneticPr fontId="1" type="noConversion"/>
  </si>
  <si>
    <t>n_bar</t>
    <phoneticPr fontId="1" type="noConversion"/>
  </si>
  <si>
    <t>UCL</t>
    <phoneticPr fontId="1" type="noConversion"/>
  </si>
  <si>
    <t>LCL</t>
    <phoneticPr fontId="1" type="noConversion"/>
  </si>
  <si>
    <t>CL</t>
    <phoneticPr fontId="1" type="noConversion"/>
  </si>
  <si>
    <t>set</t>
    <phoneticPr fontId="1" type="noConversion"/>
  </si>
  <si>
    <t>B(n*LCL;n_bar,p_hat)</t>
    <phoneticPr fontId="1" type="noConversion"/>
  </si>
  <si>
    <t>binomial dist</t>
    <phoneticPr fontId="1" type="noConversion"/>
  </si>
  <si>
    <t>alpha</t>
    <phoneticPr fontId="1" type="noConversion"/>
  </si>
  <si>
    <t>1-B(n*UCL;n_bar,p_hat)</t>
    <phoneticPr fontId="1" type="noConversion"/>
  </si>
  <si>
    <t>ARL_0</t>
    <phoneticPr fontId="1" type="noConversion"/>
  </si>
  <si>
    <t>p_1</t>
    <phoneticPr fontId="1" type="noConversion"/>
  </si>
  <si>
    <t>n\p</t>
    <phoneticPr fontId="1" type="noConversion"/>
  </si>
  <si>
    <t>P_new(lb)</t>
    <phoneticPr fontId="1" type="noConversion"/>
  </si>
  <si>
    <t>P_new(ub)</t>
    <phoneticPr fontId="1" type="noConversion"/>
  </si>
  <si>
    <t>β</t>
    <phoneticPr fontId="1" type="noConversion"/>
  </si>
  <si>
    <t>ARL_1</t>
    <phoneticPr fontId="1" type="noConversion"/>
  </si>
  <si>
    <t>Binom_0.05(lb)</t>
    <phoneticPr fontId="1" type="noConversion"/>
  </si>
  <si>
    <t>Binom_0.95(ub)</t>
    <phoneticPr fontId="1" type="noConversion"/>
  </si>
  <si>
    <t>P_1(UCL)</t>
    <phoneticPr fontId="1" type="noConversion"/>
  </si>
  <si>
    <t>P_1(LCL)</t>
    <phoneticPr fontId="1" type="noConversion"/>
  </si>
  <si>
    <t>p1</t>
    <phoneticPr fontId="1" type="noConversion"/>
  </si>
  <si>
    <t>period</t>
    <phoneticPr fontId="6" type="noConversion"/>
  </si>
  <si>
    <t>Number of Deaths</t>
    <phoneticPr fontId="6" type="noConversion"/>
  </si>
  <si>
    <t>New Taipei</t>
    <phoneticPr fontId="6" type="noConversion"/>
  </si>
  <si>
    <t>Taipei</t>
    <phoneticPr fontId="6" type="noConversion"/>
  </si>
  <si>
    <t>Taoyuan</t>
    <phoneticPr fontId="6" type="noConversion"/>
  </si>
  <si>
    <t>Taichung</t>
    <phoneticPr fontId="6" type="noConversion"/>
  </si>
  <si>
    <t>Tainan</t>
    <phoneticPr fontId="6" type="noConversion"/>
  </si>
  <si>
    <t>Kaohsiung</t>
    <phoneticPr fontId="6" type="noConversion"/>
  </si>
  <si>
    <t>Yilan</t>
    <phoneticPr fontId="6" type="noConversion"/>
  </si>
  <si>
    <t>Hsinchu</t>
    <phoneticPr fontId="6" type="noConversion"/>
  </si>
  <si>
    <t>Miaoli</t>
    <phoneticPr fontId="6" type="noConversion"/>
  </si>
  <si>
    <t>Hualien</t>
    <phoneticPr fontId="6" type="noConversion"/>
  </si>
  <si>
    <t>Keelung</t>
    <phoneticPr fontId="6" type="noConversion"/>
  </si>
  <si>
    <t>total death</t>
    <phoneticPr fontId="1" type="noConversion"/>
  </si>
  <si>
    <t>death number</t>
    <phoneticPr fontId="1" type="noConversion"/>
  </si>
  <si>
    <t>max death number</t>
    <phoneticPr fontId="1" type="noConversion"/>
  </si>
  <si>
    <t>min death number</t>
    <phoneticPr fontId="1" type="noConversion"/>
  </si>
  <si>
    <t>x_i</t>
    <phoneticPr fontId="1" type="noConversion"/>
  </si>
  <si>
    <t>frequence</t>
    <phoneticPr fontId="1" type="noConversion"/>
  </si>
  <si>
    <r>
      <t xml:space="preserve">p_i(poisson, </t>
    </r>
    <r>
      <rPr>
        <b/>
        <sz val="10"/>
        <rFont val="微軟正黑體"/>
        <family val="1"/>
        <charset val="136"/>
      </rPr>
      <t>λ=10</t>
    </r>
    <r>
      <rPr>
        <b/>
        <sz val="10"/>
        <rFont val="微軟正黑體"/>
        <family val="2"/>
        <charset val="136"/>
      </rPr>
      <t>)</t>
    </r>
    <phoneticPr fontId="1" type="noConversion"/>
  </si>
  <si>
    <t>~63</t>
    <phoneticPr fontId="1" type="noConversion"/>
  </si>
  <si>
    <t>140~</t>
    <phoneticPr fontId="1" type="noConversion"/>
  </si>
  <si>
    <t>np_i</t>
    <phoneticPr fontId="1" type="noConversion"/>
  </si>
  <si>
    <t>(X_i-np_i)^2/np_i</t>
    <phoneticPr fontId="1" type="noConversion"/>
  </si>
  <si>
    <t>infinity</t>
    <phoneticPr fontId="1" type="noConversion"/>
  </si>
  <si>
    <t>chisq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</si>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</sst>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月&quot;d&quot;日&quot;"/>
    <numFmt numFmtId="177" formatCode="&quot;$&quot;#,##0.00_);[Red]\(&quot;$&quot;#,##0.00\)"/>
    <numFmt numFmtId="178" formatCode="0.00_);[Red]\(0.00\)"/>
    <numFmt numFmtId="179" formatCode="###,###,##0"/>
  </numFmts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  <font>
      <sz val="12"/>
      <color theme="1"/>
      <name val="Calibri"/>
      <family val="1"/>
    </font>
    <font>
      <sz val="10"/>
      <name val="微軟正黑體"/>
      <family val="2"/>
      <charset val="136"/>
    </font>
    <font>
      <sz val="9"/>
      <name val="細明體"/>
      <family val="3"/>
      <charset val="136"/>
    </font>
    <font>
      <b/>
      <sz val="10"/>
      <name val="微軟正黑體"/>
      <family val="2"/>
      <charset val="136"/>
    </font>
    <font>
      <b/>
      <sz val="10"/>
      <name val="微軟正黑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E2F6F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5" fillId="2" borderId="2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/>
    </xf>
    <xf numFmtId="0" fontId="7" fillId="2" borderId="5" xfId="0" applyFont="1" applyFill="1" applyBorder="1" applyAlignment="1">
      <alignment horizontal="center" vertical="top" wrapText="1"/>
    </xf>
    <xf numFmtId="17" fontId="5" fillId="0" borderId="4" xfId="0" applyNumberFormat="1" applyFont="1" applyBorder="1" applyAlignment="1">
      <alignment vertical="top"/>
    </xf>
    <xf numFmtId="179" fontId="5" fillId="0" borderId="5" xfId="0" applyNumberFormat="1" applyFont="1" applyBorder="1" applyAlignment="1">
      <alignment vertical="top"/>
    </xf>
    <xf numFmtId="0" fontId="5" fillId="0" borderId="5" xfId="0" applyFont="1" applyBorder="1" applyAlignment="1">
      <alignment horizontal="right" vertical="top"/>
    </xf>
    <xf numFmtId="0" fontId="7" fillId="2" borderId="6" xfId="0" applyFont="1" applyFill="1" applyBorder="1" applyAlignment="1">
      <alignment horizontal="center" vertical="top" wrapText="1"/>
    </xf>
    <xf numFmtId="179" fontId="0" fillId="0" borderId="0" xfId="0" applyNumberFormat="1">
      <alignment vertical="center"/>
    </xf>
    <xf numFmtId="179" fontId="5" fillId="0" borderId="0" xfId="0" applyNumberFormat="1" applyFont="1" applyFill="1" applyBorder="1" applyAlignment="1">
      <alignment vertical="top"/>
    </xf>
    <xf numFmtId="0" fontId="7" fillId="2" borderId="0" xfId="0" applyFont="1" applyFill="1" applyBorder="1" applyAlignment="1">
      <alignment horizontal="center" vertical="top" wrapText="1"/>
    </xf>
  </cellXfs>
  <cellStyles count="1">
    <cellStyle name="一般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'1-3,1-6'!$R$1:$R$51</c:f>
              <c:numCache>
                <c:formatCode>General</c:formatCode>
                <c:ptCount val="51"/>
                <c:pt idx="0">
                  <c:v>0.2</c:v>
                </c:pt>
                <c:pt idx="1">
                  <c:v>1.7840596158824487E-4</c:v>
                </c:pt>
                <c:pt idx="2">
                  <c:v>1.0927365147280013E-3</c:v>
                </c:pt>
                <c:pt idx="3">
                  <c:v>4.3709460589120034E-3</c:v>
                </c:pt>
                <c:pt idx="4">
                  <c:v>1.2839654048054015E-2</c:v>
                </c:pt>
                <c:pt idx="5">
                  <c:v>2.9531204310524199E-2</c:v>
                </c:pt>
                <c:pt idx="6">
                  <c:v>5.53710080822329E-2</c:v>
                </c:pt>
                <c:pt idx="7">
                  <c:v>8.7011584129223107E-2</c:v>
                </c:pt>
                <c:pt idx="8">
                  <c:v>0.11692181617364354</c:v>
                </c:pt>
                <c:pt idx="9">
                  <c:v>0.13640878553591748</c:v>
                </c:pt>
                <c:pt idx="10">
                  <c:v>0.13981900517431542</c:v>
                </c:pt>
                <c:pt idx="11">
                  <c:v>0.12710818652210495</c:v>
                </c:pt>
                <c:pt idx="12">
                  <c:v>0.10327540154921026</c:v>
                </c:pt>
                <c:pt idx="13">
                  <c:v>7.547048574749983E-2</c:v>
                </c:pt>
                <c:pt idx="14">
                  <c:v>4.9864428083169536E-2</c:v>
                </c:pt>
                <c:pt idx="15">
                  <c:v>2.9918656849901724E-2</c:v>
                </c:pt>
                <c:pt idx="16">
                  <c:v>1.6361765464789978E-2</c:v>
                </c:pt>
                <c:pt idx="17">
                  <c:v>8.1808827323950027E-3</c:v>
                </c:pt>
                <c:pt idx="18">
                  <c:v>3.749571252347708E-3</c:v>
                </c:pt>
                <c:pt idx="19">
                  <c:v>1.5787668430937724E-3</c:v>
                </c:pt>
                <c:pt idx="20">
                  <c:v>6.1177215169883688E-4</c:v>
                </c:pt>
                <c:pt idx="21">
                  <c:v>2.1849005417815619E-4</c:v>
                </c:pt>
                <c:pt idx="22">
                  <c:v>7.2002404217801246E-5</c:v>
                </c:pt>
                <c:pt idx="23">
                  <c:v>2.1913775196722255E-5</c:v>
                </c:pt>
                <c:pt idx="24">
                  <c:v>6.1632492740781163E-6</c:v>
                </c:pt>
                <c:pt idx="25">
                  <c:v>1.6024448112603061E-6</c:v>
                </c:pt>
                <c:pt idx="26">
                  <c:v>3.8520307962988147E-7</c:v>
                </c:pt>
                <c:pt idx="27">
                  <c:v>8.5600684362195939E-8</c:v>
                </c:pt>
                <c:pt idx="28">
                  <c:v>1.7578711967236712E-8</c:v>
                </c:pt>
                <c:pt idx="29">
                  <c:v>3.3338936489586804E-9</c:v>
                </c:pt>
                <c:pt idx="30">
                  <c:v>5.834313885677679E-10</c:v>
                </c:pt>
                <c:pt idx="31">
                  <c:v>9.4101836865768811E-11</c:v>
                </c:pt>
                <c:pt idx="32">
                  <c:v>1.3968241409762566E-11</c:v>
                </c:pt>
                <c:pt idx="33">
                  <c:v>1.9047601922403541E-12</c:v>
                </c:pt>
                <c:pt idx="34">
                  <c:v>2.3809502403004492E-13</c:v>
                </c:pt>
                <c:pt idx="35">
                  <c:v>2.7210859889147774E-14</c:v>
                </c:pt>
                <c:pt idx="36">
                  <c:v>2.8344645717862579E-15</c:v>
                </c:pt>
                <c:pt idx="37">
                  <c:v>2.6812502706085961E-16</c:v>
                </c:pt>
                <c:pt idx="38">
                  <c:v>2.2931745735468461E-17</c:v>
                </c:pt>
                <c:pt idx="39">
                  <c:v>1.7639804411898832E-18</c:v>
                </c:pt>
                <c:pt idx="40">
                  <c:v>1.212736553318041E-19</c:v>
                </c:pt>
                <c:pt idx="41">
                  <c:v>7.394735081207581E-21</c:v>
                </c:pt>
                <c:pt idx="42">
                  <c:v>3.9614652220754442E-22</c:v>
                </c:pt>
                <c:pt idx="43">
                  <c:v>1.8425419637560397E-23</c:v>
                </c:pt>
                <c:pt idx="44">
                  <c:v>7.3282919013024146E-25</c:v>
                </c:pt>
                <c:pt idx="45">
                  <c:v>2.4427639671008029E-26</c:v>
                </c:pt>
                <c:pt idx="46">
                  <c:v>6.6379455627738944E-28</c:v>
                </c:pt>
                <c:pt idx="47">
                  <c:v>1.4123288431433983E-29</c:v>
                </c:pt>
                <c:pt idx="48">
                  <c:v>2.2067638174115406E-31</c:v>
                </c:pt>
                <c:pt idx="49">
                  <c:v>2.2517998136852455E-33</c:v>
                </c:pt>
                <c:pt idx="50">
                  <c:v>1.1258999068426267E-35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78-416A-987D-ADEE3178D8F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'1-3,1-6'!$S$1:$S$51</c:f>
              <c:numCache>
                <c:formatCode>General</c:formatCode>
                <c:ptCount val="51"/>
                <c:pt idx="0">
                  <c:v>0.5</c:v>
                </c:pt>
                <c:pt idx="1">
                  <c:v>4.4408920985006533E-14</c:v>
                </c:pt>
                <c:pt idx="2">
                  <c:v>1.0880185641326522E-12</c:v>
                </c:pt>
                <c:pt idx="3">
                  <c:v>1.7408297026122522E-11</c:v>
                </c:pt>
                <c:pt idx="4">
                  <c:v>2.0454749005693866E-10</c:v>
                </c:pt>
                <c:pt idx="5">
                  <c:v>1.8818369085238295E-9</c:v>
                </c:pt>
                <c:pt idx="6">
                  <c:v>1.411377681392873E-8</c:v>
                </c:pt>
                <c:pt idx="7">
                  <c:v>8.8715168544695043E-8</c:v>
                </c:pt>
                <c:pt idx="8">
                  <c:v>4.7684403092773685E-7</c:v>
                </c:pt>
                <c:pt idx="9">
                  <c:v>2.225272144329444E-6</c:v>
                </c:pt>
                <c:pt idx="10">
                  <c:v>9.1236157917506673E-6</c:v>
                </c:pt>
                <c:pt idx="11">
                  <c:v>3.3176784697275137E-5</c:v>
                </c:pt>
                <c:pt idx="12">
                  <c:v>1.0782455026614464E-4</c:v>
                </c:pt>
                <c:pt idx="13">
                  <c:v>3.1517945462411457E-4</c:v>
                </c:pt>
                <c:pt idx="14">
                  <c:v>8.3297427293515961E-4</c:v>
                </c:pt>
                <c:pt idx="15">
                  <c:v>1.9991382550443907E-3</c:v>
                </c:pt>
                <c:pt idx="16">
                  <c:v>4.3731149329095925E-3</c:v>
                </c:pt>
                <c:pt idx="17">
                  <c:v>8.7462298658191901E-3</c:v>
                </c:pt>
                <c:pt idx="18">
                  <c:v>1.6034754754001845E-2</c:v>
                </c:pt>
                <c:pt idx="19">
                  <c:v>2.7005902743582024E-2</c:v>
                </c:pt>
                <c:pt idx="20">
                  <c:v>4.1859149252552186E-2</c:v>
                </c:pt>
                <c:pt idx="21">
                  <c:v>5.9798784646503088E-2</c:v>
                </c:pt>
                <c:pt idx="22">
                  <c:v>7.882567067039048E-2</c:v>
                </c:pt>
                <c:pt idx="23">
                  <c:v>9.5961686033518831E-2</c:v>
                </c:pt>
                <c:pt idx="24">
                  <c:v>0.10795689678770866</c:v>
                </c:pt>
                <c:pt idx="25">
                  <c:v>0.11227517265921706</c:v>
                </c:pt>
                <c:pt idx="26">
                  <c:v>0.10795689678770866</c:v>
                </c:pt>
                <c:pt idx="27">
                  <c:v>9.5961686033518831E-2</c:v>
                </c:pt>
                <c:pt idx="28">
                  <c:v>7.882567067039048E-2</c:v>
                </c:pt>
                <c:pt idx="29">
                  <c:v>5.9798784646503088E-2</c:v>
                </c:pt>
                <c:pt idx="30">
                  <c:v>4.1859149252552186E-2</c:v>
                </c:pt>
                <c:pt idx="31">
                  <c:v>2.7005902743582024E-2</c:v>
                </c:pt>
                <c:pt idx="32">
                  <c:v>1.6034754754001845E-2</c:v>
                </c:pt>
                <c:pt idx="33">
                  <c:v>8.7462298658191901E-3</c:v>
                </c:pt>
                <c:pt idx="34">
                  <c:v>4.3731149329095925E-3</c:v>
                </c:pt>
                <c:pt idx="35">
                  <c:v>1.9991382550443907E-3</c:v>
                </c:pt>
                <c:pt idx="36">
                  <c:v>8.3297427293516015E-4</c:v>
                </c:pt>
                <c:pt idx="37">
                  <c:v>3.1517945462411457E-4</c:v>
                </c:pt>
                <c:pt idx="38">
                  <c:v>1.0782455026614464E-4</c:v>
                </c:pt>
                <c:pt idx="39">
                  <c:v>3.3176784697275137E-5</c:v>
                </c:pt>
                <c:pt idx="40">
                  <c:v>9.1236157917506673E-6</c:v>
                </c:pt>
                <c:pt idx="41">
                  <c:v>2.225272144329444E-6</c:v>
                </c:pt>
                <c:pt idx="42">
                  <c:v>4.7684403092773685E-7</c:v>
                </c:pt>
                <c:pt idx="43">
                  <c:v>8.8715168544695043E-8</c:v>
                </c:pt>
                <c:pt idx="44">
                  <c:v>1.411377681392873E-8</c:v>
                </c:pt>
                <c:pt idx="45">
                  <c:v>1.8818369085238295E-9</c:v>
                </c:pt>
                <c:pt idx="46">
                  <c:v>2.0454749005693866E-10</c:v>
                </c:pt>
                <c:pt idx="47">
                  <c:v>1.7408297026122522E-11</c:v>
                </c:pt>
                <c:pt idx="48">
                  <c:v>1.088018564132656E-12</c:v>
                </c:pt>
                <c:pt idx="49">
                  <c:v>4.4408920985006533E-14</c:v>
                </c:pt>
                <c:pt idx="50">
                  <c:v>8.8817841970012444E-16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78-416A-987D-ADEE3178D8F2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'1-3,1-6'!$T$1:$T$51</c:f>
              <c:numCache>
                <c:formatCode>General</c:formatCode>
                <c:ptCount val="51"/>
                <c:pt idx="0">
                  <c:v>0.8</c:v>
                </c:pt>
                <c:pt idx="1">
                  <c:v>2.2517998136852134E-33</c:v>
                </c:pt>
                <c:pt idx="2">
                  <c:v>2.2067638174115406E-31</c:v>
                </c:pt>
                <c:pt idx="3">
                  <c:v>1.4123288431433782E-29</c:v>
                </c:pt>
                <c:pt idx="4">
                  <c:v>6.6379455627738944E-28</c:v>
                </c:pt>
                <c:pt idx="5">
                  <c:v>2.4427639671007857E-26</c:v>
                </c:pt>
                <c:pt idx="6">
                  <c:v>7.3282919013024146E-25</c:v>
                </c:pt>
                <c:pt idx="7">
                  <c:v>1.8425419637560265E-23</c:v>
                </c:pt>
                <c:pt idx="8">
                  <c:v>3.961465222075416E-22</c:v>
                </c:pt>
                <c:pt idx="9">
                  <c:v>7.3947350812074757E-21</c:v>
                </c:pt>
                <c:pt idx="10">
                  <c:v>1.2127365533180323E-19</c:v>
                </c:pt>
                <c:pt idx="11">
                  <c:v>1.7639804411898705E-18</c:v>
                </c:pt>
                <c:pt idx="12">
                  <c:v>2.2931745735468298E-17</c:v>
                </c:pt>
                <c:pt idx="13">
                  <c:v>2.6812502706086153E-16</c:v>
                </c:pt>
                <c:pt idx="14">
                  <c:v>2.8344645717862373E-15</c:v>
                </c:pt>
                <c:pt idx="15">
                  <c:v>2.7210859889147774E-14</c:v>
                </c:pt>
                <c:pt idx="16">
                  <c:v>2.3809502403004321E-13</c:v>
                </c:pt>
                <c:pt idx="17">
                  <c:v>1.9047601922403404E-12</c:v>
                </c:pt>
                <c:pt idx="18">
                  <c:v>1.3968241409762516E-11</c:v>
                </c:pt>
                <c:pt idx="19">
                  <c:v>9.4101836865768152E-11</c:v>
                </c:pt>
                <c:pt idx="20">
                  <c:v>5.834313885677679E-10</c:v>
                </c:pt>
                <c:pt idx="21">
                  <c:v>3.3338936489586684E-9</c:v>
                </c:pt>
                <c:pt idx="22">
                  <c:v>1.757871196723646E-8</c:v>
                </c:pt>
                <c:pt idx="23">
                  <c:v>8.560068436219533E-8</c:v>
                </c:pt>
                <c:pt idx="24">
                  <c:v>3.852030796298801E-7</c:v>
                </c:pt>
                <c:pt idx="25">
                  <c:v>1.6024448112603033E-6</c:v>
                </c:pt>
                <c:pt idx="26">
                  <c:v>6.1632492740781053E-6</c:v>
                </c:pt>
                <c:pt idx="27">
                  <c:v>2.1913775196722137E-5</c:v>
                </c:pt>
                <c:pt idx="28">
                  <c:v>7.2002404217801381E-5</c:v>
                </c:pt>
                <c:pt idx="29">
                  <c:v>2.184900541781554E-4</c:v>
                </c:pt>
                <c:pt idx="30">
                  <c:v>6.1177215169883525E-4</c:v>
                </c:pt>
                <c:pt idx="31">
                  <c:v>1.57876684309377E-3</c:v>
                </c:pt>
                <c:pt idx="32">
                  <c:v>3.7495712523477015E-3</c:v>
                </c:pt>
                <c:pt idx="33">
                  <c:v>8.1808827323949888E-3</c:v>
                </c:pt>
                <c:pt idx="34">
                  <c:v>1.6361765464789978E-2</c:v>
                </c:pt>
                <c:pt idx="35">
                  <c:v>2.9918656849901699E-2</c:v>
                </c:pt>
                <c:pt idx="36">
                  <c:v>4.9864428083169501E-2</c:v>
                </c:pt>
                <c:pt idx="37">
                  <c:v>7.5470485747499816E-2</c:v>
                </c:pt>
                <c:pt idx="38">
                  <c:v>0.10327540154921024</c:v>
                </c:pt>
                <c:pt idx="39">
                  <c:v>0.12710818652210493</c:v>
                </c:pt>
                <c:pt idx="40">
                  <c:v>0.13981900517431542</c:v>
                </c:pt>
                <c:pt idx="41">
                  <c:v>0.13640878553591751</c:v>
                </c:pt>
                <c:pt idx="42">
                  <c:v>0.11692181617364357</c:v>
                </c:pt>
                <c:pt idx="43">
                  <c:v>8.7011584129223191E-2</c:v>
                </c:pt>
                <c:pt idx="44">
                  <c:v>5.5371008082232921E-2</c:v>
                </c:pt>
                <c:pt idx="45">
                  <c:v>2.9531204310524212E-2</c:v>
                </c:pt>
                <c:pt idx="46">
                  <c:v>1.2839654048054027E-2</c:v>
                </c:pt>
                <c:pt idx="47">
                  <c:v>4.3709460589120069E-3</c:v>
                </c:pt>
                <c:pt idx="48">
                  <c:v>1.0927365147280032E-3</c:v>
                </c:pt>
                <c:pt idx="49">
                  <c:v>1.784059615882452E-4</c:v>
                </c:pt>
                <c:pt idx="50">
                  <c:v>1.4272476927059631E-5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78-416A-987D-ADEE3178D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4231007"/>
        <c:axId val="68423142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'1-3,1-6'!$Q$1:$Q$51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478-416A-987D-ADEE3178D8F2}"/>
                  </c:ext>
                </c:extLst>
              </c15:ser>
            </c15:filteredBarSeries>
          </c:ext>
        </c:extLst>
      </c:barChart>
      <c:catAx>
        <c:axId val="684231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231423"/>
        <c:crosses val="autoZero"/>
        <c:auto val="1"/>
        <c:lblAlgn val="ctr"/>
        <c:lblOffset val="100"/>
        <c:noMultiLvlLbl val="0"/>
      </c:catAx>
      <c:valAx>
        <c:axId val="68423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23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 ch</a:t>
            </a:r>
            <a:r>
              <a:rPr lang="en-US" altLang="zh-TW" baseline="0"/>
              <a:t>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'1-4,1-7'!$J$1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'1-4,1-7'!$J$2:$J$51</c:f>
              <c:numCache>
                <c:formatCode>General</c:formatCode>
                <c:ptCount val="50"/>
                <c:pt idx="0">
                  <c:v>8.959350211112236E-4</c:v>
                </c:pt>
                <c:pt idx="1">
                  <c:v>8.959350211112236E-4</c:v>
                </c:pt>
                <c:pt idx="2">
                  <c:v>8.959350211112236E-4</c:v>
                </c:pt>
                <c:pt idx="3">
                  <c:v>8.959350211112236E-4</c:v>
                </c:pt>
                <c:pt idx="4">
                  <c:v>8.959350211112236E-4</c:v>
                </c:pt>
                <c:pt idx="5">
                  <c:v>8.959350211112236E-4</c:v>
                </c:pt>
                <c:pt idx="6">
                  <c:v>8.959350211112236E-4</c:v>
                </c:pt>
                <c:pt idx="7">
                  <c:v>8.959350211112236E-4</c:v>
                </c:pt>
                <c:pt idx="8">
                  <c:v>8.959350211112236E-4</c:v>
                </c:pt>
                <c:pt idx="9">
                  <c:v>8.959350211112236E-4</c:v>
                </c:pt>
                <c:pt idx="10">
                  <c:v>8.959350211112236E-4</c:v>
                </c:pt>
                <c:pt idx="11">
                  <c:v>8.959350211112236E-4</c:v>
                </c:pt>
                <c:pt idx="12">
                  <c:v>8.959350211112236E-4</c:v>
                </c:pt>
                <c:pt idx="13">
                  <c:v>8.959350211112236E-4</c:v>
                </c:pt>
                <c:pt idx="14">
                  <c:v>8.959350211112236E-4</c:v>
                </c:pt>
                <c:pt idx="15">
                  <c:v>8.959350211112236E-4</c:v>
                </c:pt>
                <c:pt idx="16">
                  <c:v>8.959350211112236E-4</c:v>
                </c:pt>
                <c:pt idx="17">
                  <c:v>8.959350211112236E-4</c:v>
                </c:pt>
                <c:pt idx="18">
                  <c:v>8.959350211112236E-4</c:v>
                </c:pt>
                <c:pt idx="19">
                  <c:v>8.959350211112236E-4</c:v>
                </c:pt>
                <c:pt idx="20">
                  <c:v>8.959350211112236E-4</c:v>
                </c:pt>
                <c:pt idx="21">
                  <c:v>8.959350211112236E-4</c:v>
                </c:pt>
                <c:pt idx="22">
                  <c:v>8.959350211112236E-4</c:v>
                </c:pt>
                <c:pt idx="23">
                  <c:v>8.959350211112236E-4</c:v>
                </c:pt>
                <c:pt idx="24">
                  <c:v>8.959350211112236E-4</c:v>
                </c:pt>
                <c:pt idx="25">
                  <c:v>8.959350211112236E-4</c:v>
                </c:pt>
                <c:pt idx="26">
                  <c:v>8.959350211112236E-4</c:v>
                </c:pt>
                <c:pt idx="27">
                  <c:v>8.959350211112236E-4</c:v>
                </c:pt>
                <c:pt idx="28">
                  <c:v>8.959350211112236E-4</c:v>
                </c:pt>
                <c:pt idx="29">
                  <c:v>8.959350211112236E-4</c:v>
                </c:pt>
                <c:pt idx="30">
                  <c:v>8.959350211112236E-4</c:v>
                </c:pt>
                <c:pt idx="31">
                  <c:v>8.959350211112236E-4</c:v>
                </c:pt>
                <c:pt idx="32">
                  <c:v>8.959350211112236E-4</c:v>
                </c:pt>
                <c:pt idx="33">
                  <c:v>8.959350211112236E-4</c:v>
                </c:pt>
                <c:pt idx="34">
                  <c:v>8.959350211112236E-4</c:v>
                </c:pt>
                <c:pt idx="35">
                  <c:v>8.959350211112236E-4</c:v>
                </c:pt>
                <c:pt idx="36">
                  <c:v>8.959350211112236E-4</c:v>
                </c:pt>
                <c:pt idx="37">
                  <c:v>8.959350211112236E-4</c:v>
                </c:pt>
                <c:pt idx="38">
                  <c:v>8.959350211112236E-4</c:v>
                </c:pt>
                <c:pt idx="39">
                  <c:v>8.959350211112236E-4</c:v>
                </c:pt>
                <c:pt idx="40">
                  <c:v>8.959350211112236E-4</c:v>
                </c:pt>
                <c:pt idx="41">
                  <c:v>8.959350211112236E-4</c:v>
                </c:pt>
                <c:pt idx="42">
                  <c:v>8.959350211112236E-4</c:v>
                </c:pt>
                <c:pt idx="43">
                  <c:v>8.959350211112236E-4</c:v>
                </c:pt>
                <c:pt idx="44">
                  <c:v>8.959350211112236E-4</c:v>
                </c:pt>
                <c:pt idx="45">
                  <c:v>8.959350211112236E-4</c:v>
                </c:pt>
                <c:pt idx="46">
                  <c:v>8.959350211112236E-4</c:v>
                </c:pt>
                <c:pt idx="47">
                  <c:v>8.959350211112236E-4</c:v>
                </c:pt>
                <c:pt idx="48">
                  <c:v>8.959350211112236E-4</c:v>
                </c:pt>
                <c:pt idx="49">
                  <c:v>8.959350211112236E-4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50-43C7-9668-6303D879894B}"/>
            </c:ext>
          </c:extLst>
        </c:ser>
        <c:ser>
          <c:idx val="1"/>
          <c:order val="1"/>
          <c:tx>
            <c:strRef>
              <c:f>'1-4,1-7'!$K$1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'1-4,1-7'!$K$2:$K$51</c:f>
              <c:numCache>
                <c:formatCode>General</c:formatCode>
                <c:ptCount val="50"/>
                <c:pt idx="0">
                  <c:v>9.4951764158277853E-4</c:v>
                </c:pt>
                <c:pt idx="1">
                  <c:v>9.4951764158277853E-4</c:v>
                </c:pt>
                <c:pt idx="2">
                  <c:v>9.4951764158277853E-4</c:v>
                </c:pt>
                <c:pt idx="3">
                  <c:v>9.4951764158277853E-4</c:v>
                </c:pt>
                <c:pt idx="4">
                  <c:v>9.4951764158277853E-4</c:v>
                </c:pt>
                <c:pt idx="5">
                  <c:v>9.4951764158277853E-4</c:v>
                </c:pt>
                <c:pt idx="6">
                  <c:v>9.4951764158277853E-4</c:v>
                </c:pt>
                <c:pt idx="7">
                  <c:v>9.4951764158277853E-4</c:v>
                </c:pt>
                <c:pt idx="8">
                  <c:v>9.4951764158277853E-4</c:v>
                </c:pt>
                <c:pt idx="9">
                  <c:v>9.4951764158277853E-4</c:v>
                </c:pt>
                <c:pt idx="10">
                  <c:v>9.4951764158277853E-4</c:v>
                </c:pt>
                <c:pt idx="11">
                  <c:v>9.4951764158277853E-4</c:v>
                </c:pt>
                <c:pt idx="12">
                  <c:v>9.4951764158277853E-4</c:v>
                </c:pt>
                <c:pt idx="13">
                  <c:v>9.4951764158277853E-4</c:v>
                </c:pt>
                <c:pt idx="14">
                  <c:v>9.4951764158277853E-4</c:v>
                </c:pt>
                <c:pt idx="15">
                  <c:v>9.4951764158277853E-4</c:v>
                </c:pt>
                <c:pt idx="16">
                  <c:v>9.4951764158277853E-4</c:v>
                </c:pt>
                <c:pt idx="17">
                  <c:v>9.4951764158277853E-4</c:v>
                </c:pt>
                <c:pt idx="18">
                  <c:v>9.4951764158277853E-4</c:v>
                </c:pt>
                <c:pt idx="19">
                  <c:v>9.4951764158277853E-4</c:v>
                </c:pt>
                <c:pt idx="20">
                  <c:v>9.4951764158277853E-4</c:v>
                </c:pt>
                <c:pt idx="21">
                  <c:v>9.4951764158277853E-4</c:v>
                </c:pt>
                <c:pt idx="22">
                  <c:v>9.4951764158277853E-4</c:v>
                </c:pt>
                <c:pt idx="23">
                  <c:v>9.4951764158277853E-4</c:v>
                </c:pt>
                <c:pt idx="24">
                  <c:v>9.4951764158277853E-4</c:v>
                </c:pt>
                <c:pt idx="25">
                  <c:v>9.4951764158277853E-4</c:v>
                </c:pt>
                <c:pt idx="26">
                  <c:v>9.4951764158277853E-4</c:v>
                </c:pt>
                <c:pt idx="27">
                  <c:v>9.4951764158277853E-4</c:v>
                </c:pt>
                <c:pt idx="28">
                  <c:v>9.4951764158277853E-4</c:v>
                </c:pt>
                <c:pt idx="29">
                  <c:v>9.4951764158277853E-4</c:v>
                </c:pt>
                <c:pt idx="30">
                  <c:v>9.4951764158277853E-4</c:v>
                </c:pt>
                <c:pt idx="31">
                  <c:v>9.4951764158277853E-4</c:v>
                </c:pt>
                <c:pt idx="32">
                  <c:v>9.4951764158277853E-4</c:v>
                </c:pt>
                <c:pt idx="33">
                  <c:v>9.4951764158277853E-4</c:v>
                </c:pt>
                <c:pt idx="34">
                  <c:v>9.4951764158277853E-4</c:v>
                </c:pt>
                <c:pt idx="35">
                  <c:v>9.4951764158277853E-4</c:v>
                </c:pt>
                <c:pt idx="36">
                  <c:v>9.4951764158277853E-4</c:v>
                </c:pt>
                <c:pt idx="37">
                  <c:v>9.4951764158277853E-4</c:v>
                </c:pt>
                <c:pt idx="38">
                  <c:v>9.4951764158277853E-4</c:v>
                </c:pt>
                <c:pt idx="39">
                  <c:v>9.4951764158277853E-4</c:v>
                </c:pt>
                <c:pt idx="40">
                  <c:v>9.4951764158277853E-4</c:v>
                </c:pt>
                <c:pt idx="41">
                  <c:v>9.4951764158277853E-4</c:v>
                </c:pt>
                <c:pt idx="42">
                  <c:v>9.4951764158277853E-4</c:v>
                </c:pt>
                <c:pt idx="43">
                  <c:v>9.4951764158277853E-4</c:v>
                </c:pt>
                <c:pt idx="44">
                  <c:v>9.4951764158277853E-4</c:v>
                </c:pt>
                <c:pt idx="45">
                  <c:v>9.4951764158277853E-4</c:v>
                </c:pt>
                <c:pt idx="46">
                  <c:v>9.4951764158277853E-4</c:v>
                </c:pt>
                <c:pt idx="47">
                  <c:v>9.4951764158277853E-4</c:v>
                </c:pt>
                <c:pt idx="48">
                  <c:v>9.4951764158277853E-4</c:v>
                </c:pt>
                <c:pt idx="49">
                  <c:v>9.4951764158277853E-4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50-43C7-9668-6303D879894B}"/>
            </c:ext>
          </c:extLst>
        </c:ser>
        <c:ser>
          <c:idx val="2"/>
          <c:order val="2"/>
          <c:tx>
            <c:strRef>
              <c:f>'1-4,1-7'!$L$1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'1-4,1-7'!$L$2:$L$51</c:f>
              <c:numCache>
                <c:formatCode>General</c:formatCode>
                <c:ptCount val="50"/>
                <c:pt idx="0">
                  <c:v>8.4235240063966867E-4</c:v>
                </c:pt>
                <c:pt idx="1">
                  <c:v>8.4235240063966867E-4</c:v>
                </c:pt>
                <c:pt idx="2">
                  <c:v>8.4235240063966867E-4</c:v>
                </c:pt>
                <c:pt idx="3">
                  <c:v>8.4235240063966867E-4</c:v>
                </c:pt>
                <c:pt idx="4">
                  <c:v>8.4235240063966867E-4</c:v>
                </c:pt>
                <c:pt idx="5">
                  <c:v>8.4235240063966867E-4</c:v>
                </c:pt>
                <c:pt idx="6">
                  <c:v>8.4235240063966867E-4</c:v>
                </c:pt>
                <c:pt idx="7">
                  <c:v>8.4235240063966867E-4</c:v>
                </c:pt>
                <c:pt idx="8">
                  <c:v>8.4235240063966867E-4</c:v>
                </c:pt>
                <c:pt idx="9">
                  <c:v>8.4235240063966867E-4</c:v>
                </c:pt>
                <c:pt idx="10">
                  <c:v>8.4235240063966867E-4</c:v>
                </c:pt>
                <c:pt idx="11">
                  <c:v>8.4235240063966867E-4</c:v>
                </c:pt>
                <c:pt idx="12">
                  <c:v>8.4235240063966867E-4</c:v>
                </c:pt>
                <c:pt idx="13">
                  <c:v>8.4235240063966867E-4</c:v>
                </c:pt>
                <c:pt idx="14">
                  <c:v>8.4235240063966867E-4</c:v>
                </c:pt>
                <c:pt idx="15">
                  <c:v>8.4235240063966867E-4</c:v>
                </c:pt>
                <c:pt idx="16">
                  <c:v>8.4235240063966867E-4</c:v>
                </c:pt>
                <c:pt idx="17">
                  <c:v>8.4235240063966867E-4</c:v>
                </c:pt>
                <c:pt idx="18">
                  <c:v>8.4235240063966867E-4</c:v>
                </c:pt>
                <c:pt idx="19">
                  <c:v>8.4235240063966867E-4</c:v>
                </c:pt>
                <c:pt idx="20">
                  <c:v>8.4235240063966867E-4</c:v>
                </c:pt>
                <c:pt idx="21">
                  <c:v>8.4235240063966867E-4</c:v>
                </c:pt>
                <c:pt idx="22">
                  <c:v>8.4235240063966867E-4</c:v>
                </c:pt>
                <c:pt idx="23">
                  <c:v>8.4235240063966867E-4</c:v>
                </c:pt>
                <c:pt idx="24">
                  <c:v>8.4235240063966867E-4</c:v>
                </c:pt>
                <c:pt idx="25">
                  <c:v>8.4235240063966867E-4</c:v>
                </c:pt>
                <c:pt idx="26">
                  <c:v>8.4235240063966867E-4</c:v>
                </c:pt>
                <c:pt idx="27">
                  <c:v>8.4235240063966867E-4</c:v>
                </c:pt>
                <c:pt idx="28">
                  <c:v>8.4235240063966867E-4</c:v>
                </c:pt>
                <c:pt idx="29">
                  <c:v>8.4235240063966867E-4</c:v>
                </c:pt>
                <c:pt idx="30">
                  <c:v>8.4235240063966867E-4</c:v>
                </c:pt>
                <c:pt idx="31">
                  <c:v>8.4235240063966867E-4</c:v>
                </c:pt>
                <c:pt idx="32">
                  <c:v>8.4235240063966867E-4</c:v>
                </c:pt>
                <c:pt idx="33">
                  <c:v>8.4235240063966867E-4</c:v>
                </c:pt>
                <c:pt idx="34">
                  <c:v>8.4235240063966867E-4</c:v>
                </c:pt>
                <c:pt idx="35">
                  <c:v>8.4235240063966867E-4</c:v>
                </c:pt>
                <c:pt idx="36">
                  <c:v>8.4235240063966867E-4</c:v>
                </c:pt>
                <c:pt idx="37">
                  <c:v>8.4235240063966867E-4</c:v>
                </c:pt>
                <c:pt idx="38">
                  <c:v>8.4235240063966867E-4</c:v>
                </c:pt>
                <c:pt idx="39">
                  <c:v>8.4235240063966867E-4</c:v>
                </c:pt>
                <c:pt idx="40">
                  <c:v>8.4235240063966867E-4</c:v>
                </c:pt>
                <c:pt idx="41">
                  <c:v>8.4235240063966867E-4</c:v>
                </c:pt>
                <c:pt idx="42">
                  <c:v>8.4235240063966867E-4</c:v>
                </c:pt>
                <c:pt idx="43">
                  <c:v>8.4235240063966867E-4</c:v>
                </c:pt>
                <c:pt idx="44">
                  <c:v>8.4235240063966867E-4</c:v>
                </c:pt>
                <c:pt idx="45">
                  <c:v>8.4235240063966867E-4</c:v>
                </c:pt>
                <c:pt idx="46">
                  <c:v>8.4235240063966867E-4</c:v>
                </c:pt>
                <c:pt idx="47">
                  <c:v>8.4235240063966867E-4</c:v>
                </c:pt>
                <c:pt idx="48">
                  <c:v>8.4235240063966867E-4</c:v>
                </c:pt>
                <c:pt idx="49">
                  <c:v>8.4235240063966867E-4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50-43C7-9668-6303D879894B}"/>
            </c:ext>
          </c:extLst>
        </c:ser>
        <c:ser>
          <c:idx val="3"/>
          <c:order val="3"/>
          <c:tx>
            <c:strRef>
              <c:f>'1-4,1-7'!$I$1</c:f>
              <c:strCache>
                <c:ptCount val="1"/>
                <c:pt idx="0">
                  <c:v>d/n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'1-4,1-7'!$I$2:$I$51</c:f>
              <c:numCache>
                <c:formatCode>General</c:formatCode>
                <c:ptCount val="50"/>
                <c:pt idx="0">
                  <c:v>8.7747043099189591E-4</c:v>
                </c:pt>
                <c:pt idx="1">
                  <c:v>9.5112082686149308E-4</c:v>
                </c:pt>
                <c:pt idx="2">
                  <c:v>9.3287013221701656E-4</c:v>
                </c:pt>
                <c:pt idx="3">
                  <c:v>1.0730094147752922E-3</c:v>
                </c:pt>
                <c:pt idx="4">
                  <c:v>9.4760993470466911E-4</c:v>
                </c:pt>
                <c:pt idx="5">
                  <c:v>8.3334321878076841E-4</c:v>
                </c:pt>
                <c:pt idx="6">
                  <c:v>8.1965810084826791E-4</c:v>
                </c:pt>
                <c:pt idx="7">
                  <c:v>8.1923657137267464E-4</c:v>
                </c:pt>
                <c:pt idx="8">
                  <c:v>8.9073769598889364E-4</c:v>
                </c:pt>
                <c:pt idx="9">
                  <c:v>7.6157839475923068E-4</c:v>
                </c:pt>
                <c:pt idx="10">
                  <c:v>9.2705798852237063E-4</c:v>
                </c:pt>
                <c:pt idx="11">
                  <c:v>7.829419029824386E-4</c:v>
                </c:pt>
                <c:pt idx="12">
                  <c:v>8.1165469608946057E-4</c:v>
                </c:pt>
                <c:pt idx="13">
                  <c:v>8.4358908123457392E-4</c:v>
                </c:pt>
                <c:pt idx="14">
                  <c:v>9.5242975412830957E-4</c:v>
                </c:pt>
                <c:pt idx="15">
                  <c:v>7.8118222524740911E-4</c:v>
                </c:pt>
                <c:pt idx="16">
                  <c:v>8.4144402821966109E-4</c:v>
                </c:pt>
                <c:pt idx="17">
                  <c:v>8.7607110883744727E-4</c:v>
                </c:pt>
                <c:pt idx="18">
                  <c:v>9.2962589825344678E-4</c:v>
                </c:pt>
                <c:pt idx="19">
                  <c:v>8.9240318520413767E-4</c:v>
                </c:pt>
                <c:pt idx="20">
                  <c:v>8.7206943374995268E-4</c:v>
                </c:pt>
                <c:pt idx="21">
                  <c:v>9.6186677104239705E-4</c:v>
                </c:pt>
                <c:pt idx="22">
                  <c:v>9.5978876547676254E-4</c:v>
                </c:pt>
                <c:pt idx="23">
                  <c:v>9.7885250142955315E-4</c:v>
                </c:pt>
                <c:pt idx="24">
                  <c:v>8.8908194629775175E-4</c:v>
                </c:pt>
                <c:pt idx="25">
                  <c:v>7.5569994516794139E-4</c:v>
                </c:pt>
                <c:pt idx="26">
                  <c:v>1.0076721936190052E-3</c:v>
                </c:pt>
                <c:pt idx="27">
                  <c:v>9.8014183380272426E-4</c:v>
                </c:pt>
                <c:pt idx="28">
                  <c:v>8.1953519746070169E-4</c:v>
                </c:pt>
                <c:pt idx="29">
                  <c:v>7.9649486014735451E-4</c:v>
                </c:pt>
                <c:pt idx="30">
                  <c:v>8.3369146406918901E-4</c:v>
                </c:pt>
                <c:pt idx="31">
                  <c:v>1.0395921651838898E-3</c:v>
                </c:pt>
                <c:pt idx="32">
                  <c:v>1.0298116196991291E-3</c:v>
                </c:pt>
                <c:pt idx="33">
                  <c:v>9.0441833676868915E-4</c:v>
                </c:pt>
                <c:pt idx="34">
                  <c:v>8.4562974604596717E-4</c:v>
                </c:pt>
                <c:pt idx="35">
                  <c:v>8.9236541354116355E-4</c:v>
                </c:pt>
                <c:pt idx="36">
                  <c:v>1.0560131969538011E-3</c:v>
                </c:pt>
                <c:pt idx="37">
                  <c:v>8.624253629841603E-4</c:v>
                </c:pt>
                <c:pt idx="38">
                  <c:v>7.830578310665013E-4</c:v>
                </c:pt>
                <c:pt idx="39">
                  <c:v>9.2045683046712112E-4</c:v>
                </c:pt>
                <c:pt idx="40">
                  <c:v>9.979908995279708E-4</c:v>
                </c:pt>
                <c:pt idx="41">
                  <c:v>9.4132157916375836E-4</c:v>
                </c:pt>
                <c:pt idx="42">
                  <c:v>8.2052701796424331E-4</c:v>
                </c:pt>
                <c:pt idx="43">
                  <c:v>8.4241358436204527E-4</c:v>
                </c:pt>
                <c:pt idx="44">
                  <c:v>8.3240062662092253E-4</c:v>
                </c:pt>
                <c:pt idx="45">
                  <c:v>9.0702707008483467E-4</c:v>
                </c:pt>
                <c:pt idx="46">
                  <c:v>9.0066886464084284E-4</c:v>
                </c:pt>
                <c:pt idx="47">
                  <c:v>9.1089159521040726E-4</c:v>
                </c:pt>
                <c:pt idx="48">
                  <c:v>7.3891439087164854E-4</c:v>
                </c:pt>
                <c:pt idx="49">
                  <c:v>7.8013823155500628E-4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50-43C7-9668-6303D8798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123695"/>
        <c:axId val="681121615"/>
      </c:scatterChart>
      <c:valAx>
        <c:axId val="681123695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sets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1121615"/>
        <c:crosses val="autoZero"/>
        <c:crossBetween val="midCat"/>
      </c:valAx>
      <c:valAx>
        <c:axId val="681121615"/>
        <c:scaling>
          <c:orientation val="minMax"/>
          <c:min val="6.0000000000000016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d/n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1123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447674</xdr:colOff>
      <xdr:row>6</xdr:row>
      <xdr:rowOff>104775</xdr:rowOff>
    </xdr:from>
    <xdr:to>
      <xdr:col>29</xdr:col>
      <xdr:colOff>152400</xdr:colOff>
      <xdr:row>27</xdr:row>
      <xdr:rowOff>85725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8A5D809-0522-4E67-9218-483B3AA37A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0</xdr:colOff>
      <xdr:row>14</xdr:row>
      <xdr:rowOff>180975</xdr:rowOff>
    </xdr:from>
    <xdr:ext cx="65" cy="172227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2BC7EAD0-5196-402E-AB26-A4589CF7EEA0}"/>
            </a:ext>
          </a:extLst>
        </xdr:cNvPr>
        <xdr:cNvSpPr txBox="1"/>
      </xdr:nvSpPr>
      <xdr:spPr>
        <a:xfrm>
          <a:off x="8420100" y="3114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13</xdr:row>
      <xdr:rowOff>19050</xdr:rowOff>
    </xdr:from>
    <xdr:to>
      <xdr:col>13</xdr:col>
      <xdr:colOff>266699</xdr:colOff>
      <xdr:row>30</xdr:row>
      <xdr:rowOff>95250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C081FE7-0807-4184-B4D9-1F8EA96D5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285750</xdr:colOff>
      <xdr:row>14</xdr:row>
      <xdr:rowOff>180975</xdr:rowOff>
    </xdr:from>
    <xdr:ext cx="65" cy="172227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9FFF0BA8-4DC9-4D0E-97C5-CBFEA688DD94}"/>
            </a:ext>
          </a:extLst>
        </xdr:cNvPr>
        <xdr:cNvSpPr txBox="1"/>
      </xdr:nvSpPr>
      <xdr:spPr>
        <a:xfrm>
          <a:off x="9105900" y="3114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4705-1EED-4F7E-973F-2463947EEE40}">
  <dimension ref="A1:B2"/>
  <sheetViews>
    <sheetView workbookViewId="0">
      <selection activeCell="B2" sqref="B2"/>
    </sheetView>
  </sheetViews>
  <sheetFormatPr defaultRowHeight="16.5"/>
  <cols>
    <col min="1" max="1" width="58.5" customWidth="1"/>
    <col min="2" max="2" width="12.875" bestFit="1" customWidth="1"/>
  </cols>
  <sheetData>
    <row r="1" spans="1:2">
      <c r="A1" s="1" t="s">
        <v>0</v>
      </c>
      <c r="B1" t="s">
        <v>29</v>
      </c>
    </row>
    <row r="2" spans="1:2">
      <c r="A2" s="1">
        <f>COMBIN(6,4)*COMBIN(42,2)/COMBIN(49,6)</f>
        <v>9.2356764419669135E-4</v>
      </c>
      <c r="B2">
        <f>1*COMBIN(6,4)*COMBIN(42,1)/COMBIN(49,6)</f>
        <v>4.5052080204716649E-5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673D-6759-4550-A2E0-E429C12790D6}">
  <dimension ref="A1:L80"/>
  <sheetViews>
    <sheetView workbookViewId="0">
      <selection sqref="A1:D51"/>
    </sheetView>
  </sheetViews>
  <sheetFormatPr defaultRowHeight="16.5"/>
  <cols>
    <col min="1" max="1" width="9.5" bestFit="1" customWidth="1"/>
    <col min="2" max="2" width="16.25" style="3" bestFit="1" customWidth="1"/>
    <col min="4" max="4" width="9.75" customWidth="1"/>
    <col min="5" max="5" width="10.5" bestFit="1" customWidth="1"/>
    <col min="6" max="6" width="14.25" customWidth="1"/>
    <col min="8" max="8" width="9.875" customWidth="1"/>
    <col min="10" max="10" width="10.5" bestFit="1" customWidth="1"/>
    <col min="12" max="12" width="11.75" customWidth="1"/>
  </cols>
  <sheetData>
    <row r="1" spans="1:12">
      <c r="A1" t="s">
        <v>2</v>
      </c>
      <c r="B1" s="3" t="s">
        <v>1</v>
      </c>
      <c r="C1" t="s">
        <v>3</v>
      </c>
      <c r="D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>
      <c r="A2" s="2">
        <v>45405</v>
      </c>
      <c r="B2" s="3">
        <v>94533100</v>
      </c>
      <c r="C2">
        <f>B2/50</f>
        <v>1890662</v>
      </c>
      <c r="D2">
        <v>1659</v>
      </c>
      <c r="I2">
        <f>SUM(D2:D51)</f>
        <v>125698</v>
      </c>
      <c r="J2">
        <f>SUM(C2:C51)</f>
        <v>140298121</v>
      </c>
      <c r="K2">
        <f>I2/J2</f>
        <v>8.959350211112236E-4</v>
      </c>
      <c r="L2">
        <f>(K2*(1-K2)/J2)^0.5</f>
        <v>2.5259089526121055E-6</v>
      </c>
    </row>
    <row r="3" spans="1:12">
      <c r="A3" s="2">
        <v>45401</v>
      </c>
      <c r="B3" s="3">
        <v>91260750</v>
      </c>
      <c r="C3">
        <f t="shared" ref="C3:C51" si="0">B3/50</f>
        <v>1825215</v>
      </c>
      <c r="D3">
        <v>1736</v>
      </c>
    </row>
    <row r="4" spans="1:12">
      <c r="A4" s="2">
        <v>45398</v>
      </c>
      <c r="B4" s="3">
        <v>93796550</v>
      </c>
      <c r="C4">
        <f t="shared" si="0"/>
        <v>1875931</v>
      </c>
      <c r="D4">
        <v>1750</v>
      </c>
    </row>
    <row r="5" spans="1:12">
      <c r="A5" s="2">
        <v>45394</v>
      </c>
      <c r="B5" s="3">
        <v>94919950</v>
      </c>
      <c r="C5">
        <f t="shared" si="0"/>
        <v>1898399</v>
      </c>
      <c r="D5">
        <v>2037</v>
      </c>
    </row>
    <row r="6" spans="1:12">
      <c r="A6" s="2">
        <v>45391</v>
      </c>
      <c r="B6" s="3">
        <v>110857850</v>
      </c>
      <c r="C6">
        <f t="shared" si="0"/>
        <v>2217157</v>
      </c>
      <c r="D6">
        <v>2101</v>
      </c>
    </row>
    <row r="7" spans="1:12">
      <c r="A7" s="2">
        <v>45391</v>
      </c>
      <c r="B7" s="3">
        <v>101158800</v>
      </c>
      <c r="C7">
        <f t="shared" si="0"/>
        <v>2023176</v>
      </c>
      <c r="D7">
        <v>1686</v>
      </c>
    </row>
    <row r="8" spans="1:12">
      <c r="A8" s="2">
        <v>45384</v>
      </c>
      <c r="B8" s="3">
        <v>102237750</v>
      </c>
      <c r="C8">
        <f t="shared" si="0"/>
        <v>2044755</v>
      </c>
      <c r="D8">
        <v>1676</v>
      </c>
    </row>
    <row r="9" spans="1:12">
      <c r="A9" s="2">
        <v>45380</v>
      </c>
      <c r="B9" s="3">
        <v>98140150</v>
      </c>
      <c r="C9">
        <f t="shared" si="0"/>
        <v>1962803</v>
      </c>
      <c r="D9">
        <v>1608</v>
      </c>
    </row>
    <row r="10" spans="1:12">
      <c r="A10" s="2">
        <v>45377</v>
      </c>
      <c r="B10" s="3">
        <v>98682250</v>
      </c>
      <c r="C10">
        <f t="shared" si="0"/>
        <v>1973645</v>
      </c>
      <c r="D10">
        <v>1758</v>
      </c>
    </row>
    <row r="11" spans="1:12">
      <c r="A11" s="2">
        <v>45373</v>
      </c>
      <c r="B11" s="3">
        <v>100908850</v>
      </c>
      <c r="C11">
        <f t="shared" si="0"/>
        <v>2018177</v>
      </c>
      <c r="D11">
        <v>1537</v>
      </c>
    </row>
    <row r="12" spans="1:12">
      <c r="A12" s="2">
        <v>45370</v>
      </c>
      <c r="B12" s="3">
        <v>102852250</v>
      </c>
      <c r="C12">
        <f t="shared" si="0"/>
        <v>2057045</v>
      </c>
      <c r="D12">
        <v>1907</v>
      </c>
    </row>
    <row r="13" spans="1:12">
      <c r="A13" s="2">
        <v>45366</v>
      </c>
      <c r="B13" s="3">
        <v>102625750</v>
      </c>
      <c r="C13">
        <f t="shared" si="0"/>
        <v>2052515</v>
      </c>
      <c r="D13">
        <v>1607</v>
      </c>
    </row>
    <row r="14" spans="1:12">
      <c r="A14" s="2">
        <v>45363</v>
      </c>
      <c r="B14" s="3">
        <v>147291700</v>
      </c>
      <c r="C14">
        <f t="shared" si="0"/>
        <v>2945834</v>
      </c>
      <c r="D14">
        <v>2391</v>
      </c>
    </row>
    <row r="15" spans="1:12">
      <c r="A15" s="2">
        <v>45359</v>
      </c>
      <c r="B15" s="3">
        <v>132588250</v>
      </c>
      <c r="C15">
        <f t="shared" si="0"/>
        <v>2651765</v>
      </c>
      <c r="D15">
        <v>2237</v>
      </c>
    </row>
    <row r="16" spans="1:12">
      <c r="A16" s="2">
        <v>45356</v>
      </c>
      <c r="B16" s="3">
        <v>134655600</v>
      </c>
      <c r="C16">
        <f t="shared" si="0"/>
        <v>2693112</v>
      </c>
      <c r="D16">
        <v>2565</v>
      </c>
    </row>
    <row r="17" spans="1:4">
      <c r="A17" s="2">
        <v>45352</v>
      </c>
      <c r="B17" s="3">
        <v>119882400</v>
      </c>
      <c r="C17">
        <f t="shared" si="0"/>
        <v>2397648</v>
      </c>
      <c r="D17">
        <v>1873</v>
      </c>
    </row>
    <row r="18" spans="1:4">
      <c r="A18" s="2">
        <v>45349</v>
      </c>
      <c r="B18" s="3">
        <v>114267850</v>
      </c>
      <c r="C18">
        <f t="shared" si="0"/>
        <v>2285357</v>
      </c>
      <c r="D18">
        <v>1923</v>
      </c>
    </row>
    <row r="19" spans="1:4">
      <c r="A19" s="2">
        <v>45346</v>
      </c>
      <c r="B19" s="3">
        <v>140742000</v>
      </c>
      <c r="C19">
        <f t="shared" si="0"/>
        <v>2814840</v>
      </c>
      <c r="D19">
        <v>2466</v>
      </c>
    </row>
    <row r="20" spans="1:4">
      <c r="A20" s="2">
        <v>45345</v>
      </c>
      <c r="B20" s="3">
        <v>154793450</v>
      </c>
      <c r="C20">
        <f t="shared" si="0"/>
        <v>3095869</v>
      </c>
      <c r="D20">
        <v>2878</v>
      </c>
    </row>
    <row r="21" spans="1:4">
      <c r="A21" s="2">
        <v>45344</v>
      </c>
      <c r="B21" s="3">
        <v>136989650</v>
      </c>
      <c r="C21">
        <f t="shared" si="0"/>
        <v>2739793</v>
      </c>
      <c r="D21">
        <v>2445</v>
      </c>
    </row>
    <row r="22" spans="1:4">
      <c r="A22" s="2">
        <v>45343</v>
      </c>
      <c r="B22" s="3">
        <v>138635750</v>
      </c>
      <c r="C22">
        <f t="shared" si="0"/>
        <v>2772715</v>
      </c>
      <c r="D22">
        <v>2418</v>
      </c>
    </row>
    <row r="23" spans="1:4">
      <c r="A23" s="2">
        <v>45342</v>
      </c>
      <c r="B23" s="3">
        <v>156102700</v>
      </c>
      <c r="C23">
        <f t="shared" si="0"/>
        <v>3122054</v>
      </c>
      <c r="D23">
        <v>3003</v>
      </c>
    </row>
    <row r="24" spans="1:4">
      <c r="A24" s="2">
        <v>45341</v>
      </c>
      <c r="B24" s="3">
        <v>148157600</v>
      </c>
      <c r="C24">
        <f t="shared" si="0"/>
        <v>2963152</v>
      </c>
      <c r="D24">
        <v>2844</v>
      </c>
    </row>
    <row r="25" spans="1:4">
      <c r="A25" s="2">
        <v>45340</v>
      </c>
      <c r="B25" s="3">
        <v>151708250</v>
      </c>
      <c r="C25">
        <f t="shared" si="0"/>
        <v>3034165</v>
      </c>
      <c r="D25">
        <v>2970</v>
      </c>
    </row>
    <row r="26" spans="1:4">
      <c r="A26" s="2">
        <v>45339</v>
      </c>
      <c r="B26" s="3">
        <v>164832950</v>
      </c>
      <c r="C26">
        <f t="shared" si="0"/>
        <v>3296659</v>
      </c>
      <c r="D26">
        <v>2931</v>
      </c>
    </row>
    <row r="27" spans="1:4">
      <c r="A27" s="2">
        <v>45338</v>
      </c>
      <c r="B27" s="3">
        <v>188302250</v>
      </c>
      <c r="C27">
        <f t="shared" si="0"/>
        <v>3766045</v>
      </c>
      <c r="D27">
        <v>2846</v>
      </c>
    </row>
    <row r="28" spans="1:4">
      <c r="A28" s="2">
        <v>45337</v>
      </c>
      <c r="B28" s="3">
        <v>197336000</v>
      </c>
      <c r="C28">
        <f t="shared" si="0"/>
        <v>3946720</v>
      </c>
      <c r="D28">
        <v>3977</v>
      </c>
    </row>
    <row r="29" spans="1:4">
      <c r="A29" s="2">
        <v>45336</v>
      </c>
      <c r="B29" s="3">
        <v>272001450</v>
      </c>
      <c r="C29">
        <f t="shared" si="0"/>
        <v>5440029</v>
      </c>
      <c r="D29">
        <v>5332</v>
      </c>
    </row>
    <row r="30" spans="1:4">
      <c r="A30" s="2">
        <v>45335</v>
      </c>
      <c r="B30" s="3">
        <v>190351800</v>
      </c>
      <c r="C30">
        <f t="shared" si="0"/>
        <v>3807036</v>
      </c>
      <c r="D30">
        <v>3120</v>
      </c>
    </row>
    <row r="31" spans="1:4">
      <c r="A31" s="2">
        <v>45334</v>
      </c>
      <c r="B31" s="3">
        <v>248903050</v>
      </c>
      <c r="C31">
        <f t="shared" si="0"/>
        <v>4978061</v>
      </c>
      <c r="D31">
        <v>3965</v>
      </c>
    </row>
    <row r="32" spans="1:4">
      <c r="A32" s="2">
        <v>45333</v>
      </c>
      <c r="B32" s="3">
        <v>271083500</v>
      </c>
      <c r="C32">
        <f t="shared" si="0"/>
        <v>5421670</v>
      </c>
      <c r="D32">
        <v>4520</v>
      </c>
    </row>
    <row r="33" spans="1:4">
      <c r="A33" s="2">
        <v>45332</v>
      </c>
      <c r="B33" s="3">
        <v>311420200</v>
      </c>
      <c r="C33">
        <f t="shared" si="0"/>
        <v>6228404</v>
      </c>
      <c r="D33">
        <v>6475</v>
      </c>
    </row>
    <row r="34" spans="1:4">
      <c r="A34" s="2">
        <v>45331</v>
      </c>
      <c r="B34" s="3">
        <v>289130550</v>
      </c>
      <c r="C34">
        <f t="shared" si="0"/>
        <v>5782611</v>
      </c>
      <c r="D34">
        <v>5955</v>
      </c>
    </row>
    <row r="35" spans="1:4">
      <c r="A35" s="2">
        <v>45330</v>
      </c>
      <c r="B35" s="3">
        <v>183653950</v>
      </c>
      <c r="C35">
        <f t="shared" si="0"/>
        <v>3673079</v>
      </c>
      <c r="D35">
        <v>3322</v>
      </c>
    </row>
    <row r="36" spans="1:4">
      <c r="A36" s="2">
        <v>45329</v>
      </c>
      <c r="B36" s="3">
        <v>147109300</v>
      </c>
      <c r="C36">
        <f t="shared" si="0"/>
        <v>2942186</v>
      </c>
      <c r="D36">
        <v>2488</v>
      </c>
    </row>
    <row r="37" spans="1:4">
      <c r="A37" s="2">
        <v>45328</v>
      </c>
      <c r="B37" s="3">
        <v>215438650</v>
      </c>
      <c r="C37">
        <f t="shared" si="0"/>
        <v>4308773</v>
      </c>
      <c r="D37">
        <v>3845</v>
      </c>
    </row>
    <row r="38" spans="1:4">
      <c r="A38" s="2">
        <v>45324</v>
      </c>
      <c r="B38" s="3">
        <v>108994850</v>
      </c>
      <c r="C38">
        <f t="shared" si="0"/>
        <v>2179897</v>
      </c>
      <c r="D38">
        <v>2302</v>
      </c>
    </row>
    <row r="39" spans="1:4">
      <c r="A39" s="2">
        <v>45321</v>
      </c>
      <c r="B39" s="3">
        <v>106791850</v>
      </c>
      <c r="C39">
        <f t="shared" si="0"/>
        <v>2135837</v>
      </c>
      <c r="D39">
        <v>1842</v>
      </c>
    </row>
    <row r="40" spans="1:4">
      <c r="A40" s="2">
        <v>45317</v>
      </c>
      <c r="B40" s="3">
        <v>102419000</v>
      </c>
      <c r="C40">
        <f t="shared" si="0"/>
        <v>2048380</v>
      </c>
      <c r="D40">
        <v>1604</v>
      </c>
    </row>
    <row r="41" spans="1:4">
      <c r="A41" s="2">
        <v>45314</v>
      </c>
      <c r="B41" s="3">
        <v>92997300</v>
      </c>
      <c r="C41">
        <f t="shared" si="0"/>
        <v>1859946</v>
      </c>
      <c r="D41">
        <v>1712</v>
      </c>
    </row>
    <row r="42" spans="1:4">
      <c r="A42" s="2">
        <v>45310</v>
      </c>
      <c r="B42" s="3">
        <v>102906750</v>
      </c>
      <c r="C42">
        <f t="shared" si="0"/>
        <v>2058135</v>
      </c>
      <c r="D42">
        <v>2054</v>
      </c>
    </row>
    <row r="43" spans="1:4">
      <c r="A43" s="2">
        <v>45307</v>
      </c>
      <c r="B43" s="3">
        <v>104587000</v>
      </c>
      <c r="C43">
        <f t="shared" si="0"/>
        <v>2091740</v>
      </c>
      <c r="D43">
        <v>1969</v>
      </c>
    </row>
    <row r="44" spans="1:4">
      <c r="A44" s="2">
        <v>45303</v>
      </c>
      <c r="B44" s="3">
        <v>104749750</v>
      </c>
      <c r="C44">
        <f t="shared" si="0"/>
        <v>2094995</v>
      </c>
      <c r="D44">
        <v>1719</v>
      </c>
    </row>
    <row r="45" spans="1:4">
      <c r="A45" s="2">
        <v>45300</v>
      </c>
      <c r="B45" s="3">
        <v>104402400</v>
      </c>
      <c r="C45">
        <f t="shared" si="0"/>
        <v>2088048</v>
      </c>
      <c r="D45">
        <v>1759</v>
      </c>
    </row>
    <row r="46" spans="1:4">
      <c r="A46" s="2">
        <v>45296</v>
      </c>
      <c r="B46" s="3">
        <v>101273350</v>
      </c>
      <c r="C46">
        <f t="shared" si="0"/>
        <v>2025467</v>
      </c>
      <c r="D46">
        <v>1686</v>
      </c>
    </row>
    <row r="47" spans="1:4">
      <c r="A47" s="2">
        <v>45293</v>
      </c>
      <c r="B47" s="3">
        <v>94153750</v>
      </c>
      <c r="C47">
        <f t="shared" si="0"/>
        <v>1883075</v>
      </c>
      <c r="D47">
        <v>1708</v>
      </c>
    </row>
    <row r="48" spans="1:4">
      <c r="A48" s="2">
        <v>45289</v>
      </c>
      <c r="B48" s="3">
        <v>157827150</v>
      </c>
      <c r="C48">
        <f t="shared" si="0"/>
        <v>3156543</v>
      </c>
      <c r="D48">
        <v>2843</v>
      </c>
    </row>
    <row r="49" spans="1:8">
      <c r="A49" s="2">
        <v>45286</v>
      </c>
      <c r="B49" s="3">
        <v>97816250</v>
      </c>
      <c r="C49">
        <f t="shared" si="0"/>
        <v>1956325</v>
      </c>
      <c r="D49">
        <v>1782</v>
      </c>
    </row>
    <row r="50" spans="1:8">
      <c r="A50" s="2">
        <v>45282</v>
      </c>
      <c r="B50" s="3">
        <v>92432900</v>
      </c>
      <c r="C50">
        <f t="shared" si="0"/>
        <v>1848658</v>
      </c>
      <c r="D50">
        <v>1366</v>
      </c>
    </row>
    <row r="51" spans="1:8">
      <c r="A51" s="2">
        <v>45279</v>
      </c>
      <c r="B51" s="3">
        <v>96200900</v>
      </c>
      <c r="C51">
        <f t="shared" si="0"/>
        <v>1924018</v>
      </c>
      <c r="D51">
        <v>1501</v>
      </c>
    </row>
    <row r="55" spans="1:8">
      <c r="A55" t="str" cm="1">
        <f t="array" ref="A55:D80">A1:D26</f>
        <v>開獎日</v>
      </c>
      <c r="B55" s="3" t="str">
        <v>金額</v>
      </c>
      <c r="C55" t="str">
        <v>注數</v>
      </c>
      <c r="D55" t="str">
        <v>5獎中獎數</v>
      </c>
      <c r="E55" t="str" cm="1">
        <f t="array" ref="E55:H55">A1:D1</f>
        <v>開獎日</v>
      </c>
      <c r="F55" t="str">
        <v>金額</v>
      </c>
      <c r="G55" t="str">
        <v>注數</v>
      </c>
      <c r="H55" t="str">
        <v>5獎中獎數</v>
      </c>
    </row>
    <row r="56" spans="1:8">
      <c r="A56" s="4">
        <v>45405</v>
      </c>
      <c r="B56" s="5">
        <v>94533100</v>
      </c>
      <c r="C56">
        <v>1890662</v>
      </c>
      <c r="D56">
        <v>1659</v>
      </c>
      <c r="E56" s="4" cm="1">
        <f t="array" ref="E56:H80">A27:D51</f>
        <v>45338</v>
      </c>
      <c r="F56" s="5">
        <v>188302250</v>
      </c>
      <c r="G56">
        <v>3766045</v>
      </c>
      <c r="H56">
        <v>2846</v>
      </c>
    </row>
    <row r="57" spans="1:8">
      <c r="A57" s="4">
        <v>45401</v>
      </c>
      <c r="B57" s="5">
        <v>91260750</v>
      </c>
      <c r="C57">
        <v>1825215</v>
      </c>
      <c r="D57">
        <v>1736</v>
      </c>
      <c r="E57" s="4">
        <v>45337</v>
      </c>
      <c r="F57" s="5">
        <v>197336000</v>
      </c>
      <c r="G57">
        <v>3946720</v>
      </c>
      <c r="H57">
        <v>3977</v>
      </c>
    </row>
    <row r="58" spans="1:8">
      <c r="A58" s="4">
        <v>45398</v>
      </c>
      <c r="B58" s="5">
        <v>93796550</v>
      </c>
      <c r="C58">
        <v>1875931</v>
      </c>
      <c r="D58">
        <v>1750</v>
      </c>
      <c r="E58" s="4">
        <v>45336</v>
      </c>
      <c r="F58" s="5">
        <v>272001450</v>
      </c>
      <c r="G58">
        <v>5440029</v>
      </c>
      <c r="H58">
        <v>5332</v>
      </c>
    </row>
    <row r="59" spans="1:8">
      <c r="A59" s="4">
        <v>45394</v>
      </c>
      <c r="B59" s="5">
        <v>94919950</v>
      </c>
      <c r="C59">
        <v>1898399</v>
      </c>
      <c r="D59">
        <v>2037</v>
      </c>
      <c r="E59" s="4">
        <v>45335</v>
      </c>
      <c r="F59" s="5">
        <v>190351800</v>
      </c>
      <c r="G59">
        <v>3807036</v>
      </c>
      <c r="H59">
        <v>3120</v>
      </c>
    </row>
    <row r="60" spans="1:8">
      <c r="A60" s="4">
        <v>45391</v>
      </c>
      <c r="B60" s="5">
        <v>110857850</v>
      </c>
      <c r="C60">
        <v>2217157</v>
      </c>
      <c r="D60">
        <v>2101</v>
      </c>
      <c r="E60" s="4">
        <v>45334</v>
      </c>
      <c r="F60" s="5">
        <v>248903050</v>
      </c>
      <c r="G60">
        <v>4978061</v>
      </c>
      <c r="H60">
        <v>3965</v>
      </c>
    </row>
    <row r="61" spans="1:8">
      <c r="A61" s="4">
        <v>45391</v>
      </c>
      <c r="B61" s="5">
        <v>101158800</v>
      </c>
      <c r="C61">
        <v>2023176</v>
      </c>
      <c r="D61">
        <v>1686</v>
      </c>
      <c r="E61" s="4">
        <v>45333</v>
      </c>
      <c r="F61" s="5">
        <v>271083500</v>
      </c>
      <c r="G61">
        <v>5421670</v>
      </c>
      <c r="H61">
        <v>4520</v>
      </c>
    </row>
    <row r="62" spans="1:8">
      <c r="A62" s="4">
        <v>45384</v>
      </c>
      <c r="B62" s="5">
        <v>102237750</v>
      </c>
      <c r="C62">
        <v>2044755</v>
      </c>
      <c r="D62">
        <v>1676</v>
      </c>
      <c r="E62" s="4">
        <v>45332</v>
      </c>
      <c r="F62" s="5">
        <v>311420200</v>
      </c>
      <c r="G62">
        <v>6228404</v>
      </c>
      <c r="H62">
        <v>6475</v>
      </c>
    </row>
    <row r="63" spans="1:8">
      <c r="A63" s="4">
        <v>45380</v>
      </c>
      <c r="B63" s="5">
        <v>98140150</v>
      </c>
      <c r="C63">
        <v>1962803</v>
      </c>
      <c r="D63">
        <v>1608</v>
      </c>
      <c r="E63" s="4">
        <v>45331</v>
      </c>
      <c r="F63" s="5">
        <v>289130550</v>
      </c>
      <c r="G63">
        <v>5782611</v>
      </c>
      <c r="H63">
        <v>5955</v>
      </c>
    </row>
    <row r="64" spans="1:8">
      <c r="A64" s="4">
        <v>45377</v>
      </c>
      <c r="B64" s="5">
        <v>98682250</v>
      </c>
      <c r="C64">
        <v>1973645</v>
      </c>
      <c r="D64">
        <v>1758</v>
      </c>
      <c r="E64" s="4">
        <v>45330</v>
      </c>
      <c r="F64" s="5">
        <v>183653950</v>
      </c>
      <c r="G64">
        <v>3673079</v>
      </c>
      <c r="H64">
        <v>3322</v>
      </c>
    </row>
    <row r="65" spans="1:8">
      <c r="A65" s="4">
        <v>45373</v>
      </c>
      <c r="B65" s="5">
        <v>100908850</v>
      </c>
      <c r="C65">
        <v>2018177</v>
      </c>
      <c r="D65">
        <v>1537</v>
      </c>
      <c r="E65" s="4">
        <v>45329</v>
      </c>
      <c r="F65" s="5">
        <v>147109300</v>
      </c>
      <c r="G65">
        <v>2942186</v>
      </c>
      <c r="H65">
        <v>2488</v>
      </c>
    </row>
    <row r="66" spans="1:8">
      <c r="A66" s="4">
        <v>45370</v>
      </c>
      <c r="B66" s="5">
        <v>102852250</v>
      </c>
      <c r="C66">
        <v>2057045</v>
      </c>
      <c r="D66">
        <v>1907</v>
      </c>
      <c r="E66" s="4">
        <v>45328</v>
      </c>
      <c r="F66" s="5">
        <v>215438650</v>
      </c>
      <c r="G66">
        <v>4308773</v>
      </c>
      <c r="H66">
        <v>3845</v>
      </c>
    </row>
    <row r="67" spans="1:8">
      <c r="A67" s="4">
        <v>45366</v>
      </c>
      <c r="B67" s="5">
        <v>102625750</v>
      </c>
      <c r="C67">
        <v>2052515</v>
      </c>
      <c r="D67">
        <v>1607</v>
      </c>
      <c r="E67" s="4">
        <v>45324</v>
      </c>
      <c r="F67" s="5">
        <v>108994850</v>
      </c>
      <c r="G67">
        <v>2179897</v>
      </c>
      <c r="H67">
        <v>2302</v>
      </c>
    </row>
    <row r="68" spans="1:8">
      <c r="A68" s="4">
        <v>45363</v>
      </c>
      <c r="B68" s="5">
        <v>147291700</v>
      </c>
      <c r="C68">
        <v>2945834</v>
      </c>
      <c r="D68">
        <v>2391</v>
      </c>
      <c r="E68" s="4">
        <v>45321</v>
      </c>
      <c r="F68" s="5">
        <v>106791850</v>
      </c>
      <c r="G68">
        <v>2135837</v>
      </c>
      <c r="H68">
        <v>1842</v>
      </c>
    </row>
    <row r="69" spans="1:8">
      <c r="A69" s="4">
        <v>45359</v>
      </c>
      <c r="B69" s="5">
        <v>132588250</v>
      </c>
      <c r="C69">
        <v>2651765</v>
      </c>
      <c r="D69">
        <v>2237</v>
      </c>
      <c r="E69" s="4">
        <v>45317</v>
      </c>
      <c r="F69" s="5">
        <v>102419000</v>
      </c>
      <c r="G69">
        <v>2048380</v>
      </c>
      <c r="H69">
        <v>1604</v>
      </c>
    </row>
    <row r="70" spans="1:8">
      <c r="A70" s="4">
        <v>45356</v>
      </c>
      <c r="B70" s="5">
        <v>134655600</v>
      </c>
      <c r="C70">
        <v>2693112</v>
      </c>
      <c r="D70">
        <v>2565</v>
      </c>
      <c r="E70" s="4">
        <v>45314</v>
      </c>
      <c r="F70" s="5">
        <v>92997300</v>
      </c>
      <c r="G70">
        <v>1859946</v>
      </c>
      <c r="H70">
        <v>1712</v>
      </c>
    </row>
    <row r="71" spans="1:8">
      <c r="A71" s="4">
        <v>45352</v>
      </c>
      <c r="B71" s="5">
        <v>119882400</v>
      </c>
      <c r="C71">
        <v>2397648</v>
      </c>
      <c r="D71">
        <v>1873</v>
      </c>
      <c r="E71" s="4">
        <v>45310</v>
      </c>
      <c r="F71" s="5">
        <v>102906750</v>
      </c>
      <c r="G71">
        <v>2058135</v>
      </c>
      <c r="H71">
        <v>2054</v>
      </c>
    </row>
    <row r="72" spans="1:8">
      <c r="A72" s="4">
        <v>45349</v>
      </c>
      <c r="B72" s="5">
        <v>114267850</v>
      </c>
      <c r="C72">
        <v>2285357</v>
      </c>
      <c r="D72">
        <v>1923</v>
      </c>
      <c r="E72" s="4">
        <v>45307</v>
      </c>
      <c r="F72" s="5">
        <v>104587000</v>
      </c>
      <c r="G72">
        <v>2091740</v>
      </c>
      <c r="H72">
        <v>1969</v>
      </c>
    </row>
    <row r="73" spans="1:8">
      <c r="A73" s="4">
        <v>45346</v>
      </c>
      <c r="B73" s="5">
        <v>140742000</v>
      </c>
      <c r="C73">
        <v>2814840</v>
      </c>
      <c r="D73">
        <v>2466</v>
      </c>
      <c r="E73" s="4">
        <v>45303</v>
      </c>
      <c r="F73" s="5">
        <v>104749750</v>
      </c>
      <c r="G73">
        <v>2094995</v>
      </c>
      <c r="H73">
        <v>1719</v>
      </c>
    </row>
    <row r="74" spans="1:8">
      <c r="A74" s="4">
        <v>45345</v>
      </c>
      <c r="B74" s="5">
        <v>154793450</v>
      </c>
      <c r="C74">
        <v>3095869</v>
      </c>
      <c r="D74">
        <v>2878</v>
      </c>
      <c r="E74" s="4">
        <v>45300</v>
      </c>
      <c r="F74" s="5">
        <v>104402400</v>
      </c>
      <c r="G74">
        <v>2088048</v>
      </c>
      <c r="H74">
        <v>1759</v>
      </c>
    </row>
    <row r="75" spans="1:8">
      <c r="A75" s="4">
        <v>45344</v>
      </c>
      <c r="B75" s="5">
        <v>136989650</v>
      </c>
      <c r="C75">
        <v>2739793</v>
      </c>
      <c r="D75">
        <v>2445</v>
      </c>
      <c r="E75" s="4">
        <v>45296</v>
      </c>
      <c r="F75" s="5">
        <v>101273350</v>
      </c>
      <c r="G75">
        <v>2025467</v>
      </c>
      <c r="H75">
        <v>1686</v>
      </c>
    </row>
    <row r="76" spans="1:8">
      <c r="A76" s="4">
        <v>45343</v>
      </c>
      <c r="B76" s="5">
        <v>138635750</v>
      </c>
      <c r="C76">
        <v>2772715</v>
      </c>
      <c r="D76">
        <v>2418</v>
      </c>
      <c r="E76" s="4">
        <v>45293</v>
      </c>
      <c r="F76" s="5">
        <v>94153750</v>
      </c>
      <c r="G76">
        <v>1883075</v>
      </c>
      <c r="H76">
        <v>1708</v>
      </c>
    </row>
    <row r="77" spans="1:8">
      <c r="A77" s="4">
        <v>45342</v>
      </c>
      <c r="B77" s="5">
        <v>156102700</v>
      </c>
      <c r="C77">
        <v>3122054</v>
      </c>
      <c r="D77">
        <v>3003</v>
      </c>
      <c r="E77" s="4">
        <v>45289</v>
      </c>
      <c r="F77" s="5">
        <v>157827150</v>
      </c>
      <c r="G77">
        <v>3156543</v>
      </c>
      <c r="H77">
        <v>2843</v>
      </c>
    </row>
    <row r="78" spans="1:8">
      <c r="A78" s="4">
        <v>45341</v>
      </c>
      <c r="B78" s="5">
        <v>148157600</v>
      </c>
      <c r="C78">
        <v>2963152</v>
      </c>
      <c r="D78">
        <v>2844</v>
      </c>
      <c r="E78" s="4">
        <v>45286</v>
      </c>
      <c r="F78" s="5">
        <v>97816250</v>
      </c>
      <c r="G78">
        <v>1956325</v>
      </c>
      <c r="H78">
        <v>1782</v>
      </c>
    </row>
    <row r="79" spans="1:8">
      <c r="A79" s="4">
        <v>45340</v>
      </c>
      <c r="B79" s="5">
        <v>151708250</v>
      </c>
      <c r="C79">
        <v>3034165</v>
      </c>
      <c r="D79">
        <v>2970</v>
      </c>
      <c r="E79" s="4">
        <v>45282</v>
      </c>
      <c r="F79" s="5">
        <v>92432900</v>
      </c>
      <c r="G79">
        <v>1848658</v>
      </c>
      <c r="H79">
        <v>1366</v>
      </c>
    </row>
    <row r="80" spans="1:8">
      <c r="A80" s="4">
        <v>45339</v>
      </c>
      <c r="B80" s="5">
        <v>164832950</v>
      </c>
      <c r="C80">
        <v>3296659</v>
      </c>
      <c r="D80">
        <v>2931</v>
      </c>
      <c r="E80" s="4">
        <v>45279</v>
      </c>
      <c r="F80" s="5">
        <v>96200900</v>
      </c>
      <c r="G80">
        <v>1924018</v>
      </c>
      <c r="H80">
        <v>1501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0FA4-2A47-4B5E-89CE-0CF882F89325}">
  <dimension ref="A1:T51"/>
  <sheetViews>
    <sheetView workbookViewId="0">
      <selection activeCell="O5" sqref="O5"/>
    </sheetView>
  </sheetViews>
  <sheetFormatPr defaultRowHeight="16.5"/>
  <cols>
    <col min="2" max="2" width="19.25" hidden="1" customWidth="1"/>
    <col min="4" max="4" width="11.375" customWidth="1"/>
    <col min="6" max="6" width="13.125" customWidth="1"/>
    <col min="7" max="7" width="14.25" customWidth="1"/>
    <col min="8" max="8" width="0" hidden="1" customWidth="1"/>
    <col min="9" max="9" width="12.875" hidden="1" customWidth="1"/>
    <col min="10" max="10" width="1.625" style="8" hidden="1" customWidth="1"/>
    <col min="11" max="11" width="9.375" customWidth="1"/>
    <col min="12" max="12" width="10.125" customWidth="1"/>
  </cols>
  <sheetData>
    <row r="1" spans="1:20">
      <c r="A1" t="s">
        <v>2</v>
      </c>
      <c r="B1" s="3" t="s">
        <v>1</v>
      </c>
      <c r="C1" t="s">
        <v>3</v>
      </c>
      <c r="D1" t="s">
        <v>4</v>
      </c>
      <c r="E1" t="s">
        <v>9</v>
      </c>
      <c r="F1" t="s">
        <v>35</v>
      </c>
      <c r="G1" t="s">
        <v>36</v>
      </c>
      <c r="H1" t="s">
        <v>10</v>
      </c>
      <c r="I1" t="s">
        <v>11</v>
      </c>
      <c r="J1" s="8" t="s">
        <v>29</v>
      </c>
      <c r="K1" s="9" t="s">
        <v>31</v>
      </c>
      <c r="L1" s="9" t="s">
        <v>32</v>
      </c>
      <c r="M1" s="6" t="s">
        <v>33</v>
      </c>
      <c r="Q1" t="s">
        <v>30</v>
      </c>
      <c r="R1">
        <v>0.2</v>
      </c>
      <c r="S1">
        <v>0.5</v>
      </c>
      <c r="T1">
        <v>0.8</v>
      </c>
    </row>
    <row r="2" spans="1:20">
      <c r="A2" s="2">
        <v>45405</v>
      </c>
      <c r="B2" s="3">
        <v>94533100</v>
      </c>
      <c r="C2">
        <f>B2/50</f>
        <v>1890662</v>
      </c>
      <c r="D2">
        <v>1659</v>
      </c>
      <c r="E2" s="1">
        <f>COMBIN(6,4)*COMBIN(42,2)/COMBIN(49,6)</f>
        <v>9.2356764419669135E-4</v>
      </c>
      <c r="F2">
        <f>_xlfn.BINOM.INV(C2,E2,0.05)</f>
        <v>1678</v>
      </c>
      <c r="G2">
        <f>_xlfn.BINOM.INV(C2,E2,0.95)</f>
        <v>1815</v>
      </c>
      <c r="H2" t="str">
        <f>IF(OR(D2&lt;F2,D2&gt;G2),"reject","accept")</f>
        <v>reject</v>
      </c>
      <c r="I2">
        <f>IF(_xlfn.BINOM.DIST(D2,C2,E2,1)&lt;0.5,_xlfn.BINOM.DIST(D2,C2,E2,1)*2,(1-_xlfn.BINOM.DIST(D2,C2,E2,1))*2)</f>
        <v>3.6783211978442309E-2</v>
      </c>
      <c r="J2" s="8">
        <f>1*COMBIN(6,4)*COMBIN(42,1)/COMBIN(49,6)</f>
        <v>4.5052080204716649E-5</v>
      </c>
      <c r="K2">
        <f>_xlfn.BINOM.DIST(F2,C2,J2,1)</f>
        <v>1</v>
      </c>
      <c r="L2">
        <f>_xlfn.BINOM.DIST(G2,C2,J2,1)</f>
        <v>1</v>
      </c>
      <c r="M2">
        <f>L2-K2</f>
        <v>0</v>
      </c>
      <c r="Q2">
        <v>1</v>
      </c>
      <c r="R2">
        <f>_xlfn.BINOM.DIST($Q2,50,R$1,0)</f>
        <v>1.7840596158824487E-4</v>
      </c>
      <c r="S2">
        <f t="shared" ref="S2:T17" si="0">_xlfn.BINOM.DIST($Q2,50,S$1,0)</f>
        <v>4.4408920985006533E-14</v>
      </c>
      <c r="T2">
        <f t="shared" si="0"/>
        <v>2.2517998136852134E-33</v>
      </c>
    </row>
    <row r="3" spans="1:20">
      <c r="A3" s="2">
        <v>45401</v>
      </c>
      <c r="B3" s="3">
        <v>91260750</v>
      </c>
      <c r="C3">
        <f t="shared" ref="C3:C51" si="1">B3/50</f>
        <v>1825215</v>
      </c>
      <c r="D3">
        <v>1736</v>
      </c>
      <c r="E3" s="1">
        <f t="shared" ref="E3:E51" si="2">COMBIN(6,4)*COMBIN(42,2)/COMBIN(49,6)</f>
        <v>9.2356764419669135E-4</v>
      </c>
      <c r="F3">
        <f t="shared" ref="F3:F51" si="3">_xlfn.BINOM.INV(C3,E3,0.05)</f>
        <v>1618</v>
      </c>
      <c r="G3">
        <f t="shared" ref="G3:G51" si="4">_xlfn.BINOM.INV(C3,E3,0.95)</f>
        <v>1753</v>
      </c>
      <c r="H3" t="str">
        <f t="shared" ref="H3:H51" si="5">IF(OR(D3&lt;F3,D3&gt;G3),"reject","accept")</f>
        <v>accept</v>
      </c>
      <c r="I3">
        <f t="shared" ref="I3:I51" si="6">IF(_xlfn.BINOM.DIST(D3,C3,E3,1)&lt;0.5,_xlfn.BINOM.DIST(D3,C3,E3,1)*2,(1-_xlfn.BINOM.DIST(D3,C3,E3,1))*2)</f>
        <v>0.21663199441749326</v>
      </c>
      <c r="J3" s="8">
        <f t="shared" ref="J3:J51" si="7">1*COMBIN(6,4)*COMBIN(42,1)/COMBIN(49,6)</f>
        <v>4.5052080204716649E-5</v>
      </c>
      <c r="K3">
        <f>_xlfn.BINOM.DIST(F3,C3,J3,1)</f>
        <v>1</v>
      </c>
      <c r="L3">
        <f>_xlfn.BINOM.DIST(G3,C3,J3,1)</f>
        <v>1</v>
      </c>
      <c r="M3">
        <f t="shared" ref="M3:M51" si="8">L3-K3</f>
        <v>0</v>
      </c>
      <c r="Q3">
        <v>2</v>
      </c>
      <c r="R3">
        <f t="shared" ref="R3:T51" si="9">_xlfn.BINOM.DIST($Q3,50,R$1,0)</f>
        <v>1.0927365147280013E-3</v>
      </c>
      <c r="S3">
        <f t="shared" si="0"/>
        <v>1.0880185641326522E-12</v>
      </c>
      <c r="T3">
        <f t="shared" si="0"/>
        <v>2.2067638174115406E-31</v>
      </c>
    </row>
    <row r="4" spans="1:20">
      <c r="A4" s="2">
        <v>45398</v>
      </c>
      <c r="B4" s="3">
        <v>93796550</v>
      </c>
      <c r="C4">
        <f t="shared" si="1"/>
        <v>1875931</v>
      </c>
      <c r="D4">
        <v>1750</v>
      </c>
      <c r="E4" s="1">
        <f t="shared" si="2"/>
        <v>9.2356764419669135E-4</v>
      </c>
      <c r="F4">
        <f t="shared" si="3"/>
        <v>1664</v>
      </c>
      <c r="G4">
        <f t="shared" si="4"/>
        <v>1801</v>
      </c>
      <c r="H4" t="str">
        <f t="shared" si="5"/>
        <v>accept</v>
      </c>
      <c r="I4">
        <f t="shared" si="6"/>
        <v>0.66377111867536631</v>
      </c>
      <c r="J4" s="8">
        <f t="shared" si="7"/>
        <v>4.5052080204716649E-5</v>
      </c>
      <c r="K4">
        <f>_xlfn.BINOM.DIST(F4,C4,J4,1)</f>
        <v>1</v>
      </c>
      <c r="L4">
        <f>_xlfn.BINOM.DIST(G4,C4,J4,1)</f>
        <v>1</v>
      </c>
      <c r="M4">
        <f t="shared" si="8"/>
        <v>0</v>
      </c>
      <c r="Q4">
        <v>3</v>
      </c>
      <c r="R4">
        <f t="shared" si="9"/>
        <v>4.3709460589120034E-3</v>
      </c>
      <c r="S4">
        <f t="shared" si="0"/>
        <v>1.7408297026122522E-11</v>
      </c>
      <c r="T4">
        <f t="shared" si="0"/>
        <v>1.4123288431433782E-29</v>
      </c>
    </row>
    <row r="5" spans="1:20">
      <c r="A5" s="2">
        <v>45394</v>
      </c>
      <c r="B5" s="3">
        <v>94919950</v>
      </c>
      <c r="C5">
        <f t="shared" si="1"/>
        <v>1898399</v>
      </c>
      <c r="D5">
        <v>2037</v>
      </c>
      <c r="E5" s="1">
        <f t="shared" si="2"/>
        <v>9.2356764419669135E-4</v>
      </c>
      <c r="F5">
        <f t="shared" si="3"/>
        <v>1685</v>
      </c>
      <c r="G5">
        <f t="shared" si="4"/>
        <v>1822</v>
      </c>
      <c r="H5" t="str">
        <f t="shared" si="5"/>
        <v>reject</v>
      </c>
      <c r="I5">
        <f t="shared" si="6"/>
        <v>3.5343283855127083E-11</v>
      </c>
      <c r="J5" s="8">
        <f t="shared" si="7"/>
        <v>4.5052080204716649E-5</v>
      </c>
      <c r="K5">
        <f>_xlfn.BINOM.DIST(F5,C5,J5,1)</f>
        <v>1</v>
      </c>
      <c r="L5">
        <f>_xlfn.BINOM.DIST(G5,C5,J5,1)</f>
        <v>1</v>
      </c>
      <c r="M5">
        <f t="shared" si="8"/>
        <v>0</v>
      </c>
      <c r="Q5">
        <v>4</v>
      </c>
      <c r="R5">
        <f t="shared" si="9"/>
        <v>1.2839654048054015E-2</v>
      </c>
      <c r="S5">
        <f t="shared" si="0"/>
        <v>2.0454749005693866E-10</v>
      </c>
      <c r="T5">
        <f t="shared" si="0"/>
        <v>6.6379455627738944E-28</v>
      </c>
    </row>
    <row r="6" spans="1:20">
      <c r="A6" s="2">
        <v>45391</v>
      </c>
      <c r="B6" s="3">
        <v>110857850</v>
      </c>
      <c r="C6">
        <f t="shared" si="1"/>
        <v>2217157</v>
      </c>
      <c r="D6">
        <v>2101</v>
      </c>
      <c r="E6" s="1">
        <f t="shared" si="2"/>
        <v>9.2356764419669135E-4</v>
      </c>
      <c r="F6">
        <f t="shared" si="3"/>
        <v>1974</v>
      </c>
      <c r="G6">
        <f t="shared" si="4"/>
        <v>2122</v>
      </c>
      <c r="H6" t="str">
        <f t="shared" si="5"/>
        <v>accept</v>
      </c>
      <c r="I6">
        <f t="shared" si="6"/>
        <v>0.23479506266808503</v>
      </c>
      <c r="J6" s="8">
        <f t="shared" si="7"/>
        <v>4.5052080204716649E-5</v>
      </c>
      <c r="K6">
        <f>_xlfn.BINOM.DIST(F6,C6,J6,1)</f>
        <v>1</v>
      </c>
      <c r="L6">
        <f>_xlfn.BINOM.DIST(G6,C6,J6,1)</f>
        <v>1</v>
      </c>
      <c r="M6">
        <f t="shared" si="8"/>
        <v>0</v>
      </c>
      <c r="Q6">
        <v>5</v>
      </c>
      <c r="R6">
        <f t="shared" si="9"/>
        <v>2.9531204310524199E-2</v>
      </c>
      <c r="S6">
        <f t="shared" si="0"/>
        <v>1.8818369085238295E-9</v>
      </c>
      <c r="T6">
        <f t="shared" si="0"/>
        <v>2.4427639671007857E-26</v>
      </c>
    </row>
    <row r="7" spans="1:20">
      <c r="A7" s="2">
        <v>45391</v>
      </c>
      <c r="B7" s="3">
        <v>101158800</v>
      </c>
      <c r="C7">
        <f t="shared" si="1"/>
        <v>2023176</v>
      </c>
      <c r="D7">
        <v>1686</v>
      </c>
      <c r="E7" s="1">
        <f t="shared" si="2"/>
        <v>9.2356764419669135E-4</v>
      </c>
      <c r="F7">
        <f t="shared" si="3"/>
        <v>1798</v>
      </c>
      <c r="G7">
        <f t="shared" si="4"/>
        <v>1940</v>
      </c>
      <c r="H7" t="str">
        <f t="shared" si="5"/>
        <v>reject</v>
      </c>
      <c r="I7">
        <f t="shared" si="6"/>
        <v>1.8638587075133448E-5</v>
      </c>
      <c r="J7" s="8">
        <f t="shared" si="7"/>
        <v>4.5052080204716649E-5</v>
      </c>
      <c r="K7">
        <f>_xlfn.BINOM.DIST(F7,C7,J7,1)</f>
        <v>1</v>
      </c>
      <c r="L7">
        <f>_xlfn.BINOM.DIST(G7,C7,J7,1)</f>
        <v>1</v>
      </c>
      <c r="M7">
        <f t="shared" si="8"/>
        <v>0</v>
      </c>
      <c r="Q7">
        <v>6</v>
      </c>
      <c r="R7">
        <f t="shared" si="9"/>
        <v>5.53710080822329E-2</v>
      </c>
      <c r="S7">
        <f t="shared" si="0"/>
        <v>1.411377681392873E-8</v>
      </c>
      <c r="T7">
        <f t="shared" si="0"/>
        <v>7.3282919013024146E-25</v>
      </c>
    </row>
    <row r="8" spans="1:20">
      <c r="A8" s="2">
        <v>45384</v>
      </c>
      <c r="B8" s="3">
        <v>102237750</v>
      </c>
      <c r="C8">
        <f t="shared" si="1"/>
        <v>2044755</v>
      </c>
      <c r="D8">
        <v>1676</v>
      </c>
      <c r="E8" s="1">
        <f t="shared" si="2"/>
        <v>9.2356764419669135E-4</v>
      </c>
      <c r="F8">
        <f t="shared" si="3"/>
        <v>1817</v>
      </c>
      <c r="G8">
        <f t="shared" si="4"/>
        <v>1960</v>
      </c>
      <c r="H8" t="str">
        <f t="shared" si="5"/>
        <v>reject</v>
      </c>
      <c r="I8">
        <f t="shared" si="6"/>
        <v>6.631840363073789E-7</v>
      </c>
      <c r="J8" s="8">
        <f t="shared" si="7"/>
        <v>4.5052080204716649E-5</v>
      </c>
      <c r="K8">
        <f>_xlfn.BINOM.DIST(F8,C8,J8,1)</f>
        <v>1</v>
      </c>
      <c r="L8">
        <f>_xlfn.BINOM.DIST(G8,C8,J8,1)</f>
        <v>1</v>
      </c>
      <c r="M8">
        <f t="shared" si="8"/>
        <v>0</v>
      </c>
      <c r="Q8">
        <v>7</v>
      </c>
      <c r="R8">
        <f t="shared" si="9"/>
        <v>8.7011584129223107E-2</v>
      </c>
      <c r="S8">
        <f t="shared" si="0"/>
        <v>8.8715168544695043E-8</v>
      </c>
      <c r="T8">
        <f t="shared" si="0"/>
        <v>1.8425419637560265E-23</v>
      </c>
    </row>
    <row r="9" spans="1:20">
      <c r="A9" s="2">
        <v>45380</v>
      </c>
      <c r="B9" s="3">
        <v>98140150</v>
      </c>
      <c r="C9">
        <f t="shared" si="1"/>
        <v>1962803</v>
      </c>
      <c r="D9">
        <v>1608</v>
      </c>
      <c r="E9" s="1">
        <f t="shared" si="2"/>
        <v>9.2356764419669135E-4</v>
      </c>
      <c r="F9">
        <f t="shared" si="3"/>
        <v>1743</v>
      </c>
      <c r="G9">
        <f t="shared" si="4"/>
        <v>1883</v>
      </c>
      <c r="H9" t="str">
        <f t="shared" si="5"/>
        <v>reject</v>
      </c>
      <c r="I9">
        <f t="shared" si="6"/>
        <v>1.0044271459310893E-6</v>
      </c>
      <c r="J9" s="8">
        <f t="shared" si="7"/>
        <v>4.5052080204716649E-5</v>
      </c>
      <c r="K9">
        <f>_xlfn.BINOM.DIST(F9,C9,J9,1)</f>
        <v>1</v>
      </c>
      <c r="L9">
        <f>_xlfn.BINOM.DIST(G9,C9,J9,1)</f>
        <v>1</v>
      </c>
      <c r="M9">
        <f t="shared" si="8"/>
        <v>0</v>
      </c>
      <c r="Q9">
        <v>8</v>
      </c>
      <c r="R9">
        <f t="shared" si="9"/>
        <v>0.11692181617364354</v>
      </c>
      <c r="S9">
        <f t="shared" si="0"/>
        <v>4.7684403092773685E-7</v>
      </c>
      <c r="T9">
        <f t="shared" si="0"/>
        <v>3.961465222075416E-22</v>
      </c>
    </row>
    <row r="10" spans="1:20">
      <c r="A10" s="2">
        <v>45377</v>
      </c>
      <c r="B10" s="3">
        <v>98682250</v>
      </c>
      <c r="C10">
        <f t="shared" si="1"/>
        <v>1973645</v>
      </c>
      <c r="D10">
        <v>1758</v>
      </c>
      <c r="E10" s="1">
        <f t="shared" si="2"/>
        <v>9.2356764419669135E-4</v>
      </c>
      <c r="F10">
        <f t="shared" si="3"/>
        <v>1753</v>
      </c>
      <c r="G10">
        <f t="shared" si="4"/>
        <v>1893</v>
      </c>
      <c r="H10" t="str">
        <f t="shared" si="5"/>
        <v>accept</v>
      </c>
      <c r="I10">
        <f t="shared" si="6"/>
        <v>0.13061274707040713</v>
      </c>
      <c r="J10" s="8">
        <f t="shared" si="7"/>
        <v>4.5052080204716649E-5</v>
      </c>
      <c r="K10">
        <f>_xlfn.BINOM.DIST(F10,C10,J10,1)</f>
        <v>1</v>
      </c>
      <c r="L10">
        <f>_xlfn.BINOM.DIST(G10,C10,J10,1)</f>
        <v>1</v>
      </c>
      <c r="M10">
        <f t="shared" si="8"/>
        <v>0</v>
      </c>
      <c r="Q10">
        <v>9</v>
      </c>
      <c r="R10">
        <f t="shared" si="9"/>
        <v>0.13640878553591748</v>
      </c>
      <c r="S10">
        <f t="shared" si="0"/>
        <v>2.225272144329444E-6</v>
      </c>
      <c r="T10">
        <f t="shared" si="0"/>
        <v>7.3947350812074757E-21</v>
      </c>
    </row>
    <row r="11" spans="1:20">
      <c r="A11" s="2">
        <v>45373</v>
      </c>
      <c r="B11" s="3">
        <v>100908850</v>
      </c>
      <c r="C11">
        <f t="shared" si="1"/>
        <v>2018177</v>
      </c>
      <c r="D11">
        <v>1537</v>
      </c>
      <c r="E11" s="1">
        <f t="shared" si="2"/>
        <v>9.2356764419669135E-4</v>
      </c>
      <c r="F11">
        <f t="shared" si="3"/>
        <v>1793</v>
      </c>
      <c r="G11">
        <f t="shared" si="4"/>
        <v>1935</v>
      </c>
      <c r="H11" t="str">
        <f t="shared" si="5"/>
        <v>reject</v>
      </c>
      <c r="I11">
        <f t="shared" si="6"/>
        <v>6.2530054853473617E-15</v>
      </c>
      <c r="J11" s="8">
        <f t="shared" si="7"/>
        <v>4.5052080204716649E-5</v>
      </c>
      <c r="K11">
        <f>_xlfn.BINOM.DIST(F11,C11,J11,1)</f>
        <v>1</v>
      </c>
      <c r="L11">
        <f>_xlfn.BINOM.DIST(G11,C11,J11,1)</f>
        <v>1</v>
      </c>
      <c r="M11">
        <f t="shared" si="8"/>
        <v>0</v>
      </c>
      <c r="Q11">
        <v>10</v>
      </c>
      <c r="R11">
        <f t="shared" si="9"/>
        <v>0.13981900517431542</v>
      </c>
      <c r="S11">
        <f t="shared" si="0"/>
        <v>9.1236157917506673E-6</v>
      </c>
      <c r="T11">
        <f t="shared" si="0"/>
        <v>1.2127365533180323E-19</v>
      </c>
    </row>
    <row r="12" spans="1:20">
      <c r="A12" s="2">
        <v>45370</v>
      </c>
      <c r="B12" s="3">
        <v>102852250</v>
      </c>
      <c r="C12">
        <f t="shared" si="1"/>
        <v>2057045</v>
      </c>
      <c r="D12">
        <v>1907</v>
      </c>
      <c r="E12" s="1">
        <f t="shared" si="2"/>
        <v>9.2356764419669135E-4</v>
      </c>
      <c r="F12">
        <f t="shared" si="3"/>
        <v>1828</v>
      </c>
      <c r="G12">
        <f t="shared" si="4"/>
        <v>1972</v>
      </c>
      <c r="H12" t="str">
        <f t="shared" si="5"/>
        <v>accept</v>
      </c>
      <c r="I12">
        <f t="shared" si="6"/>
        <v>0.85717295342839517</v>
      </c>
      <c r="J12" s="8">
        <f t="shared" si="7"/>
        <v>4.5052080204716649E-5</v>
      </c>
      <c r="K12">
        <f>_xlfn.BINOM.DIST(F12,C12,J12,1)</f>
        <v>1</v>
      </c>
      <c r="L12">
        <f>_xlfn.BINOM.DIST(G12,C12,J12,1)</f>
        <v>1</v>
      </c>
      <c r="M12">
        <f t="shared" si="8"/>
        <v>0</v>
      </c>
      <c r="Q12">
        <v>11</v>
      </c>
      <c r="R12">
        <f t="shared" si="9"/>
        <v>0.12710818652210495</v>
      </c>
      <c r="S12">
        <f t="shared" si="0"/>
        <v>3.3176784697275137E-5</v>
      </c>
      <c r="T12">
        <f t="shared" si="0"/>
        <v>1.7639804411898705E-18</v>
      </c>
    </row>
    <row r="13" spans="1:20">
      <c r="A13" s="2">
        <v>45366</v>
      </c>
      <c r="B13" s="3">
        <v>102625750</v>
      </c>
      <c r="C13">
        <f t="shared" si="1"/>
        <v>2052515</v>
      </c>
      <c r="D13">
        <v>1607</v>
      </c>
      <c r="E13" s="1">
        <f t="shared" si="2"/>
        <v>9.2356764419669135E-4</v>
      </c>
      <c r="F13">
        <f t="shared" si="3"/>
        <v>1824</v>
      </c>
      <c r="G13">
        <f t="shared" si="4"/>
        <v>1967</v>
      </c>
      <c r="H13" t="str">
        <f t="shared" si="5"/>
        <v>reject</v>
      </c>
      <c r="I13">
        <f t="shared" si="6"/>
        <v>1.0740056173454918E-11</v>
      </c>
      <c r="J13" s="8">
        <f t="shared" si="7"/>
        <v>4.5052080204716649E-5</v>
      </c>
      <c r="K13">
        <f>_xlfn.BINOM.DIST(F13,C13,J13,1)</f>
        <v>1</v>
      </c>
      <c r="L13">
        <f>_xlfn.BINOM.DIST(G13,C13,J13,1)</f>
        <v>1</v>
      </c>
      <c r="M13">
        <f t="shared" si="8"/>
        <v>0</v>
      </c>
      <c r="Q13">
        <v>12</v>
      </c>
      <c r="R13">
        <f t="shared" si="9"/>
        <v>0.10327540154921026</v>
      </c>
      <c r="S13">
        <f t="shared" si="0"/>
        <v>1.0782455026614464E-4</v>
      </c>
      <c r="T13">
        <f t="shared" si="0"/>
        <v>2.2931745735468298E-17</v>
      </c>
    </row>
    <row r="14" spans="1:20">
      <c r="A14" s="2">
        <v>45363</v>
      </c>
      <c r="B14" s="3">
        <v>147291700</v>
      </c>
      <c r="C14">
        <f t="shared" si="1"/>
        <v>2945834</v>
      </c>
      <c r="D14">
        <v>2391</v>
      </c>
      <c r="E14" s="1">
        <f t="shared" si="2"/>
        <v>9.2356764419669135E-4</v>
      </c>
      <c r="F14">
        <f t="shared" si="3"/>
        <v>2635</v>
      </c>
      <c r="G14">
        <f t="shared" si="4"/>
        <v>2807</v>
      </c>
      <c r="H14" t="str">
        <f t="shared" si="5"/>
        <v>reject</v>
      </c>
      <c r="I14">
        <f t="shared" si="6"/>
        <v>1.1588076545521999E-10</v>
      </c>
      <c r="J14" s="8">
        <f t="shared" si="7"/>
        <v>4.5052080204716649E-5</v>
      </c>
      <c r="K14">
        <f>_xlfn.BINOM.DIST(F14,C14,J14,1)</f>
        <v>1</v>
      </c>
      <c r="L14">
        <f>_xlfn.BINOM.DIST(G14,C14,J14,1)</f>
        <v>1</v>
      </c>
      <c r="M14">
        <f t="shared" si="8"/>
        <v>0</v>
      </c>
      <c r="Q14">
        <v>13</v>
      </c>
      <c r="R14">
        <f t="shared" si="9"/>
        <v>7.547048574749983E-2</v>
      </c>
      <c r="S14">
        <f t="shared" si="0"/>
        <v>3.1517945462411457E-4</v>
      </c>
      <c r="T14">
        <f t="shared" si="0"/>
        <v>2.6812502706086153E-16</v>
      </c>
    </row>
    <row r="15" spans="1:20">
      <c r="A15" s="2">
        <v>45359</v>
      </c>
      <c r="B15" s="3">
        <v>132588250</v>
      </c>
      <c r="C15">
        <f t="shared" si="1"/>
        <v>2651765</v>
      </c>
      <c r="D15">
        <v>2237</v>
      </c>
      <c r="E15" s="1">
        <f t="shared" si="2"/>
        <v>9.2356764419669135E-4</v>
      </c>
      <c r="F15">
        <f t="shared" si="3"/>
        <v>2368</v>
      </c>
      <c r="G15">
        <f t="shared" si="4"/>
        <v>2531</v>
      </c>
      <c r="H15" t="str">
        <f t="shared" si="5"/>
        <v>reject</v>
      </c>
      <c r="I15">
        <f t="shared" si="6"/>
        <v>1.4386946470326547E-5</v>
      </c>
      <c r="J15" s="8">
        <f t="shared" si="7"/>
        <v>4.5052080204716649E-5</v>
      </c>
      <c r="K15">
        <f>_xlfn.BINOM.DIST(F15,C15,J15,1)</f>
        <v>1</v>
      </c>
      <c r="L15">
        <f>_xlfn.BINOM.DIST(G15,C15,J15,1)</f>
        <v>1</v>
      </c>
      <c r="M15">
        <f t="shared" si="8"/>
        <v>0</v>
      </c>
      <c r="Q15">
        <v>14</v>
      </c>
      <c r="R15">
        <f t="shared" si="9"/>
        <v>4.9864428083169536E-2</v>
      </c>
      <c r="S15">
        <f t="shared" si="0"/>
        <v>8.3297427293515961E-4</v>
      </c>
      <c r="T15">
        <f t="shared" si="0"/>
        <v>2.8344645717862373E-15</v>
      </c>
    </row>
    <row r="16" spans="1:20">
      <c r="A16" s="2">
        <v>45356</v>
      </c>
      <c r="B16" s="3">
        <v>134655600</v>
      </c>
      <c r="C16">
        <f t="shared" si="1"/>
        <v>2693112</v>
      </c>
      <c r="D16">
        <v>2565</v>
      </c>
      <c r="E16" s="1">
        <f t="shared" si="2"/>
        <v>9.2356764419669135E-4</v>
      </c>
      <c r="F16">
        <f t="shared" si="3"/>
        <v>2406</v>
      </c>
      <c r="G16">
        <f t="shared" si="4"/>
        <v>2570</v>
      </c>
      <c r="H16" t="str">
        <f t="shared" si="5"/>
        <v>accept</v>
      </c>
      <c r="I16">
        <f t="shared" si="6"/>
        <v>0.11769820778424611</v>
      </c>
      <c r="J16" s="8">
        <f t="shared" si="7"/>
        <v>4.5052080204716649E-5</v>
      </c>
      <c r="K16">
        <f>_xlfn.BINOM.DIST(F16,C16,J16,1)</f>
        <v>1</v>
      </c>
      <c r="L16">
        <f>_xlfn.BINOM.DIST(G16,C16,J16,1)</f>
        <v>1</v>
      </c>
      <c r="M16">
        <f t="shared" si="8"/>
        <v>0</v>
      </c>
      <c r="Q16">
        <v>15</v>
      </c>
      <c r="R16">
        <f t="shared" si="9"/>
        <v>2.9918656849901724E-2</v>
      </c>
      <c r="S16">
        <f t="shared" si="0"/>
        <v>1.9991382550443907E-3</v>
      </c>
      <c r="T16">
        <f t="shared" si="0"/>
        <v>2.7210859889147774E-14</v>
      </c>
    </row>
    <row r="17" spans="1:20">
      <c r="A17" s="2">
        <v>45352</v>
      </c>
      <c r="B17" s="3">
        <v>119882400</v>
      </c>
      <c r="C17">
        <f t="shared" si="1"/>
        <v>2397648</v>
      </c>
      <c r="D17">
        <v>1873</v>
      </c>
      <c r="E17" s="1">
        <f t="shared" si="2"/>
        <v>9.2356764419669135E-4</v>
      </c>
      <c r="F17">
        <f t="shared" si="3"/>
        <v>2137</v>
      </c>
      <c r="G17">
        <f t="shared" si="4"/>
        <v>2292</v>
      </c>
      <c r="H17" t="str">
        <f t="shared" si="5"/>
        <v>reject</v>
      </c>
      <c r="I17">
        <f t="shared" si="6"/>
        <v>9.8658897222845086E-14</v>
      </c>
      <c r="J17" s="8">
        <f t="shared" si="7"/>
        <v>4.5052080204716649E-5</v>
      </c>
      <c r="K17">
        <f>_xlfn.BINOM.DIST(F17,C17,J17,1)</f>
        <v>1</v>
      </c>
      <c r="L17">
        <f>_xlfn.BINOM.DIST(G17,C17,J17,1)</f>
        <v>1</v>
      </c>
      <c r="M17">
        <f t="shared" si="8"/>
        <v>0</v>
      </c>
      <c r="Q17">
        <v>16</v>
      </c>
      <c r="R17">
        <f t="shared" si="9"/>
        <v>1.6361765464789978E-2</v>
      </c>
      <c r="S17">
        <f t="shared" si="0"/>
        <v>4.3731149329095925E-3</v>
      </c>
      <c r="T17">
        <f t="shared" si="0"/>
        <v>2.3809502403004321E-13</v>
      </c>
    </row>
    <row r="18" spans="1:20">
      <c r="A18" s="2">
        <v>45349</v>
      </c>
      <c r="B18" s="3">
        <v>114267850</v>
      </c>
      <c r="C18">
        <f t="shared" si="1"/>
        <v>2285357</v>
      </c>
      <c r="D18">
        <v>1923</v>
      </c>
      <c r="E18" s="1">
        <f t="shared" si="2"/>
        <v>9.2356764419669135E-4</v>
      </c>
      <c r="F18">
        <f t="shared" si="3"/>
        <v>2035</v>
      </c>
      <c r="G18">
        <f t="shared" si="4"/>
        <v>2186</v>
      </c>
      <c r="H18" t="str">
        <f t="shared" si="5"/>
        <v>reject</v>
      </c>
      <c r="I18">
        <f t="shared" si="6"/>
        <v>3.549098622304749E-5</v>
      </c>
      <c r="J18" s="8">
        <f t="shared" si="7"/>
        <v>4.5052080204716649E-5</v>
      </c>
      <c r="K18">
        <f>_xlfn.BINOM.DIST(F18,C18,J18,1)</f>
        <v>1</v>
      </c>
      <c r="L18">
        <f>_xlfn.BINOM.DIST(G18,C18,J18,1)</f>
        <v>1</v>
      </c>
      <c r="M18">
        <f t="shared" si="8"/>
        <v>0</v>
      </c>
      <c r="Q18">
        <v>17</v>
      </c>
      <c r="R18">
        <f t="shared" si="9"/>
        <v>8.1808827323950027E-3</v>
      </c>
      <c r="S18">
        <f t="shared" si="9"/>
        <v>8.7462298658191901E-3</v>
      </c>
      <c r="T18">
        <f t="shared" si="9"/>
        <v>1.9047601922403404E-12</v>
      </c>
    </row>
    <row r="19" spans="1:20">
      <c r="A19" s="2">
        <v>45346</v>
      </c>
      <c r="B19" s="3">
        <v>140742000</v>
      </c>
      <c r="C19">
        <f t="shared" si="1"/>
        <v>2814840</v>
      </c>
      <c r="D19">
        <v>2466</v>
      </c>
      <c r="E19" s="1">
        <f t="shared" si="2"/>
        <v>9.2356764419669135E-4</v>
      </c>
      <c r="F19">
        <f t="shared" si="3"/>
        <v>2516</v>
      </c>
      <c r="G19">
        <f t="shared" si="4"/>
        <v>2684</v>
      </c>
      <c r="H19" t="str">
        <f t="shared" si="5"/>
        <v>reject</v>
      </c>
      <c r="I19">
        <f t="shared" si="6"/>
        <v>8.4627911802548153E-3</v>
      </c>
      <c r="J19" s="8">
        <f t="shared" si="7"/>
        <v>4.5052080204716649E-5</v>
      </c>
      <c r="K19">
        <f>_xlfn.BINOM.DIST(F19,C19,J19,1)</f>
        <v>1</v>
      </c>
      <c r="L19">
        <f>_xlfn.BINOM.DIST(G19,C19,J19,1)</f>
        <v>1</v>
      </c>
      <c r="M19">
        <f t="shared" si="8"/>
        <v>0</v>
      </c>
      <c r="Q19">
        <v>18</v>
      </c>
      <c r="R19">
        <f t="shared" si="9"/>
        <v>3.749571252347708E-3</v>
      </c>
      <c r="S19">
        <f t="shared" si="9"/>
        <v>1.6034754754001845E-2</v>
      </c>
      <c r="T19">
        <f t="shared" si="9"/>
        <v>1.3968241409762516E-11</v>
      </c>
    </row>
    <row r="20" spans="1:20">
      <c r="A20" s="2">
        <v>45345</v>
      </c>
      <c r="B20" s="3">
        <v>154793450</v>
      </c>
      <c r="C20">
        <f t="shared" si="1"/>
        <v>3095869</v>
      </c>
      <c r="D20">
        <v>2878</v>
      </c>
      <c r="E20" s="1">
        <f t="shared" si="2"/>
        <v>9.2356764419669135E-4</v>
      </c>
      <c r="F20">
        <f t="shared" si="3"/>
        <v>2772</v>
      </c>
      <c r="G20">
        <f t="shared" si="4"/>
        <v>2947</v>
      </c>
      <c r="H20" t="str">
        <f t="shared" si="5"/>
        <v>accept</v>
      </c>
      <c r="I20">
        <f t="shared" si="6"/>
        <v>0.71662064683336379</v>
      </c>
      <c r="J20" s="8">
        <f t="shared" si="7"/>
        <v>4.5052080204716649E-5</v>
      </c>
      <c r="K20">
        <f>_xlfn.BINOM.DIST(F20,C20,J20,1)</f>
        <v>1</v>
      </c>
      <c r="L20">
        <f>_xlfn.BINOM.DIST(G20,C20,J20,1)</f>
        <v>1</v>
      </c>
      <c r="M20">
        <f t="shared" si="8"/>
        <v>0</v>
      </c>
      <c r="Q20">
        <v>19</v>
      </c>
      <c r="R20">
        <f t="shared" si="9"/>
        <v>1.5787668430937724E-3</v>
      </c>
      <c r="S20">
        <f t="shared" si="9"/>
        <v>2.7005902743582024E-2</v>
      </c>
      <c r="T20">
        <f t="shared" si="9"/>
        <v>9.4101836865768152E-11</v>
      </c>
    </row>
    <row r="21" spans="1:20">
      <c r="A21" s="2">
        <v>45344</v>
      </c>
      <c r="B21" s="3">
        <v>136989650</v>
      </c>
      <c r="C21">
        <f t="shared" si="1"/>
        <v>2739793</v>
      </c>
      <c r="D21">
        <v>2445</v>
      </c>
      <c r="E21" s="1">
        <f t="shared" si="2"/>
        <v>9.2356764419669135E-4</v>
      </c>
      <c r="F21">
        <f t="shared" si="3"/>
        <v>2448</v>
      </c>
      <c r="G21">
        <f t="shared" si="4"/>
        <v>2613</v>
      </c>
      <c r="H21" t="str">
        <f t="shared" si="5"/>
        <v>reject</v>
      </c>
      <c r="I21">
        <f t="shared" si="6"/>
        <v>9.0174759014654729E-2</v>
      </c>
      <c r="J21" s="8">
        <f t="shared" si="7"/>
        <v>4.5052080204716649E-5</v>
      </c>
      <c r="K21">
        <f>_xlfn.BINOM.DIST(F21,C21,J21,1)</f>
        <v>1</v>
      </c>
      <c r="L21">
        <f>_xlfn.BINOM.DIST(G21,C21,J21,1)</f>
        <v>1</v>
      </c>
      <c r="M21">
        <f t="shared" si="8"/>
        <v>0</v>
      </c>
      <c r="Q21">
        <v>20</v>
      </c>
      <c r="R21">
        <f t="shared" si="9"/>
        <v>6.1177215169883688E-4</v>
      </c>
      <c r="S21">
        <f t="shared" si="9"/>
        <v>4.1859149252552186E-2</v>
      </c>
      <c r="T21">
        <f t="shared" si="9"/>
        <v>5.834313885677679E-10</v>
      </c>
    </row>
    <row r="22" spans="1:20">
      <c r="A22" s="2">
        <v>45343</v>
      </c>
      <c r="B22" s="3">
        <v>138635750</v>
      </c>
      <c r="C22">
        <f t="shared" si="1"/>
        <v>2772715</v>
      </c>
      <c r="D22">
        <v>2418</v>
      </c>
      <c r="E22" s="1">
        <f t="shared" si="2"/>
        <v>9.2356764419669135E-4</v>
      </c>
      <c r="F22">
        <f t="shared" si="3"/>
        <v>2478</v>
      </c>
      <c r="G22">
        <f t="shared" si="4"/>
        <v>2644</v>
      </c>
      <c r="H22" t="str">
        <f t="shared" si="5"/>
        <v>reject</v>
      </c>
      <c r="I22">
        <f t="shared" si="6"/>
        <v>4.5618828481003102E-3</v>
      </c>
      <c r="J22" s="8">
        <f t="shared" si="7"/>
        <v>4.5052080204716649E-5</v>
      </c>
      <c r="K22">
        <f>_xlfn.BINOM.DIST(F22,C22,J22,1)</f>
        <v>1</v>
      </c>
      <c r="L22">
        <f>_xlfn.BINOM.DIST(G22,C22,J22,1)</f>
        <v>1</v>
      </c>
      <c r="M22">
        <f t="shared" si="8"/>
        <v>0</v>
      </c>
      <c r="Q22">
        <v>21</v>
      </c>
      <c r="R22">
        <f t="shared" si="9"/>
        <v>2.1849005417815619E-4</v>
      </c>
      <c r="S22">
        <f t="shared" si="9"/>
        <v>5.9798784646503088E-2</v>
      </c>
      <c r="T22">
        <f t="shared" si="9"/>
        <v>3.3338936489586684E-9</v>
      </c>
    </row>
    <row r="23" spans="1:20">
      <c r="A23" s="2">
        <v>45342</v>
      </c>
      <c r="B23" s="3">
        <v>156102700</v>
      </c>
      <c r="C23">
        <f t="shared" si="1"/>
        <v>3122054</v>
      </c>
      <c r="D23">
        <v>3003</v>
      </c>
      <c r="E23" s="1">
        <f t="shared" si="2"/>
        <v>9.2356764419669135E-4</v>
      </c>
      <c r="F23">
        <f t="shared" si="3"/>
        <v>2795</v>
      </c>
      <c r="G23">
        <f t="shared" si="4"/>
        <v>2972</v>
      </c>
      <c r="H23" t="str">
        <f t="shared" si="5"/>
        <v>reject</v>
      </c>
      <c r="I23">
        <f t="shared" si="6"/>
        <v>2.6085194414994906E-2</v>
      </c>
      <c r="J23" s="8">
        <f t="shared" si="7"/>
        <v>4.5052080204716649E-5</v>
      </c>
      <c r="K23">
        <f>_xlfn.BINOM.DIST(F23,C23,J23,1)</f>
        <v>1</v>
      </c>
      <c r="L23">
        <f>_xlfn.BINOM.DIST(G23,C23,J23,1)</f>
        <v>1</v>
      </c>
      <c r="M23">
        <f t="shared" si="8"/>
        <v>0</v>
      </c>
      <c r="Q23">
        <v>22</v>
      </c>
      <c r="R23">
        <f t="shared" si="9"/>
        <v>7.2002404217801246E-5</v>
      </c>
      <c r="S23">
        <f t="shared" si="9"/>
        <v>7.882567067039048E-2</v>
      </c>
      <c r="T23">
        <f t="shared" si="9"/>
        <v>1.757871196723646E-8</v>
      </c>
    </row>
    <row r="24" spans="1:20">
      <c r="A24" s="2">
        <v>45341</v>
      </c>
      <c r="B24" s="3">
        <v>148157600</v>
      </c>
      <c r="C24">
        <f t="shared" si="1"/>
        <v>2963152</v>
      </c>
      <c r="D24">
        <v>2844</v>
      </c>
      <c r="E24" s="1">
        <f t="shared" si="2"/>
        <v>9.2356764419669135E-4</v>
      </c>
      <c r="F24">
        <f t="shared" si="3"/>
        <v>2651</v>
      </c>
      <c r="G24">
        <f t="shared" si="4"/>
        <v>2823</v>
      </c>
      <c r="H24" t="str">
        <f t="shared" si="5"/>
        <v>reject</v>
      </c>
      <c r="I24">
        <f t="shared" si="6"/>
        <v>4.0168195621826275E-2</v>
      </c>
      <c r="J24" s="8">
        <f t="shared" si="7"/>
        <v>4.5052080204716649E-5</v>
      </c>
      <c r="K24">
        <f>_xlfn.BINOM.DIST(F24,C24,J24,1)</f>
        <v>1</v>
      </c>
      <c r="L24">
        <f>_xlfn.BINOM.DIST(G24,C24,J24,1)</f>
        <v>1</v>
      </c>
      <c r="M24">
        <f t="shared" si="8"/>
        <v>0</v>
      </c>
      <c r="Q24">
        <v>23</v>
      </c>
      <c r="R24">
        <f t="shared" si="9"/>
        <v>2.1913775196722255E-5</v>
      </c>
      <c r="S24">
        <f t="shared" si="9"/>
        <v>9.5961686033518831E-2</v>
      </c>
      <c r="T24">
        <f t="shared" si="9"/>
        <v>8.560068436219533E-8</v>
      </c>
    </row>
    <row r="25" spans="1:20">
      <c r="A25" s="2">
        <v>45340</v>
      </c>
      <c r="B25" s="3">
        <v>151708250</v>
      </c>
      <c r="C25">
        <f t="shared" si="1"/>
        <v>3034165</v>
      </c>
      <c r="D25">
        <v>2970</v>
      </c>
      <c r="E25" s="1">
        <f t="shared" si="2"/>
        <v>9.2356764419669135E-4</v>
      </c>
      <c r="F25">
        <f t="shared" si="3"/>
        <v>2716</v>
      </c>
      <c r="G25">
        <f t="shared" si="4"/>
        <v>2890</v>
      </c>
      <c r="H25" t="str">
        <f t="shared" si="5"/>
        <v>reject</v>
      </c>
      <c r="I25">
        <f t="shared" si="6"/>
        <v>1.622758852801276E-3</v>
      </c>
      <c r="J25" s="8">
        <f t="shared" si="7"/>
        <v>4.5052080204716649E-5</v>
      </c>
      <c r="K25">
        <f>_xlfn.BINOM.DIST(F25,C25,J25,1)</f>
        <v>1</v>
      </c>
      <c r="L25">
        <f>_xlfn.BINOM.DIST(G25,C25,J25,1)</f>
        <v>1</v>
      </c>
      <c r="M25">
        <f t="shared" si="8"/>
        <v>0</v>
      </c>
      <c r="Q25">
        <v>24</v>
      </c>
      <c r="R25">
        <f t="shared" si="9"/>
        <v>6.1632492740781163E-6</v>
      </c>
      <c r="S25">
        <f t="shared" si="9"/>
        <v>0.10795689678770866</v>
      </c>
      <c r="T25">
        <f t="shared" si="9"/>
        <v>3.852030796298801E-7</v>
      </c>
    </row>
    <row r="26" spans="1:20">
      <c r="A26" s="2">
        <v>45339</v>
      </c>
      <c r="B26" s="3">
        <v>164832950</v>
      </c>
      <c r="C26">
        <f t="shared" si="1"/>
        <v>3296659</v>
      </c>
      <c r="D26">
        <v>2931</v>
      </c>
      <c r="E26" s="1">
        <f t="shared" si="2"/>
        <v>9.2356764419669135E-4</v>
      </c>
      <c r="F26">
        <f t="shared" si="3"/>
        <v>2954</v>
      </c>
      <c r="G26">
        <f t="shared" si="4"/>
        <v>3136</v>
      </c>
      <c r="H26" t="str">
        <f t="shared" si="5"/>
        <v>reject</v>
      </c>
      <c r="I26">
        <f t="shared" si="6"/>
        <v>3.919737151476603E-2</v>
      </c>
      <c r="J26" s="8">
        <f t="shared" si="7"/>
        <v>4.5052080204716649E-5</v>
      </c>
      <c r="K26">
        <f>_xlfn.BINOM.DIST(F26,C26,J26,1)</f>
        <v>1</v>
      </c>
      <c r="L26">
        <f>_xlfn.BINOM.DIST(G26,C26,J26,1)</f>
        <v>1</v>
      </c>
      <c r="M26">
        <f t="shared" si="8"/>
        <v>0</v>
      </c>
      <c r="Q26">
        <v>25</v>
      </c>
      <c r="R26">
        <f t="shared" si="9"/>
        <v>1.6024448112603061E-6</v>
      </c>
      <c r="S26">
        <f t="shared" si="9"/>
        <v>0.11227517265921706</v>
      </c>
      <c r="T26">
        <f t="shared" si="9"/>
        <v>1.6024448112603033E-6</v>
      </c>
    </row>
    <row r="27" spans="1:20">
      <c r="A27" s="2">
        <v>45338</v>
      </c>
      <c r="B27" s="3">
        <v>188302250</v>
      </c>
      <c r="C27">
        <f t="shared" si="1"/>
        <v>3766045</v>
      </c>
      <c r="D27">
        <v>2846</v>
      </c>
      <c r="E27" s="1">
        <f t="shared" si="2"/>
        <v>9.2356764419669135E-4</v>
      </c>
      <c r="F27">
        <f t="shared" si="3"/>
        <v>3382</v>
      </c>
      <c r="G27">
        <f t="shared" si="4"/>
        <v>3575</v>
      </c>
      <c r="H27" t="str">
        <f t="shared" si="5"/>
        <v>reject</v>
      </c>
      <c r="I27">
        <f t="shared" si="6"/>
        <v>1.8656671555154087E-28</v>
      </c>
      <c r="J27" s="8">
        <f t="shared" si="7"/>
        <v>4.5052080204716649E-5</v>
      </c>
      <c r="K27">
        <f>_xlfn.BINOM.DIST(F27,C27,J27,1)</f>
        <v>1</v>
      </c>
      <c r="L27">
        <f>_xlfn.BINOM.DIST(G27,C27,J27,1)</f>
        <v>1</v>
      </c>
      <c r="M27">
        <f t="shared" si="8"/>
        <v>0</v>
      </c>
      <c r="Q27">
        <v>26</v>
      </c>
      <c r="R27">
        <f t="shared" si="9"/>
        <v>3.8520307962988147E-7</v>
      </c>
      <c r="S27">
        <f t="shared" si="9"/>
        <v>0.10795689678770866</v>
      </c>
      <c r="T27">
        <f t="shared" si="9"/>
        <v>6.1632492740781053E-6</v>
      </c>
    </row>
    <row r="28" spans="1:20">
      <c r="A28" s="2">
        <v>45337</v>
      </c>
      <c r="B28" s="3">
        <v>197336000</v>
      </c>
      <c r="C28">
        <f t="shared" si="1"/>
        <v>3946720</v>
      </c>
      <c r="D28">
        <v>3977</v>
      </c>
      <c r="E28" s="1">
        <f t="shared" si="2"/>
        <v>9.2356764419669135E-4</v>
      </c>
      <c r="F28">
        <f t="shared" si="3"/>
        <v>3546</v>
      </c>
      <c r="G28">
        <f t="shared" si="4"/>
        <v>3745</v>
      </c>
      <c r="H28" t="str">
        <f t="shared" si="5"/>
        <v>reject</v>
      </c>
      <c r="I28">
        <f t="shared" si="6"/>
        <v>5.6072453791244925E-8</v>
      </c>
      <c r="J28" s="8">
        <f t="shared" si="7"/>
        <v>4.5052080204716649E-5</v>
      </c>
      <c r="K28">
        <f>_xlfn.BINOM.DIST(F28,C28,J28,1)</f>
        <v>1</v>
      </c>
      <c r="L28">
        <f>_xlfn.BINOM.DIST(G28,C28,J28,1)</f>
        <v>1</v>
      </c>
      <c r="M28">
        <f t="shared" si="8"/>
        <v>0</v>
      </c>
      <c r="Q28">
        <v>27</v>
      </c>
      <c r="R28">
        <f t="shared" si="9"/>
        <v>8.5600684362195939E-8</v>
      </c>
      <c r="S28">
        <f t="shared" si="9"/>
        <v>9.5961686033518831E-2</v>
      </c>
      <c r="T28">
        <f t="shared" si="9"/>
        <v>2.1913775196722137E-5</v>
      </c>
    </row>
    <row r="29" spans="1:20">
      <c r="A29" s="2">
        <v>45336</v>
      </c>
      <c r="B29" s="3">
        <v>272001450</v>
      </c>
      <c r="C29">
        <f t="shared" si="1"/>
        <v>5440029</v>
      </c>
      <c r="D29">
        <v>5332</v>
      </c>
      <c r="E29" s="1">
        <f t="shared" si="2"/>
        <v>9.2356764419669135E-4</v>
      </c>
      <c r="F29">
        <f t="shared" si="3"/>
        <v>4908</v>
      </c>
      <c r="G29">
        <f t="shared" si="4"/>
        <v>5141</v>
      </c>
      <c r="H29" t="str">
        <f t="shared" si="5"/>
        <v>reject</v>
      </c>
      <c r="I29">
        <f t="shared" si="6"/>
        <v>1.6326668528243715E-5</v>
      </c>
      <c r="J29" s="8">
        <f t="shared" si="7"/>
        <v>4.5052080204716649E-5</v>
      </c>
      <c r="K29">
        <f>_xlfn.BINOM.DIST(F29,C29,J29,1)</f>
        <v>1</v>
      </c>
      <c r="L29">
        <f>_xlfn.BINOM.DIST(G29,C29,J29,1)</f>
        <v>1</v>
      </c>
      <c r="M29">
        <f t="shared" si="8"/>
        <v>0</v>
      </c>
      <c r="Q29">
        <v>28</v>
      </c>
      <c r="R29">
        <f t="shared" si="9"/>
        <v>1.7578711967236712E-8</v>
      </c>
      <c r="S29">
        <f t="shared" si="9"/>
        <v>7.882567067039048E-2</v>
      </c>
      <c r="T29">
        <f t="shared" si="9"/>
        <v>7.2002404217801381E-5</v>
      </c>
    </row>
    <row r="30" spans="1:20">
      <c r="A30" s="2">
        <v>45335</v>
      </c>
      <c r="B30" s="3">
        <v>190351800</v>
      </c>
      <c r="C30">
        <f t="shared" si="1"/>
        <v>3807036</v>
      </c>
      <c r="D30">
        <v>3120</v>
      </c>
      <c r="E30" s="1">
        <f t="shared" si="2"/>
        <v>9.2356764419669135E-4</v>
      </c>
      <c r="F30">
        <f t="shared" si="3"/>
        <v>3419</v>
      </c>
      <c r="G30">
        <f t="shared" si="4"/>
        <v>3614</v>
      </c>
      <c r="H30" t="str">
        <f t="shared" si="5"/>
        <v>reject</v>
      </c>
      <c r="I30">
        <f t="shared" si="6"/>
        <v>1.0295033089610262E-11</v>
      </c>
      <c r="J30" s="8">
        <f t="shared" si="7"/>
        <v>4.5052080204716649E-5</v>
      </c>
      <c r="K30">
        <f>_xlfn.BINOM.DIST(F30,C30,J30,1)</f>
        <v>1</v>
      </c>
      <c r="L30">
        <f>_xlfn.BINOM.DIST(G30,C30,J30,1)</f>
        <v>1</v>
      </c>
      <c r="M30">
        <f t="shared" si="8"/>
        <v>0</v>
      </c>
      <c r="Q30">
        <v>29</v>
      </c>
      <c r="R30">
        <f t="shared" si="9"/>
        <v>3.3338936489586804E-9</v>
      </c>
      <c r="S30">
        <f t="shared" si="9"/>
        <v>5.9798784646503088E-2</v>
      </c>
      <c r="T30">
        <f t="shared" si="9"/>
        <v>2.184900541781554E-4</v>
      </c>
    </row>
    <row r="31" spans="1:20">
      <c r="A31" s="2">
        <v>45334</v>
      </c>
      <c r="B31" s="3">
        <v>248903050</v>
      </c>
      <c r="C31">
        <f t="shared" si="1"/>
        <v>4978061</v>
      </c>
      <c r="D31">
        <v>3965</v>
      </c>
      <c r="E31" s="1">
        <f t="shared" si="2"/>
        <v>9.2356764419669135E-4</v>
      </c>
      <c r="F31">
        <f t="shared" si="3"/>
        <v>4486</v>
      </c>
      <c r="G31">
        <f t="shared" si="4"/>
        <v>4709</v>
      </c>
      <c r="H31" t="str">
        <f t="shared" si="5"/>
        <v>reject</v>
      </c>
      <c r="I31">
        <f t="shared" si="6"/>
        <v>1.291301200703724E-21</v>
      </c>
      <c r="J31" s="8">
        <f t="shared" si="7"/>
        <v>4.5052080204716649E-5</v>
      </c>
      <c r="K31">
        <f>_xlfn.BINOM.DIST(F31,C31,J31,1)</f>
        <v>1</v>
      </c>
      <c r="L31">
        <f>_xlfn.BINOM.DIST(G31,C31,J31,1)</f>
        <v>1</v>
      </c>
      <c r="M31">
        <f t="shared" si="8"/>
        <v>0</v>
      </c>
      <c r="Q31">
        <v>30</v>
      </c>
      <c r="R31">
        <f t="shared" si="9"/>
        <v>5.834313885677679E-10</v>
      </c>
      <c r="S31">
        <f t="shared" si="9"/>
        <v>4.1859149252552186E-2</v>
      </c>
      <c r="T31">
        <f t="shared" si="9"/>
        <v>6.1177215169883525E-4</v>
      </c>
    </row>
    <row r="32" spans="1:20">
      <c r="A32" s="2">
        <v>45333</v>
      </c>
      <c r="B32" s="3">
        <v>271083500</v>
      </c>
      <c r="C32">
        <f t="shared" si="1"/>
        <v>5421670</v>
      </c>
      <c r="D32">
        <v>4520</v>
      </c>
      <c r="E32" s="1">
        <f t="shared" si="2"/>
        <v>9.2356764419669135E-4</v>
      </c>
      <c r="F32">
        <f t="shared" si="3"/>
        <v>4891</v>
      </c>
      <c r="G32">
        <f t="shared" si="4"/>
        <v>5124</v>
      </c>
      <c r="H32" t="str">
        <f t="shared" si="5"/>
        <v>reject</v>
      </c>
      <c r="I32">
        <f t="shared" si="6"/>
        <v>2.632715392663836E-12</v>
      </c>
      <c r="J32" s="8">
        <f t="shared" si="7"/>
        <v>4.5052080204716649E-5</v>
      </c>
      <c r="K32">
        <f>_xlfn.BINOM.DIST(F32,C32,J32,1)</f>
        <v>1</v>
      </c>
      <c r="L32">
        <f>_xlfn.BINOM.DIST(G32,C32,J32,1)</f>
        <v>1</v>
      </c>
      <c r="M32">
        <f t="shared" si="8"/>
        <v>0</v>
      </c>
      <c r="Q32">
        <v>31</v>
      </c>
      <c r="R32">
        <f t="shared" si="9"/>
        <v>9.4101836865768811E-11</v>
      </c>
      <c r="S32">
        <f t="shared" si="9"/>
        <v>2.7005902743582024E-2</v>
      </c>
      <c r="T32">
        <f t="shared" si="9"/>
        <v>1.57876684309377E-3</v>
      </c>
    </row>
    <row r="33" spans="1:20">
      <c r="A33" s="2">
        <v>45332</v>
      </c>
      <c r="B33" s="3">
        <v>311420200</v>
      </c>
      <c r="C33">
        <f t="shared" si="1"/>
        <v>6228404</v>
      </c>
      <c r="D33">
        <v>6475</v>
      </c>
      <c r="E33" s="1">
        <f t="shared" si="2"/>
        <v>9.2356764419669135E-4</v>
      </c>
      <c r="F33">
        <f t="shared" si="3"/>
        <v>5628</v>
      </c>
      <c r="G33">
        <f t="shared" si="4"/>
        <v>5877</v>
      </c>
      <c r="H33" t="str">
        <f t="shared" si="5"/>
        <v>reject</v>
      </c>
      <c r="I33">
        <f>IF(_xlfn.BINOM.DIST(D33,C33,E33,1)&lt;0.5,_xlfn.BINOM.DIST(D33,C33,E33,1)*2,(1-_xlfn.BINOM.DIST(D33,C33,E33,1))*2)</f>
        <v>0</v>
      </c>
      <c r="J33" s="8">
        <f t="shared" si="7"/>
        <v>4.5052080204716649E-5</v>
      </c>
      <c r="K33">
        <f>_xlfn.BINOM.DIST(F33,C33,J33,1)</f>
        <v>1</v>
      </c>
      <c r="L33">
        <f>_xlfn.BINOM.DIST(G33,C33,J33,1)</f>
        <v>1</v>
      </c>
      <c r="M33">
        <f t="shared" si="8"/>
        <v>0</v>
      </c>
      <c r="Q33">
        <v>32</v>
      </c>
      <c r="R33">
        <f t="shared" si="9"/>
        <v>1.3968241409762566E-11</v>
      </c>
      <c r="S33">
        <f t="shared" si="9"/>
        <v>1.6034754754001845E-2</v>
      </c>
      <c r="T33">
        <f t="shared" si="9"/>
        <v>3.7495712523477015E-3</v>
      </c>
    </row>
    <row r="34" spans="1:20">
      <c r="A34" s="2">
        <v>45331</v>
      </c>
      <c r="B34" s="3">
        <v>289130550</v>
      </c>
      <c r="C34">
        <f t="shared" si="1"/>
        <v>5782611</v>
      </c>
      <c r="D34">
        <v>5955</v>
      </c>
      <c r="E34" s="1">
        <f t="shared" si="2"/>
        <v>9.2356764419669135E-4</v>
      </c>
      <c r="F34">
        <f t="shared" si="3"/>
        <v>5221</v>
      </c>
      <c r="G34">
        <f t="shared" si="4"/>
        <v>5461</v>
      </c>
      <c r="H34" t="str">
        <f t="shared" si="5"/>
        <v>reject</v>
      </c>
      <c r="I34">
        <f t="shared" si="6"/>
        <v>0</v>
      </c>
      <c r="J34" s="8">
        <f t="shared" si="7"/>
        <v>4.5052080204716649E-5</v>
      </c>
      <c r="K34">
        <f>_xlfn.BINOM.DIST(F34,C34,J34,1)</f>
        <v>1</v>
      </c>
      <c r="L34">
        <f>_xlfn.BINOM.DIST(G34,C34,J34,1)</f>
        <v>1</v>
      </c>
      <c r="M34">
        <f t="shared" si="8"/>
        <v>0</v>
      </c>
      <c r="Q34">
        <v>33</v>
      </c>
      <c r="R34">
        <f t="shared" si="9"/>
        <v>1.9047601922403541E-12</v>
      </c>
      <c r="S34">
        <f t="shared" si="9"/>
        <v>8.7462298658191901E-3</v>
      </c>
      <c r="T34">
        <f t="shared" si="9"/>
        <v>8.1808827323949888E-3</v>
      </c>
    </row>
    <row r="35" spans="1:20">
      <c r="A35" s="2">
        <v>45330</v>
      </c>
      <c r="B35" s="3">
        <v>183653950</v>
      </c>
      <c r="C35">
        <f t="shared" si="1"/>
        <v>3673079</v>
      </c>
      <c r="D35">
        <v>3322</v>
      </c>
      <c r="E35" s="1">
        <f t="shared" si="2"/>
        <v>9.2356764419669135E-4</v>
      </c>
      <c r="F35">
        <f t="shared" si="3"/>
        <v>3297</v>
      </c>
      <c r="G35">
        <f t="shared" si="4"/>
        <v>3488</v>
      </c>
      <c r="H35" t="str">
        <f t="shared" si="5"/>
        <v>accept</v>
      </c>
      <c r="I35">
        <f t="shared" si="6"/>
        <v>0.22979790337628136</v>
      </c>
      <c r="J35" s="8">
        <f t="shared" si="7"/>
        <v>4.5052080204716649E-5</v>
      </c>
      <c r="K35">
        <f>_xlfn.BINOM.DIST(F35,C35,J35,1)</f>
        <v>1</v>
      </c>
      <c r="L35">
        <f>_xlfn.BINOM.DIST(G35,C35,J35,1)</f>
        <v>1</v>
      </c>
      <c r="M35">
        <f t="shared" si="8"/>
        <v>0</v>
      </c>
      <c r="Q35">
        <v>34</v>
      </c>
      <c r="R35">
        <f t="shared" si="9"/>
        <v>2.3809502403004492E-13</v>
      </c>
      <c r="S35">
        <f t="shared" si="9"/>
        <v>4.3731149329095925E-3</v>
      </c>
      <c r="T35">
        <f t="shared" si="9"/>
        <v>1.6361765464789978E-2</v>
      </c>
    </row>
    <row r="36" spans="1:20">
      <c r="A36" s="2">
        <v>45329</v>
      </c>
      <c r="B36" s="3">
        <v>147109300</v>
      </c>
      <c r="C36">
        <f t="shared" si="1"/>
        <v>2942186</v>
      </c>
      <c r="D36">
        <v>2488</v>
      </c>
      <c r="E36" s="1">
        <f t="shared" si="2"/>
        <v>9.2356764419669135E-4</v>
      </c>
      <c r="F36">
        <f t="shared" si="3"/>
        <v>2632</v>
      </c>
      <c r="G36">
        <f t="shared" si="4"/>
        <v>2803</v>
      </c>
      <c r="H36" t="str">
        <f t="shared" si="5"/>
        <v>reject</v>
      </c>
      <c r="I36">
        <f t="shared" si="6"/>
        <v>8.5078359780976171E-6</v>
      </c>
      <c r="J36" s="8">
        <f t="shared" si="7"/>
        <v>4.5052080204716649E-5</v>
      </c>
      <c r="K36">
        <f>_xlfn.BINOM.DIST(F36,C36,J36,1)</f>
        <v>1</v>
      </c>
      <c r="L36">
        <f>_xlfn.BINOM.DIST(G36,C36,J36,1)</f>
        <v>1</v>
      </c>
      <c r="M36">
        <f t="shared" si="8"/>
        <v>0</v>
      </c>
      <c r="Q36">
        <v>35</v>
      </c>
      <c r="R36">
        <f t="shared" si="9"/>
        <v>2.7210859889147774E-14</v>
      </c>
      <c r="S36">
        <f t="shared" si="9"/>
        <v>1.9991382550443907E-3</v>
      </c>
      <c r="T36">
        <f t="shared" si="9"/>
        <v>2.9918656849901699E-2</v>
      </c>
    </row>
    <row r="37" spans="1:20">
      <c r="A37" s="2">
        <v>45328</v>
      </c>
      <c r="B37" s="3">
        <v>215438650</v>
      </c>
      <c r="C37">
        <f t="shared" si="1"/>
        <v>4308773</v>
      </c>
      <c r="D37">
        <v>3845</v>
      </c>
      <c r="E37" s="1">
        <f t="shared" si="2"/>
        <v>9.2356764419669135E-4</v>
      </c>
      <c r="F37">
        <f t="shared" si="3"/>
        <v>3876</v>
      </c>
      <c r="G37">
        <f t="shared" si="4"/>
        <v>4083</v>
      </c>
      <c r="H37" t="str">
        <f t="shared" si="5"/>
        <v>reject</v>
      </c>
      <c r="I37">
        <f t="shared" si="6"/>
        <v>3.2867624888040854E-2</v>
      </c>
      <c r="J37" s="8">
        <f t="shared" si="7"/>
        <v>4.5052080204716649E-5</v>
      </c>
      <c r="K37">
        <f>_xlfn.BINOM.DIST(F37,C37,J37,1)</f>
        <v>1</v>
      </c>
      <c r="L37">
        <f>_xlfn.BINOM.DIST(G37,C37,J37,1)</f>
        <v>1</v>
      </c>
      <c r="M37">
        <f t="shared" si="8"/>
        <v>0</v>
      </c>
      <c r="Q37">
        <v>36</v>
      </c>
      <c r="R37">
        <f t="shared" si="9"/>
        <v>2.8344645717862579E-15</v>
      </c>
      <c r="S37">
        <f t="shared" si="9"/>
        <v>8.3297427293516015E-4</v>
      </c>
      <c r="T37">
        <f t="shared" si="9"/>
        <v>4.9864428083169501E-2</v>
      </c>
    </row>
    <row r="38" spans="1:20">
      <c r="A38" s="2">
        <v>45324</v>
      </c>
      <c r="B38" s="3">
        <v>108994850</v>
      </c>
      <c r="C38">
        <f t="shared" si="1"/>
        <v>2179897</v>
      </c>
      <c r="D38">
        <v>2302</v>
      </c>
      <c r="E38" s="1">
        <f t="shared" si="2"/>
        <v>9.2356764419669135E-4</v>
      </c>
      <c r="F38">
        <f t="shared" si="3"/>
        <v>1940</v>
      </c>
      <c r="G38">
        <f t="shared" si="4"/>
        <v>2087</v>
      </c>
      <c r="H38" t="str">
        <f t="shared" si="5"/>
        <v>reject</v>
      </c>
      <c r="I38">
        <f t="shared" si="6"/>
        <v>2.8514657302025626E-10</v>
      </c>
      <c r="J38" s="8">
        <f t="shared" si="7"/>
        <v>4.5052080204716649E-5</v>
      </c>
      <c r="K38">
        <f>_xlfn.BINOM.DIST(F38,C38,J38,1)</f>
        <v>1</v>
      </c>
      <c r="L38">
        <f>_xlfn.BINOM.DIST(G38,C38,J38,1)</f>
        <v>1</v>
      </c>
      <c r="M38">
        <f t="shared" si="8"/>
        <v>0</v>
      </c>
      <c r="Q38">
        <v>37</v>
      </c>
      <c r="R38">
        <f t="shared" si="9"/>
        <v>2.6812502706085961E-16</v>
      </c>
      <c r="S38">
        <f t="shared" si="9"/>
        <v>3.1517945462411457E-4</v>
      </c>
      <c r="T38">
        <f t="shared" si="9"/>
        <v>7.5470485747499816E-2</v>
      </c>
    </row>
    <row r="39" spans="1:20">
      <c r="A39" s="2">
        <v>45321</v>
      </c>
      <c r="B39" s="3">
        <v>106791850</v>
      </c>
      <c r="C39">
        <f t="shared" si="1"/>
        <v>2135837</v>
      </c>
      <c r="D39">
        <v>1842</v>
      </c>
      <c r="E39" s="1">
        <f t="shared" si="2"/>
        <v>9.2356764419669135E-4</v>
      </c>
      <c r="F39">
        <f t="shared" si="3"/>
        <v>1900</v>
      </c>
      <c r="G39">
        <f t="shared" si="4"/>
        <v>2046</v>
      </c>
      <c r="H39" t="str">
        <f t="shared" si="5"/>
        <v>reject</v>
      </c>
      <c r="I39">
        <f t="shared" si="6"/>
        <v>3.0793753213963701E-3</v>
      </c>
      <c r="J39" s="8">
        <f t="shared" si="7"/>
        <v>4.5052080204716649E-5</v>
      </c>
      <c r="K39">
        <f>_xlfn.BINOM.DIST(F39,C39,J39,1)</f>
        <v>1</v>
      </c>
      <c r="L39">
        <f>_xlfn.BINOM.DIST(G39,C39,J39,1)</f>
        <v>1</v>
      </c>
      <c r="M39">
        <f t="shared" si="8"/>
        <v>0</v>
      </c>
      <c r="Q39">
        <v>38</v>
      </c>
      <c r="R39">
        <f t="shared" si="9"/>
        <v>2.2931745735468461E-17</v>
      </c>
      <c r="S39">
        <f t="shared" si="9"/>
        <v>1.0782455026614464E-4</v>
      </c>
      <c r="T39">
        <f t="shared" si="9"/>
        <v>0.10327540154921024</v>
      </c>
    </row>
    <row r="40" spans="1:20">
      <c r="A40" s="2">
        <v>45317</v>
      </c>
      <c r="B40" s="3">
        <v>102419000</v>
      </c>
      <c r="C40">
        <f t="shared" si="1"/>
        <v>2048380</v>
      </c>
      <c r="D40">
        <v>1604</v>
      </c>
      <c r="E40" s="1">
        <f t="shared" si="2"/>
        <v>9.2356764419669135E-4</v>
      </c>
      <c r="F40">
        <f t="shared" si="3"/>
        <v>1821</v>
      </c>
      <c r="G40">
        <f t="shared" si="4"/>
        <v>1964</v>
      </c>
      <c r="H40" t="str">
        <f t="shared" si="5"/>
        <v>reject</v>
      </c>
      <c r="I40">
        <f t="shared" si="6"/>
        <v>1.1724257708403964E-11</v>
      </c>
      <c r="J40" s="8">
        <f t="shared" si="7"/>
        <v>4.5052080204716649E-5</v>
      </c>
      <c r="K40">
        <f>_xlfn.BINOM.DIST(F40,C40,J40,1)</f>
        <v>1</v>
      </c>
      <c r="L40">
        <f>_xlfn.BINOM.DIST(G40,C40,J40,1)</f>
        <v>1</v>
      </c>
      <c r="M40">
        <f t="shared" si="8"/>
        <v>0</v>
      </c>
      <c r="Q40">
        <v>39</v>
      </c>
      <c r="R40">
        <f t="shared" si="9"/>
        <v>1.7639804411898832E-18</v>
      </c>
      <c r="S40">
        <f t="shared" si="9"/>
        <v>3.3176784697275137E-5</v>
      </c>
      <c r="T40">
        <f t="shared" si="9"/>
        <v>0.12710818652210493</v>
      </c>
    </row>
    <row r="41" spans="1:20">
      <c r="A41" s="2">
        <v>45314</v>
      </c>
      <c r="B41" s="3">
        <v>92997300</v>
      </c>
      <c r="C41">
        <f t="shared" si="1"/>
        <v>1859946</v>
      </c>
      <c r="D41">
        <v>1712</v>
      </c>
      <c r="E41" s="1">
        <f t="shared" si="2"/>
        <v>9.2356764419669135E-4</v>
      </c>
      <c r="F41">
        <f t="shared" si="3"/>
        <v>1650</v>
      </c>
      <c r="G41">
        <f t="shared" si="4"/>
        <v>1786</v>
      </c>
      <c r="H41" t="str">
        <f t="shared" si="5"/>
        <v>accept</v>
      </c>
      <c r="I41">
        <f t="shared" si="6"/>
        <v>0.90159721180342767</v>
      </c>
      <c r="J41" s="8">
        <f t="shared" si="7"/>
        <v>4.5052080204716649E-5</v>
      </c>
      <c r="K41">
        <f>_xlfn.BINOM.DIST(F41,C41,J41,1)</f>
        <v>1</v>
      </c>
      <c r="L41">
        <f>_xlfn.BINOM.DIST(G41,C41,J41,1)</f>
        <v>1</v>
      </c>
      <c r="M41">
        <f t="shared" si="8"/>
        <v>0</v>
      </c>
      <c r="Q41">
        <v>40</v>
      </c>
      <c r="R41">
        <f t="shared" si="9"/>
        <v>1.212736553318041E-19</v>
      </c>
      <c r="S41">
        <f t="shared" si="9"/>
        <v>9.1236157917506673E-6</v>
      </c>
      <c r="T41">
        <f t="shared" si="9"/>
        <v>0.13981900517431542</v>
      </c>
    </row>
    <row r="42" spans="1:20">
      <c r="A42" s="2">
        <v>45310</v>
      </c>
      <c r="B42" s="3">
        <v>102906750</v>
      </c>
      <c r="C42">
        <f t="shared" si="1"/>
        <v>2058135</v>
      </c>
      <c r="D42">
        <v>2054</v>
      </c>
      <c r="E42" s="1">
        <f t="shared" si="2"/>
        <v>9.2356764419669135E-4</v>
      </c>
      <c r="F42">
        <f t="shared" si="3"/>
        <v>1829</v>
      </c>
      <c r="G42">
        <f t="shared" si="4"/>
        <v>1973</v>
      </c>
      <c r="H42" t="str">
        <f t="shared" si="5"/>
        <v>reject</v>
      </c>
      <c r="I42">
        <f t="shared" si="6"/>
        <v>4.93623709321378E-4</v>
      </c>
      <c r="J42" s="8">
        <f t="shared" si="7"/>
        <v>4.5052080204716649E-5</v>
      </c>
      <c r="K42">
        <f>_xlfn.BINOM.DIST(F42,C42,J42,1)</f>
        <v>1</v>
      </c>
      <c r="L42">
        <f>_xlfn.BINOM.DIST(G42,C42,J42,1)</f>
        <v>1</v>
      </c>
      <c r="M42">
        <f t="shared" si="8"/>
        <v>0</v>
      </c>
      <c r="Q42">
        <v>41</v>
      </c>
      <c r="R42">
        <f t="shared" si="9"/>
        <v>7.394735081207581E-21</v>
      </c>
      <c r="S42">
        <f t="shared" si="9"/>
        <v>2.225272144329444E-6</v>
      </c>
      <c r="T42">
        <f t="shared" si="9"/>
        <v>0.13640878553591751</v>
      </c>
    </row>
    <row r="43" spans="1:20">
      <c r="A43" s="2">
        <v>45307</v>
      </c>
      <c r="B43" s="3">
        <v>104587000</v>
      </c>
      <c r="C43">
        <f t="shared" si="1"/>
        <v>2091740</v>
      </c>
      <c r="D43">
        <v>1969</v>
      </c>
      <c r="E43" s="1">
        <f t="shared" si="2"/>
        <v>9.2356764419669135E-4</v>
      </c>
      <c r="F43">
        <f t="shared" si="3"/>
        <v>1860</v>
      </c>
      <c r="G43">
        <f t="shared" si="4"/>
        <v>2004</v>
      </c>
      <c r="H43" t="str">
        <f t="shared" si="5"/>
        <v>accept</v>
      </c>
      <c r="I43">
        <f t="shared" si="6"/>
        <v>0.39105452477385327</v>
      </c>
      <c r="J43" s="8">
        <f t="shared" si="7"/>
        <v>4.5052080204716649E-5</v>
      </c>
      <c r="K43">
        <f>_xlfn.BINOM.DIST(F43,C43,J43,1)</f>
        <v>1</v>
      </c>
      <c r="L43">
        <f>_xlfn.BINOM.DIST(G43,C43,J43,1)</f>
        <v>1</v>
      </c>
      <c r="M43">
        <f t="shared" si="8"/>
        <v>0</v>
      </c>
      <c r="Q43">
        <v>42</v>
      </c>
      <c r="R43">
        <f t="shared" si="9"/>
        <v>3.9614652220754442E-22</v>
      </c>
      <c r="S43">
        <f t="shared" si="9"/>
        <v>4.7684403092773685E-7</v>
      </c>
      <c r="T43">
        <f t="shared" si="9"/>
        <v>0.11692181617364357</v>
      </c>
    </row>
    <row r="44" spans="1:20">
      <c r="A44" s="2">
        <v>45303</v>
      </c>
      <c r="B44" s="3">
        <v>104749750</v>
      </c>
      <c r="C44">
        <f t="shared" si="1"/>
        <v>2094995</v>
      </c>
      <c r="D44">
        <v>1719</v>
      </c>
      <c r="E44" s="1">
        <f t="shared" si="2"/>
        <v>9.2356764419669135E-4</v>
      </c>
      <c r="F44">
        <f t="shared" si="3"/>
        <v>1863</v>
      </c>
      <c r="G44">
        <f t="shared" si="4"/>
        <v>2007</v>
      </c>
      <c r="H44" t="str">
        <f t="shared" si="5"/>
        <v>reject</v>
      </c>
      <c r="I44">
        <f t="shared" si="6"/>
        <v>6.0417170780674302E-7</v>
      </c>
      <c r="J44" s="8">
        <f t="shared" si="7"/>
        <v>4.5052080204716649E-5</v>
      </c>
      <c r="K44">
        <f>_xlfn.BINOM.DIST(F44,C44,J44,1)</f>
        <v>1</v>
      </c>
      <c r="L44">
        <f>_xlfn.BINOM.DIST(G44,C44,J44,1)</f>
        <v>1</v>
      </c>
      <c r="M44">
        <f t="shared" si="8"/>
        <v>0</v>
      </c>
      <c r="Q44">
        <v>43</v>
      </c>
      <c r="R44">
        <f t="shared" si="9"/>
        <v>1.8425419637560397E-23</v>
      </c>
      <c r="S44">
        <f t="shared" si="9"/>
        <v>8.8715168544695043E-8</v>
      </c>
      <c r="T44">
        <f t="shared" si="9"/>
        <v>8.7011584129223191E-2</v>
      </c>
    </row>
    <row r="45" spans="1:20">
      <c r="A45" s="2">
        <v>45300</v>
      </c>
      <c r="B45" s="3">
        <v>104402400</v>
      </c>
      <c r="C45">
        <f t="shared" si="1"/>
        <v>2088048</v>
      </c>
      <c r="D45">
        <v>1759</v>
      </c>
      <c r="E45" s="1">
        <f t="shared" si="2"/>
        <v>9.2356764419669135E-4</v>
      </c>
      <c r="F45">
        <f t="shared" si="3"/>
        <v>1857</v>
      </c>
      <c r="G45">
        <f t="shared" si="4"/>
        <v>2001</v>
      </c>
      <c r="H45" t="str">
        <f t="shared" si="5"/>
        <v>reject</v>
      </c>
      <c r="I45">
        <f t="shared" si="6"/>
        <v>9.4773340983465986E-5</v>
      </c>
      <c r="J45" s="8">
        <f t="shared" si="7"/>
        <v>4.5052080204716649E-5</v>
      </c>
      <c r="K45">
        <f>_xlfn.BINOM.DIST(F45,C45,J45,1)</f>
        <v>1</v>
      </c>
      <c r="L45">
        <f>_xlfn.BINOM.DIST(G45,C45,J45,1)</f>
        <v>1</v>
      </c>
      <c r="M45">
        <f t="shared" si="8"/>
        <v>0</v>
      </c>
      <c r="Q45">
        <v>44</v>
      </c>
      <c r="R45">
        <f t="shared" si="9"/>
        <v>7.3282919013024146E-25</v>
      </c>
      <c r="S45">
        <f t="shared" si="9"/>
        <v>1.411377681392873E-8</v>
      </c>
      <c r="T45">
        <f t="shared" si="9"/>
        <v>5.5371008082232921E-2</v>
      </c>
    </row>
    <row r="46" spans="1:20">
      <c r="A46" s="2">
        <v>45296</v>
      </c>
      <c r="B46" s="3">
        <v>101273350</v>
      </c>
      <c r="C46">
        <f t="shared" si="1"/>
        <v>2025467</v>
      </c>
      <c r="D46">
        <v>1686</v>
      </c>
      <c r="E46" s="1">
        <f t="shared" si="2"/>
        <v>9.2356764419669135E-4</v>
      </c>
      <c r="F46">
        <f t="shared" si="3"/>
        <v>1800</v>
      </c>
      <c r="G46">
        <f t="shared" si="4"/>
        <v>1942</v>
      </c>
      <c r="H46" t="str">
        <f t="shared" si="5"/>
        <v>reject</v>
      </c>
      <c r="I46">
        <f t="shared" si="6"/>
        <v>1.4996273654125573E-5</v>
      </c>
      <c r="J46" s="8">
        <f t="shared" si="7"/>
        <v>4.5052080204716649E-5</v>
      </c>
      <c r="K46">
        <f>_xlfn.BINOM.DIST(F46,C46,J46,1)</f>
        <v>1</v>
      </c>
      <c r="L46">
        <f>_xlfn.BINOM.DIST(G46,C46,J46,1)</f>
        <v>1</v>
      </c>
      <c r="M46">
        <f t="shared" si="8"/>
        <v>0</v>
      </c>
      <c r="Q46">
        <v>45</v>
      </c>
      <c r="R46">
        <f t="shared" si="9"/>
        <v>2.4427639671008029E-26</v>
      </c>
      <c r="S46">
        <f t="shared" si="9"/>
        <v>1.8818369085238295E-9</v>
      </c>
      <c r="T46">
        <f t="shared" si="9"/>
        <v>2.9531204310524212E-2</v>
      </c>
    </row>
    <row r="47" spans="1:20">
      <c r="A47" s="2">
        <v>45293</v>
      </c>
      <c r="B47" s="3">
        <v>94153750</v>
      </c>
      <c r="C47">
        <f t="shared" si="1"/>
        <v>1883075</v>
      </c>
      <c r="D47">
        <v>1708</v>
      </c>
      <c r="E47" s="1">
        <f t="shared" si="2"/>
        <v>9.2356764419669135E-4</v>
      </c>
      <c r="F47">
        <f t="shared" si="3"/>
        <v>1671</v>
      </c>
      <c r="G47">
        <f t="shared" si="4"/>
        <v>1808</v>
      </c>
      <c r="H47" t="str">
        <f t="shared" si="5"/>
        <v>accept</v>
      </c>
      <c r="I47">
        <f t="shared" si="6"/>
        <v>0.46331511806484293</v>
      </c>
      <c r="J47" s="8">
        <f t="shared" si="7"/>
        <v>4.5052080204716649E-5</v>
      </c>
      <c r="K47">
        <f>_xlfn.BINOM.DIST(F47,C47,J47,1)</f>
        <v>1</v>
      </c>
      <c r="L47">
        <f>_xlfn.BINOM.DIST(G47,C47,J47,1)</f>
        <v>1</v>
      </c>
      <c r="M47">
        <f t="shared" si="8"/>
        <v>0</v>
      </c>
      <c r="Q47">
        <v>46</v>
      </c>
      <c r="R47">
        <f t="shared" si="9"/>
        <v>6.6379455627738944E-28</v>
      </c>
      <c r="S47">
        <f t="shared" si="9"/>
        <v>2.0454749005693866E-10</v>
      </c>
      <c r="T47">
        <f t="shared" si="9"/>
        <v>1.2839654048054027E-2</v>
      </c>
    </row>
    <row r="48" spans="1:20">
      <c r="A48" s="2">
        <v>45289</v>
      </c>
      <c r="B48" s="3">
        <v>157827150</v>
      </c>
      <c r="C48">
        <f t="shared" si="1"/>
        <v>3156543</v>
      </c>
      <c r="D48">
        <v>2843</v>
      </c>
      <c r="E48" s="1">
        <f t="shared" si="2"/>
        <v>9.2356764419669135E-4</v>
      </c>
      <c r="F48">
        <f t="shared" si="3"/>
        <v>2827</v>
      </c>
      <c r="G48">
        <f t="shared" si="4"/>
        <v>3004</v>
      </c>
      <c r="H48" t="str">
        <f t="shared" si="5"/>
        <v>accept</v>
      </c>
      <c r="I48">
        <f t="shared" si="6"/>
        <v>0.18270575966488464</v>
      </c>
      <c r="J48" s="8">
        <f t="shared" si="7"/>
        <v>4.5052080204716649E-5</v>
      </c>
      <c r="K48">
        <f>_xlfn.BINOM.DIST(F48,C48,J48,1)</f>
        <v>1</v>
      </c>
      <c r="L48">
        <f>_xlfn.BINOM.DIST(G48,C48,J48,1)</f>
        <v>1</v>
      </c>
      <c r="M48">
        <f t="shared" si="8"/>
        <v>0</v>
      </c>
      <c r="Q48">
        <v>47</v>
      </c>
      <c r="R48">
        <f t="shared" si="9"/>
        <v>1.4123288431433983E-29</v>
      </c>
      <c r="S48">
        <f t="shared" si="9"/>
        <v>1.7408297026122522E-11</v>
      </c>
      <c r="T48">
        <f t="shared" si="9"/>
        <v>4.3709460589120069E-3</v>
      </c>
    </row>
    <row r="49" spans="1:20">
      <c r="A49" s="2">
        <v>45286</v>
      </c>
      <c r="B49" s="3">
        <v>97816250</v>
      </c>
      <c r="C49">
        <f t="shared" si="1"/>
        <v>1956325</v>
      </c>
      <c r="D49">
        <v>1782</v>
      </c>
      <c r="E49" s="1">
        <f t="shared" si="2"/>
        <v>9.2356764419669135E-4</v>
      </c>
      <c r="F49">
        <f t="shared" si="3"/>
        <v>1737</v>
      </c>
      <c r="G49">
        <f t="shared" si="4"/>
        <v>1877</v>
      </c>
      <c r="H49" t="str">
        <f t="shared" si="5"/>
        <v>accept</v>
      </c>
      <c r="I49">
        <f t="shared" si="6"/>
        <v>0.56917334077918791</v>
      </c>
      <c r="J49" s="8">
        <f t="shared" si="7"/>
        <v>4.5052080204716649E-5</v>
      </c>
      <c r="K49">
        <f>_xlfn.BINOM.DIST(F49,C49,J49,1)</f>
        <v>1</v>
      </c>
      <c r="L49">
        <f>_xlfn.BINOM.DIST(G49,C49,J49,1)</f>
        <v>1</v>
      </c>
      <c r="M49">
        <f t="shared" si="8"/>
        <v>0</v>
      </c>
      <c r="Q49">
        <v>48</v>
      </c>
      <c r="R49">
        <f t="shared" si="9"/>
        <v>2.2067638174115406E-31</v>
      </c>
      <c r="S49">
        <f t="shared" si="9"/>
        <v>1.088018564132656E-12</v>
      </c>
      <c r="T49">
        <f t="shared" si="9"/>
        <v>1.0927365147280032E-3</v>
      </c>
    </row>
    <row r="50" spans="1:20">
      <c r="A50" s="2">
        <v>45282</v>
      </c>
      <c r="B50" s="3">
        <v>92432900</v>
      </c>
      <c r="C50">
        <f t="shared" si="1"/>
        <v>1848658</v>
      </c>
      <c r="D50">
        <v>1366</v>
      </c>
      <c r="E50" s="1">
        <f t="shared" si="2"/>
        <v>9.2356764419669135E-4</v>
      </c>
      <c r="F50">
        <f t="shared" si="3"/>
        <v>1640</v>
      </c>
      <c r="G50">
        <f t="shared" si="4"/>
        <v>1776</v>
      </c>
      <c r="H50" t="str">
        <f t="shared" si="5"/>
        <v>reject</v>
      </c>
      <c r="I50">
        <f t="shared" si="6"/>
        <v>1.2420239355543771E-17</v>
      </c>
      <c r="J50" s="8">
        <f t="shared" si="7"/>
        <v>4.5052080204716649E-5</v>
      </c>
      <c r="K50">
        <f>_xlfn.BINOM.DIST(F50,C50,J50,1)</f>
        <v>1</v>
      </c>
      <c r="L50">
        <f>_xlfn.BINOM.DIST(G50,C50,J50,1)</f>
        <v>1</v>
      </c>
      <c r="M50">
        <f t="shared" si="8"/>
        <v>0</v>
      </c>
      <c r="Q50">
        <v>49</v>
      </c>
      <c r="R50">
        <f t="shared" si="9"/>
        <v>2.2517998136852455E-33</v>
      </c>
      <c r="S50">
        <f t="shared" si="9"/>
        <v>4.4408920985006533E-14</v>
      </c>
      <c r="T50">
        <f t="shared" si="9"/>
        <v>1.784059615882452E-4</v>
      </c>
    </row>
    <row r="51" spans="1:20">
      <c r="A51" s="2">
        <v>45279</v>
      </c>
      <c r="B51" s="3">
        <v>96200900</v>
      </c>
      <c r="C51">
        <f t="shared" si="1"/>
        <v>1924018</v>
      </c>
      <c r="D51">
        <v>1501</v>
      </c>
      <c r="E51" s="1">
        <f t="shared" si="2"/>
        <v>9.2356764419669135E-4</v>
      </c>
      <c r="F51">
        <f t="shared" si="3"/>
        <v>1708</v>
      </c>
      <c r="G51">
        <f t="shared" si="4"/>
        <v>1847</v>
      </c>
      <c r="H51" t="str">
        <f t="shared" si="5"/>
        <v>reject</v>
      </c>
      <c r="I51">
        <f t="shared" si="6"/>
        <v>1.8899422002805254E-11</v>
      </c>
      <c r="J51" s="8">
        <f t="shared" si="7"/>
        <v>4.5052080204716649E-5</v>
      </c>
      <c r="K51">
        <f>_xlfn.BINOM.DIST(F51,C51,J51,1)</f>
        <v>1</v>
      </c>
      <c r="L51">
        <f>_xlfn.BINOM.DIST(G51,C51,J51,1)</f>
        <v>1</v>
      </c>
      <c r="M51">
        <f t="shared" si="8"/>
        <v>0</v>
      </c>
      <c r="Q51">
        <v>50</v>
      </c>
      <c r="R51">
        <f t="shared" si="9"/>
        <v>1.1258999068426267E-35</v>
      </c>
      <c r="S51">
        <f t="shared" si="9"/>
        <v>8.8817841970012444E-16</v>
      </c>
      <c r="T51">
        <f t="shared" si="9"/>
        <v>1.4272476927059631E-5</v>
      </c>
    </row>
  </sheetData>
  <phoneticPr fontId="1" type="noConversion"/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D2ADEE67-2465-498B-8FD7-44A44D4A2900}">
            <xm:f>NOT(ISERROR(SEARCH($H$2,H2)))</xm:f>
            <xm:f>$H$2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H2:H51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62A4-315B-4486-8A89-36696A646F05}">
  <dimension ref="A1:W51"/>
  <sheetViews>
    <sheetView topLeftCell="C1" workbookViewId="0">
      <selection activeCell="T14" sqref="T14"/>
    </sheetView>
  </sheetViews>
  <sheetFormatPr defaultRowHeight="16.5"/>
  <cols>
    <col min="2" max="2" width="15.5" customWidth="1"/>
    <col min="4" max="4" width="11.25" customWidth="1"/>
    <col min="5" max="5" width="11.25" hidden="1" customWidth="1"/>
    <col min="6" max="6" width="13.125" customWidth="1"/>
    <col min="7" max="7" width="12.875" bestFit="1" customWidth="1"/>
    <col min="13" max="13" width="11.875" customWidth="1"/>
    <col min="14" max="14" width="19.5" customWidth="1"/>
    <col min="15" max="15" width="20.375" customWidth="1"/>
    <col min="19" max="19" width="9" style="8"/>
    <col min="20" max="20" width="12.875" style="10" bestFit="1" customWidth="1"/>
  </cols>
  <sheetData>
    <row r="1" spans="1:23">
      <c r="A1" t="s">
        <v>2</v>
      </c>
      <c r="B1" s="3" t="s">
        <v>1</v>
      </c>
      <c r="C1" t="s">
        <v>15</v>
      </c>
      <c r="D1" t="s">
        <v>16</v>
      </c>
      <c r="E1" t="s">
        <v>8</v>
      </c>
      <c r="F1" t="s">
        <v>17</v>
      </c>
      <c r="G1">
        <f>SUM(D2:D51)/SUM(C2:C51)</f>
        <v>8.959350211112236E-4</v>
      </c>
      <c r="H1" t="s">
        <v>23</v>
      </c>
      <c r="I1" t="s">
        <v>14</v>
      </c>
      <c r="J1" t="s">
        <v>22</v>
      </c>
      <c r="K1" t="s">
        <v>20</v>
      </c>
      <c r="L1" t="s">
        <v>21</v>
      </c>
      <c r="N1" t="s">
        <v>27</v>
      </c>
      <c r="O1" t="s">
        <v>24</v>
      </c>
      <c r="P1" t="s">
        <v>26</v>
      </c>
      <c r="Q1" t="s">
        <v>28</v>
      </c>
      <c r="S1" s="8" t="s">
        <v>39</v>
      </c>
      <c r="T1" s="10" t="s">
        <v>37</v>
      </c>
      <c r="U1" s="9" t="s">
        <v>38</v>
      </c>
      <c r="V1" s="6" t="s">
        <v>33</v>
      </c>
      <c r="W1" s="9" t="s">
        <v>34</v>
      </c>
    </row>
    <row r="2" spans="1:23">
      <c r="A2" s="2">
        <v>45405</v>
      </c>
      <c r="B2" s="3">
        <v>94533100</v>
      </c>
      <c r="C2">
        <f>B2/50</f>
        <v>1890662</v>
      </c>
      <c r="D2">
        <v>1659</v>
      </c>
      <c r="E2">
        <f>($G$1*(1-$G$1)/C2)^0.5</f>
        <v>2.175888674753789E-5</v>
      </c>
      <c r="F2" t="s">
        <v>19</v>
      </c>
      <c r="G2">
        <f>AVERAGE(C2:C51)</f>
        <v>2805962.42</v>
      </c>
      <c r="H2">
        <v>1</v>
      </c>
      <c r="I2">
        <f>D2/C2</f>
        <v>8.7747043099189591E-4</v>
      </c>
      <c r="J2">
        <f>$G$4</f>
        <v>8.959350211112236E-4</v>
      </c>
      <c r="K2">
        <f>$G$5</f>
        <v>9.4951764158277853E-4</v>
      </c>
      <c r="L2">
        <f>$G$6</f>
        <v>8.4235240063966867E-4</v>
      </c>
      <c r="M2" t="s">
        <v>25</v>
      </c>
      <c r="N2">
        <f>1-_xlfn.BINOM.DIST(G2*G5,G2,G1,1)</f>
        <v>1.4514291154221759E-3</v>
      </c>
      <c r="O2">
        <f>_xlfn.BINOM.DIST(G2*G6,G2,G1,1)</f>
        <v>1.2247581264727069E-3</v>
      </c>
      <c r="P2">
        <f>N2+O2</f>
        <v>2.6761872418948826E-3</v>
      </c>
      <c r="Q2">
        <f>1/P2</f>
        <v>373.6659320189969</v>
      </c>
      <c r="S2" s="8">
        <f>1*COMBIN(6,4)*COMBIN(42,1)/COMBIN(49,6)</f>
        <v>4.5052080204716649E-5</v>
      </c>
      <c r="T2" s="10">
        <f>_xlfn.BINOM.DIST(G2*G5,G2,S2,1)</f>
        <v>1</v>
      </c>
      <c r="U2">
        <f>_xlfn.BINOM.DIST(G2*G6,G2,S2,1)</f>
        <v>1</v>
      </c>
      <c r="V2">
        <f>T2-U2</f>
        <v>0</v>
      </c>
      <c r="W2">
        <f>1/(1-V2)</f>
        <v>1</v>
      </c>
    </row>
    <row r="3" spans="1:23">
      <c r="A3" s="2">
        <v>45401</v>
      </c>
      <c r="B3" s="3">
        <v>91260750</v>
      </c>
      <c r="C3">
        <f t="shared" ref="C3:C51" si="0">B3/50</f>
        <v>1825215</v>
      </c>
      <c r="D3">
        <v>1736</v>
      </c>
      <c r="E3">
        <f t="shared" ref="E3:E51" si="1">($G$1*(1-$G$1)/C3)^0.5</f>
        <v>2.2145556838464314E-5</v>
      </c>
      <c r="F3" s="6" t="s">
        <v>18</v>
      </c>
      <c r="G3">
        <f>(G1*(1-G1)/G2)^0.5</f>
        <v>1.7860873490518294E-5</v>
      </c>
      <c r="H3">
        <v>2</v>
      </c>
      <c r="I3">
        <f t="shared" ref="I3:I51" si="2">D3/C3</f>
        <v>9.5112082686149308E-4</v>
      </c>
      <c r="J3">
        <f t="shared" ref="J3:J51" si="3">$G$4</f>
        <v>8.959350211112236E-4</v>
      </c>
      <c r="K3">
        <f t="shared" ref="K3:K51" si="4">$G$5</f>
        <v>9.4951764158277853E-4</v>
      </c>
      <c r="L3">
        <f t="shared" ref="L3:L51" si="5">$G$6</f>
        <v>8.4235240063966867E-4</v>
      </c>
    </row>
    <row r="4" spans="1:23">
      <c r="A4" s="2">
        <v>45398</v>
      </c>
      <c r="B4" s="3">
        <v>93796550</v>
      </c>
      <c r="C4">
        <f t="shared" si="0"/>
        <v>1875931</v>
      </c>
      <c r="D4">
        <v>1750</v>
      </c>
      <c r="E4">
        <f t="shared" si="1"/>
        <v>2.1844151975238451E-5</v>
      </c>
      <c r="F4" s="7" t="s">
        <v>22</v>
      </c>
      <c r="G4">
        <f>G1</f>
        <v>8.959350211112236E-4</v>
      </c>
      <c r="H4">
        <v>3</v>
      </c>
      <c r="I4">
        <f t="shared" si="2"/>
        <v>9.3287013221701656E-4</v>
      </c>
      <c r="J4">
        <f t="shared" si="3"/>
        <v>8.959350211112236E-4</v>
      </c>
      <c r="K4">
        <f t="shared" si="4"/>
        <v>9.4951764158277853E-4</v>
      </c>
      <c r="L4">
        <f t="shared" si="5"/>
        <v>8.4235240063966867E-4</v>
      </c>
      <c r="M4" t="str" cm="1">
        <f t="array" ref="M4:R5">TRANSPOSE(F1:G6)</f>
        <v>p_hat</v>
      </c>
      <c r="N4" t="str">
        <v>n_bar</v>
      </c>
      <c r="O4" t="str">
        <v>σ_(n_bar)</v>
      </c>
      <c r="P4" t="str">
        <v>CL</v>
      </c>
      <c r="Q4" t="str">
        <v>UCL</v>
      </c>
      <c r="R4" t="str">
        <v>LCL</v>
      </c>
    </row>
    <row r="5" spans="1:23">
      <c r="A5" s="2">
        <v>45394</v>
      </c>
      <c r="B5" s="3">
        <v>94919950</v>
      </c>
      <c r="C5">
        <f t="shared" si="0"/>
        <v>1898399</v>
      </c>
      <c r="D5">
        <v>2037</v>
      </c>
      <c r="E5">
        <f t="shared" si="1"/>
        <v>2.1714501877724583E-5</v>
      </c>
      <c r="F5" t="s">
        <v>20</v>
      </c>
      <c r="G5">
        <f>G1+3*G3</f>
        <v>9.4951764158277853E-4</v>
      </c>
      <c r="H5">
        <v>4</v>
      </c>
      <c r="I5">
        <f t="shared" si="2"/>
        <v>1.0730094147752922E-3</v>
      </c>
      <c r="J5">
        <f t="shared" si="3"/>
        <v>8.959350211112236E-4</v>
      </c>
      <c r="K5">
        <f t="shared" si="4"/>
        <v>9.4951764158277853E-4</v>
      </c>
      <c r="L5">
        <f t="shared" si="5"/>
        <v>8.4235240063966867E-4</v>
      </c>
      <c r="M5">
        <v>8.959350211112236E-4</v>
      </c>
      <c r="N5">
        <v>2805962.42</v>
      </c>
      <c r="O5">
        <v>1.7860873490518294E-5</v>
      </c>
      <c r="P5">
        <v>8.959350211112236E-4</v>
      </c>
      <c r="Q5">
        <v>9.4951764158277853E-4</v>
      </c>
      <c r="R5">
        <v>8.4235240063966867E-4</v>
      </c>
    </row>
    <row r="6" spans="1:23">
      <c r="A6" s="2">
        <v>45391</v>
      </c>
      <c r="B6" s="3">
        <v>110857850</v>
      </c>
      <c r="C6">
        <f t="shared" si="0"/>
        <v>2217157</v>
      </c>
      <c r="D6">
        <v>2101</v>
      </c>
      <c r="E6">
        <f t="shared" si="1"/>
        <v>2.0093028298025858E-5</v>
      </c>
      <c r="F6" t="s">
        <v>21</v>
      </c>
      <c r="G6">
        <f>G1-3*G3</f>
        <v>8.4235240063966867E-4</v>
      </c>
      <c r="H6">
        <v>5</v>
      </c>
      <c r="I6">
        <f t="shared" si="2"/>
        <v>9.4760993470466911E-4</v>
      </c>
      <c r="J6">
        <f t="shared" si="3"/>
        <v>8.959350211112236E-4</v>
      </c>
      <c r="K6">
        <f t="shared" si="4"/>
        <v>9.4951764158277853E-4</v>
      </c>
      <c r="L6">
        <f t="shared" si="5"/>
        <v>8.4235240063966867E-4</v>
      </c>
    </row>
    <row r="7" spans="1:23">
      <c r="A7" s="2">
        <v>45391</v>
      </c>
      <c r="B7" s="3">
        <v>101158800</v>
      </c>
      <c r="C7">
        <f t="shared" si="0"/>
        <v>2023176</v>
      </c>
      <c r="D7">
        <v>1686</v>
      </c>
      <c r="E7">
        <f t="shared" si="1"/>
        <v>2.103423817511924E-5</v>
      </c>
      <c r="H7">
        <v>6</v>
      </c>
      <c r="I7">
        <f t="shared" si="2"/>
        <v>8.3334321878076841E-4</v>
      </c>
      <c r="J7">
        <f t="shared" si="3"/>
        <v>8.959350211112236E-4</v>
      </c>
      <c r="K7">
        <f t="shared" si="4"/>
        <v>9.4951764158277853E-4</v>
      </c>
      <c r="L7">
        <f t="shared" si="5"/>
        <v>8.4235240063966867E-4</v>
      </c>
    </row>
    <row r="8" spans="1:23">
      <c r="A8" s="2">
        <v>45384</v>
      </c>
      <c r="B8" s="3">
        <v>102237750</v>
      </c>
      <c r="C8">
        <f t="shared" si="0"/>
        <v>2044755</v>
      </c>
      <c r="D8">
        <v>1676</v>
      </c>
      <c r="E8">
        <f t="shared" si="1"/>
        <v>2.0922953028150551E-5</v>
      </c>
      <c r="H8">
        <v>7</v>
      </c>
      <c r="I8">
        <f t="shared" si="2"/>
        <v>8.1965810084826791E-4</v>
      </c>
      <c r="J8">
        <f t="shared" si="3"/>
        <v>8.959350211112236E-4</v>
      </c>
      <c r="K8">
        <f t="shared" si="4"/>
        <v>9.4951764158277853E-4</v>
      </c>
      <c r="L8">
        <f t="shared" si="5"/>
        <v>8.4235240063966867E-4</v>
      </c>
    </row>
    <row r="9" spans="1:23">
      <c r="A9" s="2">
        <v>45380</v>
      </c>
      <c r="B9" s="3">
        <v>98140150</v>
      </c>
      <c r="C9">
        <f t="shared" si="0"/>
        <v>1962803</v>
      </c>
      <c r="D9">
        <v>1608</v>
      </c>
      <c r="E9">
        <f t="shared" si="1"/>
        <v>2.1355279649881192E-5</v>
      </c>
      <c r="H9">
        <v>8</v>
      </c>
      <c r="I9">
        <f t="shared" si="2"/>
        <v>8.1923657137267464E-4</v>
      </c>
      <c r="J9">
        <f t="shared" si="3"/>
        <v>8.959350211112236E-4</v>
      </c>
      <c r="K9">
        <f t="shared" si="4"/>
        <v>9.4951764158277853E-4</v>
      </c>
      <c r="L9">
        <f t="shared" si="5"/>
        <v>8.4235240063966867E-4</v>
      </c>
    </row>
    <row r="10" spans="1:23">
      <c r="A10" s="2">
        <v>45377</v>
      </c>
      <c r="B10" s="3">
        <v>98682250</v>
      </c>
      <c r="C10">
        <f t="shared" si="0"/>
        <v>1973645</v>
      </c>
      <c r="D10">
        <v>1758</v>
      </c>
      <c r="E10">
        <f t="shared" si="1"/>
        <v>2.1296542441601864E-5</v>
      </c>
      <c r="H10">
        <v>9</v>
      </c>
      <c r="I10">
        <f t="shared" si="2"/>
        <v>8.9073769598889364E-4</v>
      </c>
      <c r="J10">
        <f t="shared" si="3"/>
        <v>8.959350211112236E-4</v>
      </c>
      <c r="K10">
        <f t="shared" si="4"/>
        <v>9.4951764158277853E-4</v>
      </c>
      <c r="L10">
        <f t="shared" si="5"/>
        <v>8.4235240063966867E-4</v>
      </c>
    </row>
    <row r="11" spans="1:23">
      <c r="A11" s="2">
        <v>45373</v>
      </c>
      <c r="B11" s="3">
        <v>100908850</v>
      </c>
      <c r="C11">
        <f t="shared" si="0"/>
        <v>2018177</v>
      </c>
      <c r="D11">
        <v>1537</v>
      </c>
      <c r="E11">
        <f t="shared" si="1"/>
        <v>2.1060272839878499E-5</v>
      </c>
      <c r="H11">
        <v>10</v>
      </c>
      <c r="I11">
        <f t="shared" si="2"/>
        <v>7.6157839475923068E-4</v>
      </c>
      <c r="J11">
        <f t="shared" si="3"/>
        <v>8.959350211112236E-4</v>
      </c>
      <c r="K11">
        <f t="shared" si="4"/>
        <v>9.4951764158277853E-4</v>
      </c>
      <c r="L11">
        <f t="shared" si="5"/>
        <v>8.4235240063966867E-4</v>
      </c>
    </row>
    <row r="12" spans="1:23">
      <c r="A12" s="2">
        <v>45370</v>
      </c>
      <c r="B12" s="3">
        <v>102852250</v>
      </c>
      <c r="C12">
        <f t="shared" si="0"/>
        <v>2057045</v>
      </c>
      <c r="D12">
        <v>1907</v>
      </c>
      <c r="E12">
        <f t="shared" si="1"/>
        <v>2.0860356360235097E-5</v>
      </c>
      <c r="H12">
        <v>11</v>
      </c>
      <c r="I12">
        <f t="shared" si="2"/>
        <v>9.2705798852237063E-4</v>
      </c>
      <c r="J12">
        <f t="shared" si="3"/>
        <v>8.959350211112236E-4</v>
      </c>
      <c r="K12">
        <f t="shared" si="4"/>
        <v>9.4951764158277853E-4</v>
      </c>
      <c r="L12">
        <f t="shared" si="5"/>
        <v>8.4235240063966867E-4</v>
      </c>
    </row>
    <row r="13" spans="1:23">
      <c r="A13" s="2">
        <v>45366</v>
      </c>
      <c r="B13" s="3">
        <v>102625750</v>
      </c>
      <c r="C13">
        <f t="shared" si="0"/>
        <v>2052515</v>
      </c>
      <c r="D13">
        <v>1607</v>
      </c>
      <c r="E13">
        <f t="shared" si="1"/>
        <v>2.0883363581053966E-5</v>
      </c>
      <c r="H13">
        <v>12</v>
      </c>
      <c r="I13">
        <f t="shared" si="2"/>
        <v>7.829419029824386E-4</v>
      </c>
      <c r="J13">
        <f t="shared" si="3"/>
        <v>8.959350211112236E-4</v>
      </c>
      <c r="K13">
        <f t="shared" si="4"/>
        <v>9.4951764158277853E-4</v>
      </c>
      <c r="L13">
        <f t="shared" si="5"/>
        <v>8.4235240063966867E-4</v>
      </c>
    </row>
    <row r="14" spans="1:23">
      <c r="A14" s="2">
        <v>45363</v>
      </c>
      <c r="B14" s="3">
        <v>147291700</v>
      </c>
      <c r="C14">
        <f t="shared" si="0"/>
        <v>2945834</v>
      </c>
      <c r="D14">
        <v>2391</v>
      </c>
      <c r="E14">
        <f t="shared" si="1"/>
        <v>1.743168961297826E-5</v>
      </c>
      <c r="H14">
        <v>13</v>
      </c>
      <c r="I14">
        <f t="shared" si="2"/>
        <v>8.1165469608946057E-4</v>
      </c>
      <c r="J14">
        <f t="shared" si="3"/>
        <v>8.959350211112236E-4</v>
      </c>
      <c r="K14">
        <f t="shared" si="4"/>
        <v>9.4951764158277853E-4</v>
      </c>
      <c r="L14">
        <f t="shared" si="5"/>
        <v>8.4235240063966867E-4</v>
      </c>
    </row>
    <row r="15" spans="1:23">
      <c r="A15" s="2">
        <v>45359</v>
      </c>
      <c r="B15" s="3">
        <v>132588250</v>
      </c>
      <c r="C15">
        <f t="shared" si="0"/>
        <v>2651765</v>
      </c>
      <c r="D15">
        <v>2237</v>
      </c>
      <c r="E15">
        <f t="shared" si="1"/>
        <v>1.8372831936954229E-5</v>
      </c>
      <c r="H15">
        <v>14</v>
      </c>
      <c r="I15">
        <f t="shared" si="2"/>
        <v>8.4358908123457392E-4</v>
      </c>
      <c r="J15">
        <f t="shared" si="3"/>
        <v>8.959350211112236E-4</v>
      </c>
      <c r="K15">
        <f t="shared" si="4"/>
        <v>9.4951764158277853E-4</v>
      </c>
      <c r="L15">
        <f t="shared" si="5"/>
        <v>8.4235240063966867E-4</v>
      </c>
    </row>
    <row r="16" spans="1:23">
      <c r="A16" s="2">
        <v>45356</v>
      </c>
      <c r="B16" s="3">
        <v>134655600</v>
      </c>
      <c r="C16">
        <f t="shared" si="0"/>
        <v>2693112</v>
      </c>
      <c r="D16">
        <v>2565</v>
      </c>
      <c r="E16">
        <f t="shared" si="1"/>
        <v>1.8231248551664926E-5</v>
      </c>
      <c r="H16">
        <v>15</v>
      </c>
      <c r="I16">
        <f t="shared" si="2"/>
        <v>9.5242975412830957E-4</v>
      </c>
      <c r="J16">
        <f t="shared" si="3"/>
        <v>8.959350211112236E-4</v>
      </c>
      <c r="K16">
        <f t="shared" si="4"/>
        <v>9.4951764158277853E-4</v>
      </c>
      <c r="L16">
        <f t="shared" si="5"/>
        <v>8.4235240063966867E-4</v>
      </c>
    </row>
    <row r="17" spans="1:12">
      <c r="A17" s="2">
        <v>45352</v>
      </c>
      <c r="B17" s="3">
        <v>119882400</v>
      </c>
      <c r="C17">
        <f t="shared" si="0"/>
        <v>2397648</v>
      </c>
      <c r="D17">
        <v>1873</v>
      </c>
      <c r="E17">
        <f t="shared" si="1"/>
        <v>1.9321947923633888E-5</v>
      </c>
      <c r="H17">
        <v>16</v>
      </c>
      <c r="I17">
        <f t="shared" si="2"/>
        <v>7.8118222524740911E-4</v>
      </c>
      <c r="J17">
        <f t="shared" si="3"/>
        <v>8.959350211112236E-4</v>
      </c>
      <c r="K17">
        <f t="shared" si="4"/>
        <v>9.4951764158277853E-4</v>
      </c>
      <c r="L17">
        <f t="shared" si="5"/>
        <v>8.4235240063966867E-4</v>
      </c>
    </row>
    <row r="18" spans="1:12">
      <c r="A18" s="2">
        <v>45349</v>
      </c>
      <c r="B18" s="3">
        <v>114267850</v>
      </c>
      <c r="C18">
        <f t="shared" si="0"/>
        <v>2285357</v>
      </c>
      <c r="D18">
        <v>1923</v>
      </c>
      <c r="E18">
        <f t="shared" si="1"/>
        <v>1.9790947814853911E-5</v>
      </c>
      <c r="H18">
        <v>17</v>
      </c>
      <c r="I18">
        <f t="shared" si="2"/>
        <v>8.4144402821966109E-4</v>
      </c>
      <c r="J18">
        <f t="shared" si="3"/>
        <v>8.959350211112236E-4</v>
      </c>
      <c r="K18">
        <f t="shared" si="4"/>
        <v>9.4951764158277853E-4</v>
      </c>
      <c r="L18">
        <f t="shared" si="5"/>
        <v>8.4235240063966867E-4</v>
      </c>
    </row>
    <row r="19" spans="1:12">
      <c r="A19" s="2">
        <v>45346</v>
      </c>
      <c r="B19" s="3">
        <v>140742000</v>
      </c>
      <c r="C19">
        <f t="shared" si="0"/>
        <v>2814840</v>
      </c>
      <c r="D19">
        <v>2466</v>
      </c>
      <c r="E19">
        <f t="shared" si="1"/>
        <v>1.7832686000209957E-5</v>
      </c>
      <c r="H19">
        <v>18</v>
      </c>
      <c r="I19">
        <f t="shared" si="2"/>
        <v>8.7607110883744727E-4</v>
      </c>
      <c r="J19">
        <f t="shared" si="3"/>
        <v>8.959350211112236E-4</v>
      </c>
      <c r="K19">
        <f t="shared" si="4"/>
        <v>9.4951764158277853E-4</v>
      </c>
      <c r="L19">
        <f t="shared" si="5"/>
        <v>8.4235240063966867E-4</v>
      </c>
    </row>
    <row r="20" spans="1:12">
      <c r="A20" s="2">
        <v>45345</v>
      </c>
      <c r="B20" s="3">
        <v>154793450</v>
      </c>
      <c r="C20">
        <f t="shared" si="0"/>
        <v>3095869</v>
      </c>
      <c r="D20">
        <v>2878</v>
      </c>
      <c r="E20">
        <f t="shared" si="1"/>
        <v>1.700404837210672E-5</v>
      </c>
      <c r="H20">
        <v>19</v>
      </c>
      <c r="I20">
        <f t="shared" si="2"/>
        <v>9.2962589825344678E-4</v>
      </c>
      <c r="J20">
        <f t="shared" si="3"/>
        <v>8.959350211112236E-4</v>
      </c>
      <c r="K20">
        <f t="shared" si="4"/>
        <v>9.4951764158277853E-4</v>
      </c>
      <c r="L20">
        <f t="shared" si="5"/>
        <v>8.4235240063966867E-4</v>
      </c>
    </row>
    <row r="21" spans="1:12">
      <c r="A21" s="2">
        <v>45344</v>
      </c>
      <c r="B21" s="3">
        <v>136989650</v>
      </c>
      <c r="C21">
        <f t="shared" si="0"/>
        <v>2739793</v>
      </c>
      <c r="D21">
        <v>2445</v>
      </c>
      <c r="E21">
        <f t="shared" si="1"/>
        <v>1.8075267931891753E-5</v>
      </c>
      <c r="H21">
        <v>20</v>
      </c>
      <c r="I21">
        <f t="shared" si="2"/>
        <v>8.9240318520413767E-4</v>
      </c>
      <c r="J21">
        <f t="shared" si="3"/>
        <v>8.959350211112236E-4</v>
      </c>
      <c r="K21">
        <f t="shared" si="4"/>
        <v>9.4951764158277853E-4</v>
      </c>
      <c r="L21">
        <f t="shared" si="5"/>
        <v>8.4235240063966867E-4</v>
      </c>
    </row>
    <row r="22" spans="1:12">
      <c r="A22" s="2">
        <v>45343</v>
      </c>
      <c r="B22" s="3">
        <v>138635750</v>
      </c>
      <c r="C22">
        <f t="shared" si="0"/>
        <v>2772715</v>
      </c>
      <c r="D22">
        <v>2418</v>
      </c>
      <c r="E22">
        <f t="shared" si="1"/>
        <v>1.7967638596048839E-5</v>
      </c>
      <c r="H22">
        <v>21</v>
      </c>
      <c r="I22">
        <f t="shared" si="2"/>
        <v>8.7206943374995268E-4</v>
      </c>
      <c r="J22">
        <f t="shared" si="3"/>
        <v>8.959350211112236E-4</v>
      </c>
      <c r="K22">
        <f t="shared" si="4"/>
        <v>9.4951764158277853E-4</v>
      </c>
      <c r="L22">
        <f t="shared" si="5"/>
        <v>8.4235240063966867E-4</v>
      </c>
    </row>
    <row r="23" spans="1:12">
      <c r="A23" s="2">
        <v>45342</v>
      </c>
      <c r="B23" s="3">
        <v>156102700</v>
      </c>
      <c r="C23">
        <f t="shared" si="0"/>
        <v>3122054</v>
      </c>
      <c r="D23">
        <v>3003</v>
      </c>
      <c r="E23">
        <f t="shared" si="1"/>
        <v>1.6932590842182603E-5</v>
      </c>
      <c r="H23">
        <v>22</v>
      </c>
      <c r="I23">
        <f t="shared" si="2"/>
        <v>9.6186677104239705E-4</v>
      </c>
      <c r="J23">
        <f t="shared" si="3"/>
        <v>8.959350211112236E-4</v>
      </c>
      <c r="K23">
        <f t="shared" si="4"/>
        <v>9.4951764158277853E-4</v>
      </c>
      <c r="L23">
        <f t="shared" si="5"/>
        <v>8.4235240063966867E-4</v>
      </c>
    </row>
    <row r="24" spans="1:12">
      <c r="A24" s="2">
        <v>45341</v>
      </c>
      <c r="B24" s="3">
        <v>148157600</v>
      </c>
      <c r="C24">
        <f t="shared" si="0"/>
        <v>2963152</v>
      </c>
      <c r="D24">
        <v>2844</v>
      </c>
      <c r="E24">
        <f t="shared" si="1"/>
        <v>1.7380675628863274E-5</v>
      </c>
      <c r="H24">
        <v>23</v>
      </c>
      <c r="I24">
        <f t="shared" si="2"/>
        <v>9.5978876547676254E-4</v>
      </c>
      <c r="J24">
        <f t="shared" si="3"/>
        <v>8.959350211112236E-4</v>
      </c>
      <c r="K24">
        <f t="shared" si="4"/>
        <v>9.4951764158277853E-4</v>
      </c>
      <c r="L24">
        <f t="shared" si="5"/>
        <v>8.4235240063966867E-4</v>
      </c>
    </row>
    <row r="25" spans="1:12">
      <c r="A25" s="2">
        <v>45340</v>
      </c>
      <c r="B25" s="3">
        <v>151708250</v>
      </c>
      <c r="C25">
        <f t="shared" si="0"/>
        <v>3034165</v>
      </c>
      <c r="D25">
        <v>2970</v>
      </c>
      <c r="E25">
        <f t="shared" si="1"/>
        <v>1.7176078738405196E-5</v>
      </c>
      <c r="H25">
        <v>24</v>
      </c>
      <c r="I25">
        <f t="shared" si="2"/>
        <v>9.7885250142955315E-4</v>
      </c>
      <c r="J25">
        <f t="shared" si="3"/>
        <v>8.959350211112236E-4</v>
      </c>
      <c r="K25">
        <f t="shared" si="4"/>
        <v>9.4951764158277853E-4</v>
      </c>
      <c r="L25">
        <f t="shared" si="5"/>
        <v>8.4235240063966867E-4</v>
      </c>
    </row>
    <row r="26" spans="1:12">
      <c r="A26" s="2">
        <v>45339</v>
      </c>
      <c r="B26" s="3">
        <v>164832950</v>
      </c>
      <c r="C26">
        <f t="shared" si="0"/>
        <v>3296659</v>
      </c>
      <c r="D26">
        <v>2931</v>
      </c>
      <c r="E26">
        <f t="shared" si="1"/>
        <v>1.6478079963676221E-5</v>
      </c>
      <c r="H26">
        <v>25</v>
      </c>
      <c r="I26">
        <f t="shared" si="2"/>
        <v>8.8908194629775175E-4</v>
      </c>
      <c r="J26">
        <f t="shared" si="3"/>
        <v>8.959350211112236E-4</v>
      </c>
      <c r="K26">
        <f t="shared" si="4"/>
        <v>9.4951764158277853E-4</v>
      </c>
      <c r="L26">
        <f t="shared" si="5"/>
        <v>8.4235240063966867E-4</v>
      </c>
    </row>
    <row r="27" spans="1:12">
      <c r="A27" s="2">
        <v>45338</v>
      </c>
      <c r="B27" s="3">
        <v>188302250</v>
      </c>
      <c r="C27">
        <f t="shared" si="0"/>
        <v>3766045</v>
      </c>
      <c r="D27">
        <v>2846</v>
      </c>
      <c r="E27">
        <f t="shared" si="1"/>
        <v>1.5417035305861907E-5</v>
      </c>
      <c r="H27">
        <v>26</v>
      </c>
      <c r="I27">
        <f t="shared" si="2"/>
        <v>7.5569994516794139E-4</v>
      </c>
      <c r="J27">
        <f t="shared" si="3"/>
        <v>8.959350211112236E-4</v>
      </c>
      <c r="K27">
        <f t="shared" si="4"/>
        <v>9.4951764158277853E-4</v>
      </c>
      <c r="L27">
        <f t="shared" si="5"/>
        <v>8.4235240063966867E-4</v>
      </c>
    </row>
    <row r="28" spans="1:12">
      <c r="A28" s="2">
        <v>45337</v>
      </c>
      <c r="B28" s="3">
        <v>197336000</v>
      </c>
      <c r="C28">
        <f t="shared" si="0"/>
        <v>3946720</v>
      </c>
      <c r="D28">
        <v>3977</v>
      </c>
      <c r="E28">
        <f t="shared" si="1"/>
        <v>1.5060016970368293E-5</v>
      </c>
      <c r="H28">
        <v>27</v>
      </c>
      <c r="I28">
        <f t="shared" si="2"/>
        <v>1.0076721936190052E-3</v>
      </c>
      <c r="J28">
        <f t="shared" si="3"/>
        <v>8.959350211112236E-4</v>
      </c>
      <c r="K28">
        <f t="shared" si="4"/>
        <v>9.4951764158277853E-4</v>
      </c>
      <c r="L28">
        <f t="shared" si="5"/>
        <v>8.4235240063966867E-4</v>
      </c>
    </row>
    <row r="29" spans="1:12">
      <c r="A29" s="2">
        <v>45336</v>
      </c>
      <c r="B29" s="3">
        <v>272001450</v>
      </c>
      <c r="C29">
        <f t="shared" si="0"/>
        <v>5440029</v>
      </c>
      <c r="D29">
        <v>5332</v>
      </c>
      <c r="E29">
        <f t="shared" si="1"/>
        <v>1.2827529203435233E-5</v>
      </c>
      <c r="H29">
        <v>28</v>
      </c>
      <c r="I29">
        <f t="shared" si="2"/>
        <v>9.8014183380272426E-4</v>
      </c>
      <c r="J29">
        <f t="shared" si="3"/>
        <v>8.959350211112236E-4</v>
      </c>
      <c r="K29">
        <f t="shared" si="4"/>
        <v>9.4951764158277853E-4</v>
      </c>
      <c r="L29">
        <f t="shared" si="5"/>
        <v>8.4235240063966867E-4</v>
      </c>
    </row>
    <row r="30" spans="1:12">
      <c r="A30" s="2">
        <v>45335</v>
      </c>
      <c r="B30" s="3">
        <v>190351800</v>
      </c>
      <c r="C30">
        <f t="shared" si="0"/>
        <v>3807036</v>
      </c>
      <c r="D30">
        <v>3120</v>
      </c>
      <c r="E30">
        <f t="shared" si="1"/>
        <v>1.5333811766793044E-5</v>
      </c>
      <c r="H30">
        <v>29</v>
      </c>
      <c r="I30">
        <f t="shared" si="2"/>
        <v>8.1953519746070169E-4</v>
      </c>
      <c r="J30">
        <f t="shared" si="3"/>
        <v>8.959350211112236E-4</v>
      </c>
      <c r="K30">
        <f t="shared" si="4"/>
        <v>9.4951764158277853E-4</v>
      </c>
      <c r="L30">
        <f t="shared" si="5"/>
        <v>8.4235240063966867E-4</v>
      </c>
    </row>
    <row r="31" spans="1:12">
      <c r="A31" s="2">
        <v>45334</v>
      </c>
      <c r="B31" s="3">
        <v>248903050</v>
      </c>
      <c r="C31">
        <f t="shared" si="0"/>
        <v>4978061</v>
      </c>
      <c r="D31">
        <v>3965</v>
      </c>
      <c r="E31">
        <f t="shared" si="1"/>
        <v>1.3409528648650813E-5</v>
      </c>
      <c r="H31">
        <v>30</v>
      </c>
      <c r="I31">
        <f t="shared" si="2"/>
        <v>7.9649486014735451E-4</v>
      </c>
      <c r="J31">
        <f t="shared" si="3"/>
        <v>8.959350211112236E-4</v>
      </c>
      <c r="K31">
        <f t="shared" si="4"/>
        <v>9.4951764158277853E-4</v>
      </c>
      <c r="L31">
        <f t="shared" si="5"/>
        <v>8.4235240063966867E-4</v>
      </c>
    </row>
    <row r="32" spans="1:12">
      <c r="A32" s="2">
        <v>45333</v>
      </c>
      <c r="B32" s="3">
        <v>271083500</v>
      </c>
      <c r="C32">
        <f t="shared" si="0"/>
        <v>5421670</v>
      </c>
      <c r="D32">
        <v>4520</v>
      </c>
      <c r="E32">
        <f t="shared" si="1"/>
        <v>1.2849229305148176E-5</v>
      </c>
      <c r="H32">
        <v>31</v>
      </c>
      <c r="I32">
        <f t="shared" si="2"/>
        <v>8.3369146406918901E-4</v>
      </c>
      <c r="J32">
        <f t="shared" si="3"/>
        <v>8.959350211112236E-4</v>
      </c>
      <c r="K32">
        <f t="shared" si="4"/>
        <v>9.4951764158277853E-4</v>
      </c>
      <c r="L32">
        <f t="shared" si="5"/>
        <v>8.4235240063966867E-4</v>
      </c>
    </row>
    <row r="33" spans="1:12">
      <c r="A33" s="2">
        <v>45332</v>
      </c>
      <c r="B33" s="3">
        <v>311420200</v>
      </c>
      <c r="C33">
        <f t="shared" si="0"/>
        <v>6228404</v>
      </c>
      <c r="D33">
        <v>6475</v>
      </c>
      <c r="E33">
        <f t="shared" si="1"/>
        <v>1.198823456873291E-5</v>
      </c>
      <c r="H33">
        <v>32</v>
      </c>
      <c r="I33">
        <f t="shared" si="2"/>
        <v>1.0395921651838898E-3</v>
      </c>
      <c r="J33">
        <f t="shared" si="3"/>
        <v>8.959350211112236E-4</v>
      </c>
      <c r="K33">
        <f t="shared" si="4"/>
        <v>9.4951764158277853E-4</v>
      </c>
      <c r="L33">
        <f t="shared" si="5"/>
        <v>8.4235240063966867E-4</v>
      </c>
    </row>
    <row r="34" spans="1:12">
      <c r="A34" s="2">
        <v>45331</v>
      </c>
      <c r="B34" s="3">
        <v>289130550</v>
      </c>
      <c r="C34">
        <f t="shared" si="0"/>
        <v>5782611</v>
      </c>
      <c r="D34">
        <v>5955</v>
      </c>
      <c r="E34">
        <f t="shared" si="1"/>
        <v>1.2441754581971838E-5</v>
      </c>
      <c r="H34">
        <v>33</v>
      </c>
      <c r="I34">
        <f t="shared" si="2"/>
        <v>1.0298116196991291E-3</v>
      </c>
      <c r="J34">
        <f t="shared" si="3"/>
        <v>8.959350211112236E-4</v>
      </c>
      <c r="K34">
        <f t="shared" si="4"/>
        <v>9.4951764158277853E-4</v>
      </c>
      <c r="L34">
        <f t="shared" si="5"/>
        <v>8.4235240063966867E-4</v>
      </c>
    </row>
    <row r="35" spans="1:12">
      <c r="A35" s="2">
        <v>45330</v>
      </c>
      <c r="B35" s="3">
        <v>183653950</v>
      </c>
      <c r="C35">
        <f t="shared" si="0"/>
        <v>3673079</v>
      </c>
      <c r="D35">
        <v>3322</v>
      </c>
      <c r="E35">
        <f t="shared" si="1"/>
        <v>1.5610919523894674E-5</v>
      </c>
      <c r="H35">
        <v>34</v>
      </c>
      <c r="I35">
        <f t="shared" si="2"/>
        <v>9.0441833676868915E-4</v>
      </c>
      <c r="J35">
        <f t="shared" si="3"/>
        <v>8.959350211112236E-4</v>
      </c>
      <c r="K35">
        <f t="shared" si="4"/>
        <v>9.4951764158277853E-4</v>
      </c>
      <c r="L35">
        <f t="shared" si="5"/>
        <v>8.4235240063966867E-4</v>
      </c>
    </row>
    <row r="36" spans="1:12">
      <c r="A36" s="2">
        <v>45329</v>
      </c>
      <c r="B36" s="3">
        <v>147109300</v>
      </c>
      <c r="C36">
        <f t="shared" si="0"/>
        <v>2942186</v>
      </c>
      <c r="D36">
        <v>2488</v>
      </c>
      <c r="E36">
        <f t="shared" si="1"/>
        <v>1.7442492992582419E-5</v>
      </c>
      <c r="H36">
        <v>35</v>
      </c>
      <c r="I36">
        <f t="shared" si="2"/>
        <v>8.4562974604596717E-4</v>
      </c>
      <c r="J36">
        <f t="shared" si="3"/>
        <v>8.959350211112236E-4</v>
      </c>
      <c r="K36">
        <f t="shared" si="4"/>
        <v>9.4951764158277853E-4</v>
      </c>
      <c r="L36">
        <f t="shared" si="5"/>
        <v>8.4235240063966867E-4</v>
      </c>
    </row>
    <row r="37" spans="1:12">
      <c r="A37" s="2">
        <v>45328</v>
      </c>
      <c r="B37" s="3">
        <v>215438650</v>
      </c>
      <c r="C37">
        <f t="shared" si="0"/>
        <v>4308773</v>
      </c>
      <c r="D37">
        <v>3845</v>
      </c>
      <c r="E37">
        <f t="shared" si="1"/>
        <v>1.4413412373658452E-5</v>
      </c>
      <c r="H37">
        <v>36</v>
      </c>
      <c r="I37">
        <f t="shared" si="2"/>
        <v>8.9236541354116355E-4</v>
      </c>
      <c r="J37">
        <f t="shared" si="3"/>
        <v>8.959350211112236E-4</v>
      </c>
      <c r="K37">
        <f t="shared" si="4"/>
        <v>9.4951764158277853E-4</v>
      </c>
      <c r="L37">
        <f t="shared" si="5"/>
        <v>8.4235240063966867E-4</v>
      </c>
    </row>
    <row r="38" spans="1:12">
      <c r="A38" s="2">
        <v>45324</v>
      </c>
      <c r="B38" s="3">
        <v>108994850</v>
      </c>
      <c r="C38">
        <f t="shared" si="0"/>
        <v>2179897</v>
      </c>
      <c r="D38">
        <v>2302</v>
      </c>
      <c r="E38">
        <f t="shared" si="1"/>
        <v>2.0264021269875948E-5</v>
      </c>
      <c r="H38">
        <v>37</v>
      </c>
      <c r="I38">
        <f t="shared" si="2"/>
        <v>1.0560131969538011E-3</v>
      </c>
      <c r="J38">
        <f t="shared" si="3"/>
        <v>8.959350211112236E-4</v>
      </c>
      <c r="K38">
        <f t="shared" si="4"/>
        <v>9.4951764158277853E-4</v>
      </c>
      <c r="L38">
        <f t="shared" si="5"/>
        <v>8.4235240063966867E-4</v>
      </c>
    </row>
    <row r="39" spans="1:12">
      <c r="A39" s="2">
        <v>45321</v>
      </c>
      <c r="B39" s="3">
        <v>106791850</v>
      </c>
      <c r="C39">
        <f t="shared" si="0"/>
        <v>2135837</v>
      </c>
      <c r="D39">
        <v>1842</v>
      </c>
      <c r="E39">
        <f t="shared" si="1"/>
        <v>2.0471966708598565E-5</v>
      </c>
      <c r="H39">
        <v>38</v>
      </c>
      <c r="I39">
        <f t="shared" si="2"/>
        <v>8.624253629841603E-4</v>
      </c>
      <c r="J39">
        <f t="shared" si="3"/>
        <v>8.959350211112236E-4</v>
      </c>
      <c r="K39">
        <f t="shared" si="4"/>
        <v>9.4951764158277853E-4</v>
      </c>
      <c r="L39">
        <f t="shared" si="5"/>
        <v>8.4235240063966867E-4</v>
      </c>
    </row>
    <row r="40" spans="1:12">
      <c r="A40" s="2">
        <v>45317</v>
      </c>
      <c r="B40" s="3">
        <v>102419000</v>
      </c>
      <c r="C40">
        <f t="shared" si="0"/>
        <v>2048380</v>
      </c>
      <c r="D40">
        <v>1604</v>
      </c>
      <c r="E40">
        <f t="shared" si="1"/>
        <v>2.0904431247445755E-5</v>
      </c>
      <c r="H40">
        <v>39</v>
      </c>
      <c r="I40">
        <f t="shared" si="2"/>
        <v>7.830578310665013E-4</v>
      </c>
      <c r="J40">
        <f t="shared" si="3"/>
        <v>8.959350211112236E-4</v>
      </c>
      <c r="K40">
        <f t="shared" si="4"/>
        <v>9.4951764158277853E-4</v>
      </c>
      <c r="L40">
        <f t="shared" si="5"/>
        <v>8.4235240063966867E-4</v>
      </c>
    </row>
    <row r="41" spans="1:12">
      <c r="A41" s="2">
        <v>45314</v>
      </c>
      <c r="B41" s="3">
        <v>92997300</v>
      </c>
      <c r="C41">
        <f t="shared" si="0"/>
        <v>1859946</v>
      </c>
      <c r="D41">
        <v>1712</v>
      </c>
      <c r="E41">
        <f t="shared" si="1"/>
        <v>2.1937819139806925E-5</v>
      </c>
      <c r="H41">
        <v>40</v>
      </c>
      <c r="I41">
        <f t="shared" si="2"/>
        <v>9.2045683046712112E-4</v>
      </c>
      <c r="J41">
        <f t="shared" si="3"/>
        <v>8.959350211112236E-4</v>
      </c>
      <c r="K41">
        <f t="shared" si="4"/>
        <v>9.4951764158277853E-4</v>
      </c>
      <c r="L41">
        <f t="shared" si="5"/>
        <v>8.4235240063966867E-4</v>
      </c>
    </row>
    <row r="42" spans="1:12">
      <c r="A42" s="2">
        <v>45310</v>
      </c>
      <c r="B42" s="3">
        <v>102906750</v>
      </c>
      <c r="C42">
        <f t="shared" si="0"/>
        <v>2058135</v>
      </c>
      <c r="D42">
        <v>2054</v>
      </c>
      <c r="E42">
        <f t="shared" si="1"/>
        <v>2.0854831746994074E-5</v>
      </c>
      <c r="H42">
        <v>41</v>
      </c>
      <c r="I42">
        <f t="shared" si="2"/>
        <v>9.979908995279708E-4</v>
      </c>
      <c r="J42">
        <f t="shared" si="3"/>
        <v>8.959350211112236E-4</v>
      </c>
      <c r="K42">
        <f t="shared" si="4"/>
        <v>9.4951764158277853E-4</v>
      </c>
      <c r="L42">
        <f t="shared" si="5"/>
        <v>8.4235240063966867E-4</v>
      </c>
    </row>
    <row r="43" spans="1:12">
      <c r="A43" s="2">
        <v>45307</v>
      </c>
      <c r="B43" s="3">
        <v>104587000</v>
      </c>
      <c r="C43">
        <f t="shared" si="0"/>
        <v>2091740</v>
      </c>
      <c r="D43">
        <v>1969</v>
      </c>
      <c r="E43">
        <f t="shared" si="1"/>
        <v>2.068663104894065E-5</v>
      </c>
      <c r="H43">
        <v>42</v>
      </c>
      <c r="I43">
        <f t="shared" si="2"/>
        <v>9.4132157916375836E-4</v>
      </c>
      <c r="J43">
        <f t="shared" si="3"/>
        <v>8.959350211112236E-4</v>
      </c>
      <c r="K43">
        <f t="shared" si="4"/>
        <v>9.4951764158277853E-4</v>
      </c>
      <c r="L43">
        <f t="shared" si="5"/>
        <v>8.4235240063966867E-4</v>
      </c>
    </row>
    <row r="44" spans="1:12">
      <c r="A44" s="2">
        <v>45303</v>
      </c>
      <c r="B44" s="3">
        <v>104749750</v>
      </c>
      <c r="C44">
        <f t="shared" si="0"/>
        <v>2094995</v>
      </c>
      <c r="D44">
        <v>1719</v>
      </c>
      <c r="E44">
        <f t="shared" si="1"/>
        <v>2.0670554361634983E-5</v>
      </c>
      <c r="H44">
        <v>43</v>
      </c>
      <c r="I44">
        <f t="shared" si="2"/>
        <v>8.2052701796424331E-4</v>
      </c>
      <c r="J44">
        <f t="shared" si="3"/>
        <v>8.959350211112236E-4</v>
      </c>
      <c r="K44">
        <f t="shared" si="4"/>
        <v>9.4951764158277853E-4</v>
      </c>
      <c r="L44">
        <f t="shared" si="5"/>
        <v>8.4235240063966867E-4</v>
      </c>
    </row>
    <row r="45" spans="1:12">
      <c r="A45" s="2">
        <v>45300</v>
      </c>
      <c r="B45" s="3">
        <v>104402400</v>
      </c>
      <c r="C45">
        <f t="shared" si="0"/>
        <v>2088048</v>
      </c>
      <c r="D45">
        <v>1759</v>
      </c>
      <c r="E45">
        <f t="shared" si="1"/>
        <v>2.070491159394021E-5</v>
      </c>
      <c r="H45">
        <v>44</v>
      </c>
      <c r="I45">
        <f t="shared" si="2"/>
        <v>8.4241358436204527E-4</v>
      </c>
      <c r="J45">
        <f t="shared" si="3"/>
        <v>8.959350211112236E-4</v>
      </c>
      <c r="K45">
        <f t="shared" si="4"/>
        <v>9.4951764158277853E-4</v>
      </c>
      <c r="L45">
        <f t="shared" si="5"/>
        <v>8.4235240063966867E-4</v>
      </c>
    </row>
    <row r="46" spans="1:12">
      <c r="A46" s="2">
        <v>45296</v>
      </c>
      <c r="B46" s="3">
        <v>101273350</v>
      </c>
      <c r="C46">
        <f t="shared" si="0"/>
        <v>2025467</v>
      </c>
      <c r="D46">
        <v>1686</v>
      </c>
      <c r="E46">
        <f t="shared" si="1"/>
        <v>2.1022338925685412E-5</v>
      </c>
      <c r="H46">
        <v>45</v>
      </c>
      <c r="I46">
        <f t="shared" si="2"/>
        <v>8.3240062662092253E-4</v>
      </c>
      <c r="J46">
        <f t="shared" si="3"/>
        <v>8.959350211112236E-4</v>
      </c>
      <c r="K46">
        <f t="shared" si="4"/>
        <v>9.4951764158277853E-4</v>
      </c>
      <c r="L46">
        <f t="shared" si="5"/>
        <v>8.4235240063966867E-4</v>
      </c>
    </row>
    <row r="47" spans="1:12">
      <c r="A47" s="2">
        <v>45293</v>
      </c>
      <c r="B47" s="3">
        <v>94153750</v>
      </c>
      <c r="C47">
        <f t="shared" si="0"/>
        <v>1883075</v>
      </c>
      <c r="D47">
        <v>1708</v>
      </c>
      <c r="E47">
        <f t="shared" si="1"/>
        <v>2.1802676486227623E-5</v>
      </c>
      <c r="H47">
        <v>46</v>
      </c>
      <c r="I47">
        <f t="shared" si="2"/>
        <v>9.0702707008483467E-4</v>
      </c>
      <c r="J47">
        <f t="shared" si="3"/>
        <v>8.959350211112236E-4</v>
      </c>
      <c r="K47">
        <f t="shared" si="4"/>
        <v>9.4951764158277853E-4</v>
      </c>
      <c r="L47">
        <f t="shared" si="5"/>
        <v>8.4235240063966867E-4</v>
      </c>
    </row>
    <row r="48" spans="1:12">
      <c r="A48" s="2">
        <v>45289</v>
      </c>
      <c r="B48" s="3">
        <v>157827150</v>
      </c>
      <c r="C48">
        <f t="shared" si="0"/>
        <v>3156543</v>
      </c>
      <c r="D48">
        <v>2843</v>
      </c>
      <c r="E48">
        <f t="shared" si="1"/>
        <v>1.6839832389019236E-5</v>
      </c>
      <c r="H48">
        <v>47</v>
      </c>
      <c r="I48">
        <f t="shared" si="2"/>
        <v>9.0066886464084284E-4</v>
      </c>
      <c r="J48">
        <f t="shared" si="3"/>
        <v>8.959350211112236E-4</v>
      </c>
      <c r="K48">
        <f t="shared" si="4"/>
        <v>9.4951764158277853E-4</v>
      </c>
      <c r="L48">
        <f t="shared" si="5"/>
        <v>8.4235240063966867E-4</v>
      </c>
    </row>
    <row r="49" spans="1:12">
      <c r="A49" s="2">
        <v>45286</v>
      </c>
      <c r="B49" s="3">
        <v>97816250</v>
      </c>
      <c r="C49">
        <f t="shared" si="0"/>
        <v>1956325</v>
      </c>
      <c r="D49">
        <v>1782</v>
      </c>
      <c r="E49">
        <f t="shared" si="1"/>
        <v>2.1390607412272044E-5</v>
      </c>
      <c r="H49">
        <v>48</v>
      </c>
      <c r="I49">
        <f t="shared" si="2"/>
        <v>9.1089159521040726E-4</v>
      </c>
      <c r="J49">
        <f t="shared" si="3"/>
        <v>8.959350211112236E-4</v>
      </c>
      <c r="K49">
        <f t="shared" si="4"/>
        <v>9.4951764158277853E-4</v>
      </c>
      <c r="L49">
        <f t="shared" si="5"/>
        <v>8.4235240063966867E-4</v>
      </c>
    </row>
    <row r="50" spans="1:12">
      <c r="A50" s="2">
        <v>45282</v>
      </c>
      <c r="B50" s="3">
        <v>92432900</v>
      </c>
      <c r="C50">
        <f t="shared" si="0"/>
        <v>1848658</v>
      </c>
      <c r="D50">
        <v>1366</v>
      </c>
      <c r="E50">
        <f t="shared" si="1"/>
        <v>2.2004693931019026E-5</v>
      </c>
      <c r="H50">
        <v>49</v>
      </c>
      <c r="I50">
        <f t="shared" si="2"/>
        <v>7.3891439087164854E-4</v>
      </c>
      <c r="J50">
        <f t="shared" si="3"/>
        <v>8.959350211112236E-4</v>
      </c>
      <c r="K50">
        <f t="shared" si="4"/>
        <v>9.4951764158277853E-4</v>
      </c>
      <c r="L50">
        <f t="shared" si="5"/>
        <v>8.4235240063966867E-4</v>
      </c>
    </row>
    <row r="51" spans="1:12">
      <c r="A51" s="2">
        <v>45279</v>
      </c>
      <c r="B51" s="3">
        <v>96200900</v>
      </c>
      <c r="C51">
        <f t="shared" si="0"/>
        <v>1924018</v>
      </c>
      <c r="D51">
        <v>1501</v>
      </c>
      <c r="E51">
        <f t="shared" si="1"/>
        <v>2.1569449153904292E-5</v>
      </c>
      <c r="H51">
        <v>50</v>
      </c>
      <c r="I51">
        <f t="shared" si="2"/>
        <v>7.8013823155500628E-4</v>
      </c>
      <c r="J51">
        <f t="shared" si="3"/>
        <v>8.959350211112236E-4</v>
      </c>
      <c r="K51">
        <f t="shared" si="4"/>
        <v>9.4951764158277853E-4</v>
      </c>
      <c r="L51">
        <f t="shared" si="5"/>
        <v>8.4235240063966867E-4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A445-4E2A-4D01-905E-751048CDECCC}">
  <dimension ref="A1:Z86"/>
  <sheetViews>
    <sheetView tabSelected="1" topLeftCell="C1" workbookViewId="0">
      <selection activeCell="Q6" sqref="Q6"/>
    </sheetView>
  </sheetViews>
  <sheetFormatPr defaultRowHeight="16.5"/>
  <cols>
    <col min="24" max="24" width="10.375" customWidth="1"/>
    <col min="26" max="26" width="17" customWidth="1"/>
  </cols>
  <sheetData>
    <row r="1" spans="1:26">
      <c r="B1" s="11" t="s">
        <v>40</v>
      </c>
      <c r="C1" s="12" t="s">
        <v>41</v>
      </c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26" ht="27">
      <c r="B2" s="13"/>
      <c r="C2" s="14" t="s">
        <v>42</v>
      </c>
      <c r="D2" s="14" t="s">
        <v>43</v>
      </c>
      <c r="E2" s="14" t="s">
        <v>44</v>
      </c>
      <c r="F2" s="14" t="s">
        <v>45</v>
      </c>
      <c r="G2" s="14" t="s">
        <v>46</v>
      </c>
      <c r="H2" s="14" t="s">
        <v>47</v>
      </c>
      <c r="I2" s="14" t="s">
        <v>48</v>
      </c>
      <c r="J2" s="14" t="s">
        <v>49</v>
      </c>
      <c r="K2" s="14" t="s">
        <v>50</v>
      </c>
      <c r="L2" s="14" t="s">
        <v>51</v>
      </c>
      <c r="M2" s="14" t="s">
        <v>52</v>
      </c>
      <c r="N2" s="18" t="s">
        <v>53</v>
      </c>
      <c r="P2" s="21" t="s">
        <v>12</v>
      </c>
      <c r="Q2" s="21" t="s">
        <v>55</v>
      </c>
      <c r="R2" s="21" t="s">
        <v>56</v>
      </c>
      <c r="S2" s="21" t="s">
        <v>66</v>
      </c>
      <c r="T2" s="21"/>
      <c r="U2" s="21" t="s">
        <v>54</v>
      </c>
      <c r="V2" s="21" t="s">
        <v>57</v>
      </c>
      <c r="W2" s="21" t="s">
        <v>58</v>
      </c>
      <c r="X2" s="21" t="s">
        <v>59</v>
      </c>
      <c r="Y2" s="21" t="s">
        <v>62</v>
      </c>
      <c r="Z2" s="21" t="s">
        <v>63</v>
      </c>
    </row>
    <row r="3" spans="1:26">
      <c r="A3" s="20">
        <v>1</v>
      </c>
      <c r="B3" s="15">
        <v>40544</v>
      </c>
      <c r="C3" s="16">
        <v>14</v>
      </c>
      <c r="D3" s="16">
        <v>11</v>
      </c>
      <c r="E3" s="16">
        <v>15</v>
      </c>
      <c r="F3" s="16">
        <v>17</v>
      </c>
      <c r="G3" s="16">
        <v>16</v>
      </c>
      <c r="H3" s="16">
        <v>21</v>
      </c>
      <c r="I3" s="16">
        <v>8</v>
      </c>
      <c r="J3" s="16">
        <v>7</v>
      </c>
      <c r="K3" s="16">
        <v>4</v>
      </c>
      <c r="L3" s="16">
        <v>7</v>
      </c>
      <c r="M3" s="16">
        <v>1</v>
      </c>
      <c r="N3" s="19">
        <f>SUM(C3:M3)</f>
        <v>121</v>
      </c>
      <c r="P3" s="20">
        <v>84</v>
      </c>
      <c r="Q3" s="19">
        <f>MAX(N3:N86)</f>
        <v>139</v>
      </c>
      <c r="R3" s="19">
        <f>MIN(N3:N86)</f>
        <v>64</v>
      </c>
      <c r="S3" s="19">
        <f>Q3-R3+1+2</f>
        <v>78</v>
      </c>
      <c r="U3" t="s">
        <v>60</v>
      </c>
      <c r="V3">
        <f>COUNTIF($N$3:$N$86,U3)</f>
        <v>0</v>
      </c>
      <c r="W3">
        <f>V3/SUM($V$3:$V$80)</f>
        <v>0</v>
      </c>
      <c r="X3">
        <f>_xlfn.POISSON.DIST(63,10,1)</f>
        <v>1</v>
      </c>
      <c r="Y3">
        <f>X3*$P$3</f>
        <v>84</v>
      </c>
      <c r="Z3">
        <f>(V3-Y3)^2/Y3</f>
        <v>84</v>
      </c>
    </row>
    <row r="4" spans="1:26">
      <c r="A4" s="20">
        <v>2</v>
      </c>
      <c r="B4" s="15">
        <v>40575</v>
      </c>
      <c r="C4" s="16">
        <v>9</v>
      </c>
      <c r="D4" s="16">
        <v>7</v>
      </c>
      <c r="E4" s="16">
        <v>4</v>
      </c>
      <c r="F4" s="16">
        <v>14</v>
      </c>
      <c r="G4" s="16">
        <v>16</v>
      </c>
      <c r="H4" s="16">
        <v>21</v>
      </c>
      <c r="I4" s="16">
        <v>5</v>
      </c>
      <c r="J4" s="16">
        <v>9</v>
      </c>
      <c r="K4" s="16">
        <v>5</v>
      </c>
      <c r="L4" s="16">
        <v>3</v>
      </c>
      <c r="M4" s="16">
        <v>3</v>
      </c>
      <c r="N4" s="19">
        <f t="shared" ref="N4:N67" si="0">SUM(C4:M4)</f>
        <v>96</v>
      </c>
      <c r="U4">
        <v>64</v>
      </c>
      <c r="V4">
        <f t="shared" ref="V4:V67" si="1">COUNTIF($N$3:$N$86,U4)</f>
        <v>2</v>
      </c>
      <c r="W4">
        <f t="shared" ref="W4:W67" si="2">V4/SUM($V$3:$V$80)</f>
        <v>2.3809523809523808E-2</v>
      </c>
      <c r="X4">
        <f t="shared" ref="X4:X67" si="3">_xlfn.POISSON.DIST(U4,10,0)</f>
        <v>3.5779830893835269E-30</v>
      </c>
      <c r="Y4">
        <f t="shared" ref="Y4:Y67" si="4">X4*$P$3</f>
        <v>3.0055057950821626E-28</v>
      </c>
      <c r="Z4">
        <f t="shared" ref="Z4:Z67" si="5">(V4-Y4)^2/Y4</f>
        <v>1.3308907960001622E+28</v>
      </c>
    </row>
    <row r="5" spans="1:26">
      <c r="A5" s="20">
        <v>3</v>
      </c>
      <c r="B5" s="15">
        <v>40603</v>
      </c>
      <c r="C5" s="16">
        <v>16</v>
      </c>
      <c r="D5" s="16">
        <v>8</v>
      </c>
      <c r="E5" s="16">
        <v>11</v>
      </c>
      <c r="F5" s="16">
        <v>16</v>
      </c>
      <c r="G5" s="16">
        <v>20</v>
      </c>
      <c r="H5" s="16">
        <v>14</v>
      </c>
      <c r="I5" s="16">
        <v>4</v>
      </c>
      <c r="J5" s="16">
        <v>7</v>
      </c>
      <c r="K5" s="16">
        <v>9</v>
      </c>
      <c r="L5" s="16">
        <v>3</v>
      </c>
      <c r="M5" s="17">
        <v>0</v>
      </c>
      <c r="N5" s="19">
        <f t="shared" si="0"/>
        <v>108</v>
      </c>
      <c r="P5" t="s">
        <v>13</v>
      </c>
      <c r="Q5" t="s">
        <v>65</v>
      </c>
      <c r="U5">
        <v>65</v>
      </c>
      <c r="V5">
        <f t="shared" si="1"/>
        <v>0</v>
      </c>
      <c r="W5">
        <f t="shared" si="2"/>
        <v>0</v>
      </c>
      <c r="X5">
        <f t="shared" si="3"/>
        <v>5.5045893682823955E-31</v>
      </c>
      <c r="Y5">
        <f t="shared" si="4"/>
        <v>4.6238550693572125E-29</v>
      </c>
      <c r="Z5">
        <f t="shared" si="5"/>
        <v>4.6238550693572119E-29</v>
      </c>
    </row>
    <row r="6" spans="1:26">
      <c r="A6" s="20">
        <v>4</v>
      </c>
      <c r="B6" s="15">
        <v>40634</v>
      </c>
      <c r="C6" s="16">
        <v>11</v>
      </c>
      <c r="D6" s="16">
        <v>6</v>
      </c>
      <c r="E6" s="16">
        <v>7</v>
      </c>
      <c r="F6" s="16">
        <v>23</v>
      </c>
      <c r="G6" s="16">
        <v>24</v>
      </c>
      <c r="H6" s="16">
        <v>21</v>
      </c>
      <c r="I6" s="16">
        <v>10</v>
      </c>
      <c r="J6" s="16">
        <v>7</v>
      </c>
      <c r="K6" s="16">
        <v>5</v>
      </c>
      <c r="L6" s="16">
        <v>5</v>
      </c>
      <c r="M6" s="16">
        <v>1</v>
      </c>
      <c r="N6" s="19">
        <f t="shared" si="0"/>
        <v>120</v>
      </c>
      <c r="P6" t="s">
        <v>64</v>
      </c>
      <c r="Q6">
        <f>_xlfn.CHISQ.INV.RT(0.1,S3-1)</f>
        <v>93.270180425189608</v>
      </c>
      <c r="U6">
        <v>66</v>
      </c>
      <c r="V6">
        <f t="shared" si="1"/>
        <v>0</v>
      </c>
      <c r="W6">
        <f t="shared" si="2"/>
        <v>0</v>
      </c>
      <c r="X6">
        <f t="shared" si="3"/>
        <v>8.3402869216400153E-32</v>
      </c>
      <c r="Y6">
        <f t="shared" si="4"/>
        <v>7.0058410141776129E-30</v>
      </c>
      <c r="Z6">
        <f t="shared" si="5"/>
        <v>7.0058410141776129E-30</v>
      </c>
    </row>
    <row r="7" spans="1:26">
      <c r="A7" s="20">
        <v>5</v>
      </c>
      <c r="B7" s="15">
        <v>40664</v>
      </c>
      <c r="C7" s="16">
        <v>7</v>
      </c>
      <c r="D7" s="16">
        <v>4</v>
      </c>
      <c r="E7" s="16">
        <v>8</v>
      </c>
      <c r="F7" s="16">
        <v>16</v>
      </c>
      <c r="G7" s="16">
        <v>13</v>
      </c>
      <c r="H7" s="16">
        <v>26</v>
      </c>
      <c r="I7" s="16">
        <v>5</v>
      </c>
      <c r="J7" s="16">
        <v>9</v>
      </c>
      <c r="K7" s="16">
        <v>4</v>
      </c>
      <c r="L7" s="16">
        <v>2</v>
      </c>
      <c r="M7" s="16">
        <v>3</v>
      </c>
      <c r="N7" s="19">
        <f t="shared" si="0"/>
        <v>97</v>
      </c>
      <c r="U7">
        <v>67</v>
      </c>
      <c r="V7">
        <f t="shared" si="1"/>
        <v>0</v>
      </c>
      <c r="W7">
        <f t="shared" si="2"/>
        <v>0</v>
      </c>
      <c r="X7">
        <f t="shared" si="3"/>
        <v>1.2448189435283243E-32</v>
      </c>
      <c r="Y7">
        <f t="shared" si="4"/>
        <v>1.0456479125637924E-30</v>
      </c>
      <c r="Z7">
        <f t="shared" si="5"/>
        <v>1.0456479125637924E-30</v>
      </c>
    </row>
    <row r="8" spans="1:26">
      <c r="A8" s="20">
        <v>6</v>
      </c>
      <c r="B8" s="15">
        <v>40695</v>
      </c>
      <c r="C8" s="16">
        <v>10</v>
      </c>
      <c r="D8" s="16">
        <v>7</v>
      </c>
      <c r="E8" s="16">
        <v>12</v>
      </c>
      <c r="F8" s="16">
        <v>10</v>
      </c>
      <c r="G8" s="16">
        <v>16</v>
      </c>
      <c r="H8" s="16">
        <v>21</v>
      </c>
      <c r="I8" s="16">
        <v>11</v>
      </c>
      <c r="J8" s="16">
        <v>10</v>
      </c>
      <c r="K8" s="16">
        <v>5</v>
      </c>
      <c r="L8" s="16">
        <v>3</v>
      </c>
      <c r="M8" s="16">
        <v>2</v>
      </c>
      <c r="N8" s="19">
        <f t="shared" si="0"/>
        <v>107</v>
      </c>
      <c r="U8">
        <v>68</v>
      </c>
      <c r="V8">
        <f t="shared" si="1"/>
        <v>1</v>
      </c>
      <c r="W8">
        <f t="shared" si="2"/>
        <v>1.1904761904761904E-2</v>
      </c>
      <c r="X8">
        <f t="shared" si="3"/>
        <v>1.8306160934240197E-33</v>
      </c>
      <c r="Y8">
        <f t="shared" si="4"/>
        <v>1.5377175184761765E-31</v>
      </c>
      <c r="Z8">
        <f t="shared" si="5"/>
        <v>6.5031450054036227E+30</v>
      </c>
    </row>
    <row r="9" spans="1:26">
      <c r="A9" s="20">
        <v>7</v>
      </c>
      <c r="B9" s="15">
        <v>40725</v>
      </c>
      <c r="C9" s="16">
        <v>14</v>
      </c>
      <c r="D9" s="16">
        <v>4</v>
      </c>
      <c r="E9" s="16">
        <v>7</v>
      </c>
      <c r="F9" s="16">
        <v>21</v>
      </c>
      <c r="G9" s="16">
        <v>13</v>
      </c>
      <c r="H9" s="16">
        <v>17</v>
      </c>
      <c r="I9" s="16">
        <v>5</v>
      </c>
      <c r="J9" s="16">
        <v>12</v>
      </c>
      <c r="K9" s="16">
        <v>3</v>
      </c>
      <c r="L9" s="16">
        <v>4</v>
      </c>
      <c r="M9" s="17">
        <v>0</v>
      </c>
      <c r="N9" s="19">
        <f t="shared" si="0"/>
        <v>100</v>
      </c>
      <c r="U9">
        <v>69</v>
      </c>
      <c r="V9">
        <f t="shared" si="1"/>
        <v>0</v>
      </c>
      <c r="W9">
        <f t="shared" si="2"/>
        <v>0</v>
      </c>
      <c r="X9">
        <f t="shared" si="3"/>
        <v>2.6530668020637945E-34</v>
      </c>
      <c r="Y9">
        <f t="shared" si="4"/>
        <v>2.2285761137335873E-32</v>
      </c>
      <c r="Z9">
        <f t="shared" si="5"/>
        <v>2.2285761137335873E-32</v>
      </c>
    </row>
    <row r="10" spans="1:26">
      <c r="A10" s="20">
        <v>8</v>
      </c>
      <c r="B10" s="15">
        <v>40756</v>
      </c>
      <c r="C10" s="16">
        <v>12</v>
      </c>
      <c r="D10" s="16">
        <v>6</v>
      </c>
      <c r="E10" s="16">
        <v>11</v>
      </c>
      <c r="F10" s="16">
        <v>18</v>
      </c>
      <c r="G10" s="16">
        <v>10</v>
      </c>
      <c r="H10" s="16">
        <v>20</v>
      </c>
      <c r="I10" s="16">
        <v>7</v>
      </c>
      <c r="J10" s="16">
        <v>16</v>
      </c>
      <c r="K10" s="16">
        <v>9</v>
      </c>
      <c r="L10" s="16">
        <v>6</v>
      </c>
      <c r="M10" s="16">
        <v>4</v>
      </c>
      <c r="N10" s="19">
        <f t="shared" si="0"/>
        <v>119</v>
      </c>
      <c r="U10">
        <v>70</v>
      </c>
      <c r="V10">
        <f t="shared" si="1"/>
        <v>2</v>
      </c>
      <c r="W10">
        <f t="shared" si="2"/>
        <v>2.3809523809523808E-2</v>
      </c>
      <c r="X10">
        <f t="shared" si="3"/>
        <v>3.7900954315197159E-35</v>
      </c>
      <c r="Y10">
        <f t="shared" si="4"/>
        <v>3.183680162476561E-33</v>
      </c>
      <c r="Z10">
        <f t="shared" si="5"/>
        <v>1.2564076150439779E+33</v>
      </c>
    </row>
    <row r="11" spans="1:26">
      <c r="A11" s="20">
        <v>9</v>
      </c>
      <c r="B11" s="15">
        <v>40787</v>
      </c>
      <c r="C11" s="16">
        <v>18</v>
      </c>
      <c r="D11" s="16">
        <v>8</v>
      </c>
      <c r="E11" s="16">
        <v>7</v>
      </c>
      <c r="F11" s="16">
        <v>18</v>
      </c>
      <c r="G11" s="16">
        <v>17</v>
      </c>
      <c r="H11" s="16">
        <v>27</v>
      </c>
      <c r="I11" s="16">
        <v>5</v>
      </c>
      <c r="J11" s="16">
        <v>13</v>
      </c>
      <c r="K11" s="16">
        <v>2</v>
      </c>
      <c r="L11" s="16">
        <v>4</v>
      </c>
      <c r="M11" s="16">
        <v>1</v>
      </c>
      <c r="N11" s="19">
        <f t="shared" si="0"/>
        <v>120</v>
      </c>
      <c r="U11">
        <v>71</v>
      </c>
      <c r="V11">
        <f t="shared" si="1"/>
        <v>0</v>
      </c>
      <c r="W11">
        <f t="shared" si="2"/>
        <v>0</v>
      </c>
      <c r="X11">
        <f t="shared" si="3"/>
        <v>5.3381625796052812E-36</v>
      </c>
      <c r="Y11">
        <f t="shared" si="4"/>
        <v>4.4840565668684358E-34</v>
      </c>
      <c r="Z11">
        <f t="shared" si="5"/>
        <v>4.4840565668684358E-34</v>
      </c>
    </row>
    <row r="12" spans="1:26">
      <c r="A12" s="20">
        <v>10</v>
      </c>
      <c r="B12" s="15">
        <v>40817</v>
      </c>
      <c r="C12" s="16">
        <v>19</v>
      </c>
      <c r="D12" s="16">
        <v>6</v>
      </c>
      <c r="E12" s="16">
        <v>13</v>
      </c>
      <c r="F12" s="16">
        <v>21</v>
      </c>
      <c r="G12" s="16">
        <v>22</v>
      </c>
      <c r="H12" s="16">
        <v>15</v>
      </c>
      <c r="I12" s="16">
        <v>5</v>
      </c>
      <c r="J12" s="16">
        <v>9</v>
      </c>
      <c r="K12" s="16">
        <v>4</v>
      </c>
      <c r="L12" s="16">
        <v>7</v>
      </c>
      <c r="M12" s="16">
        <v>2</v>
      </c>
      <c r="N12" s="19">
        <f t="shared" si="0"/>
        <v>123</v>
      </c>
      <c r="U12">
        <v>72</v>
      </c>
      <c r="V12">
        <f t="shared" si="1"/>
        <v>1</v>
      </c>
      <c r="W12">
        <f t="shared" si="2"/>
        <v>1.1904761904761904E-2</v>
      </c>
      <c r="X12">
        <f t="shared" si="3"/>
        <v>7.4141146938961798E-37</v>
      </c>
      <c r="Y12">
        <f t="shared" si="4"/>
        <v>6.2278563428727908E-35</v>
      </c>
      <c r="Z12">
        <f t="shared" si="5"/>
        <v>1.6056889320261988E+34</v>
      </c>
    </row>
    <row r="13" spans="1:26">
      <c r="A13" s="20">
        <v>11</v>
      </c>
      <c r="B13" s="15">
        <v>40848</v>
      </c>
      <c r="C13" s="16">
        <v>25</v>
      </c>
      <c r="D13" s="16">
        <v>9</v>
      </c>
      <c r="E13" s="16">
        <v>17</v>
      </c>
      <c r="F13" s="16">
        <v>20</v>
      </c>
      <c r="G13" s="16">
        <v>17</v>
      </c>
      <c r="H13" s="16">
        <v>24</v>
      </c>
      <c r="I13" s="16">
        <v>9</v>
      </c>
      <c r="J13" s="16">
        <v>9</v>
      </c>
      <c r="K13" s="16">
        <v>4</v>
      </c>
      <c r="L13" s="16">
        <v>4</v>
      </c>
      <c r="M13" s="16">
        <v>1</v>
      </c>
      <c r="N13" s="19">
        <f t="shared" si="0"/>
        <v>139</v>
      </c>
      <c r="U13">
        <v>73</v>
      </c>
      <c r="V13">
        <f t="shared" si="1"/>
        <v>0</v>
      </c>
      <c r="W13">
        <f t="shared" si="2"/>
        <v>0</v>
      </c>
      <c r="X13">
        <f t="shared" si="3"/>
        <v>1.0156321498487843E-37</v>
      </c>
      <c r="Y13">
        <f t="shared" si="4"/>
        <v>8.5313100587297885E-36</v>
      </c>
      <c r="Z13">
        <f t="shared" si="5"/>
        <v>8.5313100587297885E-36</v>
      </c>
    </row>
    <row r="14" spans="1:26">
      <c r="A14" s="20">
        <v>12</v>
      </c>
      <c r="B14" s="15">
        <v>40878</v>
      </c>
      <c r="C14" s="16">
        <v>17</v>
      </c>
      <c r="D14" s="16">
        <v>5</v>
      </c>
      <c r="E14" s="16">
        <v>13</v>
      </c>
      <c r="F14" s="16">
        <v>16</v>
      </c>
      <c r="G14" s="16">
        <v>21</v>
      </c>
      <c r="H14" s="16">
        <v>24</v>
      </c>
      <c r="I14" s="16">
        <v>3</v>
      </c>
      <c r="J14" s="16">
        <v>7</v>
      </c>
      <c r="K14" s="16">
        <v>4</v>
      </c>
      <c r="L14" s="16">
        <v>4</v>
      </c>
      <c r="M14" s="16">
        <v>1</v>
      </c>
      <c r="N14" s="19">
        <f t="shared" si="0"/>
        <v>115</v>
      </c>
      <c r="U14">
        <v>74</v>
      </c>
      <c r="V14">
        <f t="shared" si="1"/>
        <v>4</v>
      </c>
      <c r="W14">
        <f t="shared" si="2"/>
        <v>4.7619047619047616E-2</v>
      </c>
      <c r="X14">
        <f t="shared" si="3"/>
        <v>1.3724758781740212E-38</v>
      </c>
      <c r="Y14">
        <f t="shared" si="4"/>
        <v>1.1528797376661778E-36</v>
      </c>
      <c r="Z14">
        <f t="shared" si="5"/>
        <v>1.387829057728906E+37</v>
      </c>
    </row>
    <row r="15" spans="1:26">
      <c r="A15" s="20">
        <v>13</v>
      </c>
      <c r="B15" s="15">
        <v>40909</v>
      </c>
      <c r="C15" s="16">
        <v>13</v>
      </c>
      <c r="D15" s="16">
        <v>5</v>
      </c>
      <c r="E15" s="16">
        <v>7</v>
      </c>
      <c r="F15" s="16">
        <v>17</v>
      </c>
      <c r="G15" s="16">
        <v>14</v>
      </c>
      <c r="H15" s="16">
        <v>19</v>
      </c>
      <c r="I15" s="16">
        <v>6</v>
      </c>
      <c r="J15" s="16">
        <v>11</v>
      </c>
      <c r="K15" s="16">
        <v>3</v>
      </c>
      <c r="L15" s="16">
        <v>6</v>
      </c>
      <c r="M15" s="16">
        <v>1</v>
      </c>
      <c r="N15" s="19">
        <f t="shared" si="0"/>
        <v>102</v>
      </c>
      <c r="U15">
        <v>75</v>
      </c>
      <c r="V15">
        <f t="shared" si="1"/>
        <v>1</v>
      </c>
      <c r="W15">
        <f t="shared" si="2"/>
        <v>1.1904761904761904E-2</v>
      </c>
      <c r="X15">
        <f t="shared" si="3"/>
        <v>1.8299678375654168E-39</v>
      </c>
      <c r="Y15">
        <f t="shared" si="4"/>
        <v>1.5371729835549502E-37</v>
      </c>
      <c r="Z15">
        <f t="shared" si="5"/>
        <v>6.5054487081040511E+36</v>
      </c>
    </row>
    <row r="16" spans="1:26">
      <c r="A16" s="20">
        <v>14</v>
      </c>
      <c r="B16" s="15">
        <v>40940</v>
      </c>
      <c r="C16" s="16">
        <v>18</v>
      </c>
      <c r="D16" s="16">
        <v>9</v>
      </c>
      <c r="E16" s="16">
        <v>5</v>
      </c>
      <c r="F16" s="16">
        <v>17</v>
      </c>
      <c r="G16" s="16">
        <v>15</v>
      </c>
      <c r="H16" s="16">
        <v>19</v>
      </c>
      <c r="I16" s="16">
        <v>4</v>
      </c>
      <c r="J16" s="16">
        <v>11</v>
      </c>
      <c r="K16" s="16">
        <v>4</v>
      </c>
      <c r="L16" s="16">
        <v>3</v>
      </c>
      <c r="M16" s="16">
        <v>3</v>
      </c>
      <c r="N16" s="19">
        <f t="shared" si="0"/>
        <v>108</v>
      </c>
      <c r="U16">
        <v>76</v>
      </c>
      <c r="V16">
        <f t="shared" si="1"/>
        <v>1</v>
      </c>
      <c r="W16">
        <f t="shared" si="2"/>
        <v>1.1904761904761904E-2</v>
      </c>
      <c r="X16">
        <f t="shared" si="3"/>
        <v>2.407852417849225E-40</v>
      </c>
      <c r="Y16">
        <f t="shared" si="4"/>
        <v>2.0225960309933489E-38</v>
      </c>
      <c r="Z16">
        <f t="shared" si="5"/>
        <v>4.9441410181590947E+37</v>
      </c>
    </row>
    <row r="17" spans="1:26">
      <c r="A17" s="20">
        <v>15</v>
      </c>
      <c r="B17" s="15">
        <v>40969</v>
      </c>
      <c r="C17" s="16">
        <v>12</v>
      </c>
      <c r="D17" s="16">
        <v>7</v>
      </c>
      <c r="E17" s="16">
        <v>12</v>
      </c>
      <c r="F17" s="16">
        <v>18</v>
      </c>
      <c r="G17" s="16">
        <v>16</v>
      </c>
      <c r="H17" s="16">
        <v>24</v>
      </c>
      <c r="I17" s="16">
        <v>5</v>
      </c>
      <c r="J17" s="16">
        <v>5</v>
      </c>
      <c r="K17" s="16">
        <v>9</v>
      </c>
      <c r="L17" s="16">
        <v>5</v>
      </c>
      <c r="M17" s="17">
        <v>0</v>
      </c>
      <c r="N17" s="19">
        <f t="shared" si="0"/>
        <v>113</v>
      </c>
      <c r="U17">
        <v>77</v>
      </c>
      <c r="V17">
        <f t="shared" si="1"/>
        <v>2</v>
      </c>
      <c r="W17">
        <f t="shared" si="2"/>
        <v>2.3809523809523808E-2</v>
      </c>
      <c r="X17">
        <f t="shared" si="3"/>
        <v>3.1270810621417953E-41</v>
      </c>
      <c r="Y17">
        <f t="shared" si="4"/>
        <v>2.6267480921991082E-39</v>
      </c>
      <c r="Z17">
        <f t="shared" si="5"/>
        <v>1.522795433593028E+39</v>
      </c>
    </row>
    <row r="18" spans="1:26">
      <c r="A18" s="20">
        <v>16</v>
      </c>
      <c r="B18" s="15">
        <v>41000</v>
      </c>
      <c r="C18" s="16">
        <v>12</v>
      </c>
      <c r="D18" s="16">
        <v>1</v>
      </c>
      <c r="E18" s="16">
        <v>14</v>
      </c>
      <c r="F18" s="16">
        <v>8</v>
      </c>
      <c r="G18" s="16">
        <v>12</v>
      </c>
      <c r="H18" s="16">
        <v>24</v>
      </c>
      <c r="I18" s="16">
        <v>6</v>
      </c>
      <c r="J18" s="16">
        <v>2</v>
      </c>
      <c r="K18" s="16">
        <v>4</v>
      </c>
      <c r="L18" s="16">
        <v>3</v>
      </c>
      <c r="M18" s="16">
        <v>1</v>
      </c>
      <c r="N18" s="19">
        <f t="shared" si="0"/>
        <v>87</v>
      </c>
      <c r="U18">
        <v>78</v>
      </c>
      <c r="V18">
        <f t="shared" si="1"/>
        <v>0</v>
      </c>
      <c r="W18">
        <f t="shared" si="2"/>
        <v>0</v>
      </c>
      <c r="X18">
        <f t="shared" si="3"/>
        <v>4.0090782847972004E-42</v>
      </c>
      <c r="Y18">
        <f t="shared" si="4"/>
        <v>3.3676257592296482E-40</v>
      </c>
      <c r="Z18">
        <f t="shared" si="5"/>
        <v>3.3676257592296482E-40</v>
      </c>
    </row>
    <row r="19" spans="1:26">
      <c r="A19" s="20">
        <v>17</v>
      </c>
      <c r="B19" s="15">
        <v>41030</v>
      </c>
      <c r="C19" s="16">
        <v>17</v>
      </c>
      <c r="D19" s="16">
        <v>5</v>
      </c>
      <c r="E19" s="16">
        <v>9</v>
      </c>
      <c r="F19" s="16">
        <v>12</v>
      </c>
      <c r="G19" s="16">
        <v>16</v>
      </c>
      <c r="H19" s="16">
        <v>22</v>
      </c>
      <c r="I19" s="16">
        <v>4</v>
      </c>
      <c r="J19" s="16">
        <v>16</v>
      </c>
      <c r="K19" s="16">
        <v>5</v>
      </c>
      <c r="L19" s="16">
        <v>1</v>
      </c>
      <c r="M19" s="17">
        <v>0</v>
      </c>
      <c r="N19" s="19">
        <f t="shared" si="0"/>
        <v>107</v>
      </c>
      <c r="U19">
        <v>79</v>
      </c>
      <c r="V19">
        <f t="shared" si="1"/>
        <v>7</v>
      </c>
      <c r="W19">
        <f t="shared" si="2"/>
        <v>8.3333333333333329E-2</v>
      </c>
      <c r="X19">
        <f t="shared" si="3"/>
        <v>5.0747826389837402E-43</v>
      </c>
      <c r="Y19">
        <f t="shared" si="4"/>
        <v>4.2628174167463419E-41</v>
      </c>
      <c r="Z19">
        <f t="shared" si="5"/>
        <v>1.1494745190705346E+42</v>
      </c>
    </row>
    <row r="20" spans="1:26">
      <c r="A20" s="20">
        <v>18</v>
      </c>
      <c r="B20" s="15">
        <v>41061</v>
      </c>
      <c r="C20" s="16">
        <v>11</v>
      </c>
      <c r="D20" s="16">
        <v>7</v>
      </c>
      <c r="E20" s="16">
        <v>10</v>
      </c>
      <c r="F20" s="16">
        <v>15</v>
      </c>
      <c r="G20" s="16">
        <v>20</v>
      </c>
      <c r="H20" s="16">
        <v>22</v>
      </c>
      <c r="I20" s="16">
        <v>6</v>
      </c>
      <c r="J20" s="16">
        <v>10</v>
      </c>
      <c r="K20" s="16">
        <v>5</v>
      </c>
      <c r="L20" s="16">
        <v>5</v>
      </c>
      <c r="M20" s="17">
        <v>0</v>
      </c>
      <c r="N20" s="19">
        <f t="shared" si="0"/>
        <v>111</v>
      </c>
      <c r="U20">
        <v>80</v>
      </c>
      <c r="V20">
        <f t="shared" si="1"/>
        <v>3</v>
      </c>
      <c r="W20">
        <f t="shared" si="2"/>
        <v>3.5714285714285712E-2</v>
      </c>
      <c r="X20">
        <f t="shared" si="3"/>
        <v>6.3434782987298614E-44</v>
      </c>
      <c r="Y20">
        <f t="shared" si="4"/>
        <v>5.3285217709330835E-42</v>
      </c>
      <c r="Z20">
        <f t="shared" si="5"/>
        <v>1.6890237831240013E+42</v>
      </c>
    </row>
    <row r="21" spans="1:26">
      <c r="A21" s="20">
        <v>19</v>
      </c>
      <c r="B21" s="15">
        <v>41091</v>
      </c>
      <c r="C21" s="16">
        <v>7</v>
      </c>
      <c r="D21" s="16">
        <v>6</v>
      </c>
      <c r="E21" s="16">
        <v>6</v>
      </c>
      <c r="F21" s="16">
        <v>22</v>
      </c>
      <c r="G21" s="16">
        <v>8</v>
      </c>
      <c r="H21" s="16">
        <v>19</v>
      </c>
      <c r="I21" s="16">
        <v>6</v>
      </c>
      <c r="J21" s="16">
        <v>9</v>
      </c>
      <c r="K21" s="16">
        <v>4</v>
      </c>
      <c r="L21" s="16">
        <v>6</v>
      </c>
      <c r="M21" s="16">
        <v>1</v>
      </c>
      <c r="N21" s="19">
        <f t="shared" si="0"/>
        <v>94</v>
      </c>
      <c r="U21">
        <v>81</v>
      </c>
      <c r="V21">
        <f t="shared" si="1"/>
        <v>2</v>
      </c>
      <c r="W21">
        <f t="shared" si="2"/>
        <v>2.3809523809523808E-2</v>
      </c>
      <c r="X21">
        <f t="shared" si="3"/>
        <v>7.8314546897898183E-45</v>
      </c>
      <c r="Y21">
        <f t="shared" si="4"/>
        <v>6.5784219394234473E-43</v>
      </c>
      <c r="Z21">
        <f t="shared" si="5"/>
        <v>6.0804856192465089E+42</v>
      </c>
    </row>
    <row r="22" spans="1:26">
      <c r="A22" s="20">
        <v>20</v>
      </c>
      <c r="B22" s="15">
        <v>41122</v>
      </c>
      <c r="C22" s="16">
        <v>19</v>
      </c>
      <c r="D22" s="16">
        <v>5</v>
      </c>
      <c r="E22" s="16">
        <v>15</v>
      </c>
      <c r="F22" s="16">
        <v>20</v>
      </c>
      <c r="G22" s="16">
        <v>16</v>
      </c>
      <c r="H22" s="16">
        <v>23</v>
      </c>
      <c r="I22" s="16">
        <v>5</v>
      </c>
      <c r="J22" s="16">
        <v>6</v>
      </c>
      <c r="K22" s="16">
        <v>8</v>
      </c>
      <c r="L22" s="16">
        <v>3</v>
      </c>
      <c r="M22" s="16">
        <v>1</v>
      </c>
      <c r="N22" s="19">
        <f t="shared" si="0"/>
        <v>121</v>
      </c>
      <c r="U22">
        <v>82</v>
      </c>
      <c r="V22">
        <f t="shared" si="1"/>
        <v>1</v>
      </c>
      <c r="W22">
        <f t="shared" si="2"/>
        <v>1.1904761904761904E-2</v>
      </c>
      <c r="X22">
        <f t="shared" si="3"/>
        <v>9.5505544997436561E-46</v>
      </c>
      <c r="Y22">
        <f t="shared" si="4"/>
        <v>8.0224657797846709E-44</v>
      </c>
      <c r="Z22">
        <f t="shared" si="5"/>
        <v>1.2464995519455376E+43</v>
      </c>
    </row>
    <row r="23" spans="1:26">
      <c r="A23" s="20">
        <v>21</v>
      </c>
      <c r="B23" s="15">
        <v>41153</v>
      </c>
      <c r="C23" s="16">
        <v>12</v>
      </c>
      <c r="D23" s="16">
        <v>5</v>
      </c>
      <c r="E23" s="16">
        <v>6</v>
      </c>
      <c r="F23" s="16">
        <v>16</v>
      </c>
      <c r="G23" s="16">
        <v>12</v>
      </c>
      <c r="H23" s="16">
        <v>25</v>
      </c>
      <c r="I23" s="16">
        <v>6</v>
      </c>
      <c r="J23" s="16">
        <v>10</v>
      </c>
      <c r="K23" s="16">
        <v>9</v>
      </c>
      <c r="L23" s="16">
        <v>3</v>
      </c>
      <c r="M23" s="16">
        <v>2</v>
      </c>
      <c r="N23" s="19">
        <f t="shared" si="0"/>
        <v>106</v>
      </c>
      <c r="U23">
        <v>83</v>
      </c>
      <c r="V23">
        <f t="shared" si="1"/>
        <v>1</v>
      </c>
      <c r="W23">
        <f t="shared" si="2"/>
        <v>1.1904761904761904E-2</v>
      </c>
      <c r="X23">
        <f t="shared" si="3"/>
        <v>1.1506692168365772E-46</v>
      </c>
      <c r="Y23">
        <f t="shared" si="4"/>
        <v>9.6656214214272483E-45</v>
      </c>
      <c r="Z23">
        <f t="shared" si="5"/>
        <v>1.0345946281148034E+44</v>
      </c>
    </row>
    <row r="24" spans="1:26">
      <c r="A24" s="20">
        <v>22</v>
      </c>
      <c r="B24" s="15">
        <v>41183</v>
      </c>
      <c r="C24" s="16">
        <v>16</v>
      </c>
      <c r="D24" s="16">
        <v>9</v>
      </c>
      <c r="E24" s="16">
        <v>11</v>
      </c>
      <c r="F24" s="16">
        <v>19</v>
      </c>
      <c r="G24" s="16">
        <v>18</v>
      </c>
      <c r="H24" s="16">
        <v>19</v>
      </c>
      <c r="I24" s="16">
        <v>4</v>
      </c>
      <c r="J24" s="16">
        <v>8</v>
      </c>
      <c r="K24" s="16">
        <v>3</v>
      </c>
      <c r="L24" s="16">
        <v>3</v>
      </c>
      <c r="M24" s="16">
        <v>1</v>
      </c>
      <c r="N24" s="19">
        <f t="shared" si="0"/>
        <v>111</v>
      </c>
      <c r="U24">
        <v>84</v>
      </c>
      <c r="V24">
        <f t="shared" si="1"/>
        <v>2</v>
      </c>
      <c r="W24">
        <f t="shared" si="2"/>
        <v>2.3809523809523808E-2</v>
      </c>
      <c r="X24">
        <f t="shared" si="3"/>
        <v>1.3698443057578496E-47</v>
      </c>
      <c r="Y24">
        <f t="shared" si="4"/>
        <v>1.1506692168365938E-45</v>
      </c>
      <c r="Z24">
        <f t="shared" si="5"/>
        <v>3.4762379504656887E+45</v>
      </c>
    </row>
    <row r="25" spans="1:26">
      <c r="A25" s="20">
        <v>23</v>
      </c>
      <c r="B25" s="15">
        <v>41214</v>
      </c>
      <c r="C25" s="16">
        <v>17</v>
      </c>
      <c r="D25" s="16">
        <v>10</v>
      </c>
      <c r="E25" s="16">
        <v>10</v>
      </c>
      <c r="F25" s="16">
        <v>17</v>
      </c>
      <c r="G25" s="16">
        <v>13</v>
      </c>
      <c r="H25" s="16">
        <v>16</v>
      </c>
      <c r="I25" s="16">
        <v>3</v>
      </c>
      <c r="J25" s="16">
        <v>8</v>
      </c>
      <c r="K25" s="16">
        <v>5</v>
      </c>
      <c r="L25" s="16">
        <v>4</v>
      </c>
      <c r="M25" s="16">
        <v>2</v>
      </c>
      <c r="N25" s="19">
        <f t="shared" si="0"/>
        <v>105</v>
      </c>
      <c r="U25">
        <v>85</v>
      </c>
      <c r="V25">
        <f t="shared" si="1"/>
        <v>1</v>
      </c>
      <c r="W25">
        <f t="shared" si="2"/>
        <v>1.1904761904761904E-2</v>
      </c>
      <c r="X25">
        <f t="shared" si="3"/>
        <v>1.6115815361857344E-48</v>
      </c>
      <c r="Y25">
        <f t="shared" si="4"/>
        <v>1.3537284903960169E-46</v>
      </c>
      <c r="Z25">
        <f t="shared" si="5"/>
        <v>7.387005644739457E+45</v>
      </c>
    </row>
    <row r="26" spans="1:26">
      <c r="A26" s="20">
        <v>24</v>
      </c>
      <c r="B26" s="15">
        <v>41244</v>
      </c>
      <c r="C26" s="16">
        <v>12</v>
      </c>
      <c r="D26" s="16">
        <v>8</v>
      </c>
      <c r="E26" s="16">
        <v>14</v>
      </c>
      <c r="F26" s="16">
        <v>22</v>
      </c>
      <c r="G26" s="16">
        <v>18</v>
      </c>
      <c r="H26" s="16">
        <v>19</v>
      </c>
      <c r="I26" s="16">
        <v>7</v>
      </c>
      <c r="J26" s="16">
        <v>24</v>
      </c>
      <c r="K26" s="16">
        <v>8</v>
      </c>
      <c r="L26" s="16">
        <v>5</v>
      </c>
      <c r="M26" s="16">
        <v>1</v>
      </c>
      <c r="N26" s="19">
        <f t="shared" si="0"/>
        <v>138</v>
      </c>
      <c r="U26">
        <v>86</v>
      </c>
      <c r="V26">
        <f t="shared" si="1"/>
        <v>0</v>
      </c>
      <c r="W26">
        <f t="shared" si="2"/>
        <v>0</v>
      </c>
      <c r="X26">
        <f t="shared" si="3"/>
        <v>1.8739320188206169E-49</v>
      </c>
      <c r="Y26">
        <f t="shared" si="4"/>
        <v>1.5741028958093183E-47</v>
      </c>
      <c r="Z26">
        <f t="shared" si="5"/>
        <v>1.574102895809318E-47</v>
      </c>
    </row>
    <row r="27" spans="1:26">
      <c r="A27" s="20">
        <v>25</v>
      </c>
      <c r="B27" s="15">
        <v>41275</v>
      </c>
      <c r="C27" s="16">
        <v>8</v>
      </c>
      <c r="D27" s="16">
        <v>8</v>
      </c>
      <c r="E27" s="16">
        <v>14</v>
      </c>
      <c r="F27" s="16">
        <v>16</v>
      </c>
      <c r="G27" s="16">
        <v>23</v>
      </c>
      <c r="H27" s="16">
        <v>20</v>
      </c>
      <c r="I27" s="16">
        <v>6</v>
      </c>
      <c r="J27" s="16">
        <v>10</v>
      </c>
      <c r="K27" s="16">
        <v>7</v>
      </c>
      <c r="L27" s="16">
        <v>2</v>
      </c>
      <c r="M27" s="16">
        <v>1</v>
      </c>
      <c r="N27" s="19">
        <f t="shared" si="0"/>
        <v>115</v>
      </c>
      <c r="U27">
        <v>87</v>
      </c>
      <c r="V27">
        <f t="shared" si="1"/>
        <v>3</v>
      </c>
      <c r="W27">
        <f t="shared" si="2"/>
        <v>3.5714285714285712E-2</v>
      </c>
      <c r="X27">
        <f t="shared" si="3"/>
        <v>2.1539448492191034E-50</v>
      </c>
      <c r="Y27">
        <f t="shared" si="4"/>
        <v>1.8093136733440468E-48</v>
      </c>
      <c r="Z27">
        <f t="shared" si="5"/>
        <v>4.9742618610546589E+48</v>
      </c>
    </row>
    <row r="28" spans="1:26">
      <c r="A28" s="20">
        <v>26</v>
      </c>
      <c r="B28" s="15">
        <v>41306</v>
      </c>
      <c r="C28" s="16">
        <v>11</v>
      </c>
      <c r="D28" s="16">
        <v>4</v>
      </c>
      <c r="E28" s="16">
        <v>10</v>
      </c>
      <c r="F28" s="16">
        <v>11</v>
      </c>
      <c r="G28" s="16">
        <v>21</v>
      </c>
      <c r="H28" s="16">
        <v>23</v>
      </c>
      <c r="I28" s="16">
        <v>8</v>
      </c>
      <c r="J28" s="16">
        <v>10</v>
      </c>
      <c r="K28" s="16">
        <v>2</v>
      </c>
      <c r="L28" s="16">
        <v>6</v>
      </c>
      <c r="M28" s="17">
        <v>0</v>
      </c>
      <c r="N28" s="19">
        <f t="shared" si="0"/>
        <v>106</v>
      </c>
      <c r="U28">
        <v>88</v>
      </c>
      <c r="V28">
        <f t="shared" si="1"/>
        <v>0</v>
      </c>
      <c r="W28">
        <f t="shared" si="2"/>
        <v>0</v>
      </c>
      <c r="X28">
        <f t="shared" si="3"/>
        <v>2.4476646013852358E-51</v>
      </c>
      <c r="Y28">
        <f t="shared" si="4"/>
        <v>2.0560382651635981E-49</v>
      </c>
      <c r="Z28">
        <f t="shared" si="5"/>
        <v>2.0560382651635981E-49</v>
      </c>
    </row>
    <row r="29" spans="1:26">
      <c r="A29" s="20">
        <v>27</v>
      </c>
      <c r="B29" s="15">
        <v>41334</v>
      </c>
      <c r="C29" s="16">
        <v>21</v>
      </c>
      <c r="D29" s="16">
        <v>5</v>
      </c>
      <c r="E29" s="16">
        <v>7</v>
      </c>
      <c r="F29" s="16">
        <v>12</v>
      </c>
      <c r="G29" s="16">
        <v>14</v>
      </c>
      <c r="H29" s="16">
        <v>17</v>
      </c>
      <c r="I29" s="16">
        <v>11</v>
      </c>
      <c r="J29" s="16">
        <v>7</v>
      </c>
      <c r="K29" s="16">
        <v>6</v>
      </c>
      <c r="L29" s="16">
        <v>4</v>
      </c>
      <c r="M29" s="17">
        <v>0</v>
      </c>
      <c r="N29" s="19">
        <f t="shared" si="0"/>
        <v>104</v>
      </c>
      <c r="U29">
        <v>89</v>
      </c>
      <c r="V29">
        <f t="shared" si="1"/>
        <v>0</v>
      </c>
      <c r="W29">
        <f t="shared" si="2"/>
        <v>0</v>
      </c>
      <c r="X29">
        <f t="shared" si="3"/>
        <v>2.7501849453767476E-52</v>
      </c>
      <c r="Y29">
        <f t="shared" si="4"/>
        <v>2.3101553541164681E-50</v>
      </c>
      <c r="Z29">
        <f t="shared" si="5"/>
        <v>2.3101553541164681E-50</v>
      </c>
    </row>
    <row r="30" spans="1:26">
      <c r="A30" s="20">
        <v>28</v>
      </c>
      <c r="B30" s="15">
        <v>41365</v>
      </c>
      <c r="C30" s="16">
        <v>9</v>
      </c>
      <c r="D30" s="16">
        <v>8</v>
      </c>
      <c r="E30" s="16">
        <v>12</v>
      </c>
      <c r="F30" s="16">
        <v>14</v>
      </c>
      <c r="G30" s="16">
        <v>9</v>
      </c>
      <c r="H30" s="16">
        <v>17</v>
      </c>
      <c r="I30" s="16">
        <v>4</v>
      </c>
      <c r="J30" s="16">
        <v>6</v>
      </c>
      <c r="K30" s="16">
        <v>7</v>
      </c>
      <c r="L30" s="16">
        <v>8</v>
      </c>
      <c r="M30" s="17">
        <v>0</v>
      </c>
      <c r="N30" s="19">
        <f t="shared" si="0"/>
        <v>94</v>
      </c>
      <c r="U30">
        <v>90</v>
      </c>
      <c r="V30">
        <f t="shared" si="1"/>
        <v>0</v>
      </c>
      <c r="W30">
        <f t="shared" si="2"/>
        <v>0</v>
      </c>
      <c r="X30">
        <f t="shared" si="3"/>
        <v>3.055761050418588E-53</v>
      </c>
      <c r="Y30">
        <f t="shared" si="4"/>
        <v>2.566839282351614E-51</v>
      </c>
      <c r="Z30">
        <f t="shared" si="5"/>
        <v>2.566839282351614E-51</v>
      </c>
    </row>
    <row r="31" spans="1:26">
      <c r="A31" s="20">
        <v>29</v>
      </c>
      <c r="B31" s="15">
        <v>41395</v>
      </c>
      <c r="C31" s="16">
        <v>12</v>
      </c>
      <c r="D31" s="16">
        <v>5</v>
      </c>
      <c r="E31" s="16">
        <v>7</v>
      </c>
      <c r="F31" s="16">
        <v>8</v>
      </c>
      <c r="G31" s="16">
        <v>13</v>
      </c>
      <c r="H31" s="16">
        <v>17</v>
      </c>
      <c r="I31" s="16">
        <v>4</v>
      </c>
      <c r="J31" s="16">
        <v>4</v>
      </c>
      <c r="K31" s="16">
        <v>4</v>
      </c>
      <c r="L31" s="17">
        <v>0</v>
      </c>
      <c r="M31" s="17">
        <v>0</v>
      </c>
      <c r="N31" s="19">
        <f t="shared" si="0"/>
        <v>74</v>
      </c>
      <c r="U31">
        <v>91</v>
      </c>
      <c r="V31">
        <f t="shared" si="1"/>
        <v>1</v>
      </c>
      <c r="W31">
        <f t="shared" si="2"/>
        <v>1.1904761904761904E-2</v>
      </c>
      <c r="X31">
        <f t="shared" si="3"/>
        <v>3.3579791762842475E-54</v>
      </c>
      <c r="Y31">
        <f t="shared" si="4"/>
        <v>2.8207025080787679E-52</v>
      </c>
      <c r="Z31">
        <f t="shared" si="5"/>
        <v>3.5452161195159793E+51</v>
      </c>
    </row>
    <row r="32" spans="1:26">
      <c r="A32" s="20">
        <v>30</v>
      </c>
      <c r="B32" s="15">
        <v>41426</v>
      </c>
      <c r="C32" s="16">
        <v>9</v>
      </c>
      <c r="D32" s="16">
        <v>5</v>
      </c>
      <c r="E32" s="16">
        <v>10</v>
      </c>
      <c r="F32" s="16">
        <v>12</v>
      </c>
      <c r="G32" s="16">
        <v>12</v>
      </c>
      <c r="H32" s="16">
        <v>16</v>
      </c>
      <c r="I32" s="16">
        <v>6</v>
      </c>
      <c r="J32" s="16">
        <v>4</v>
      </c>
      <c r="K32" s="16">
        <v>5</v>
      </c>
      <c r="L32" s="16">
        <v>5</v>
      </c>
      <c r="M32" s="16">
        <v>1</v>
      </c>
      <c r="N32" s="19">
        <f t="shared" si="0"/>
        <v>85</v>
      </c>
      <c r="U32">
        <v>92</v>
      </c>
      <c r="V32">
        <f t="shared" si="1"/>
        <v>4</v>
      </c>
      <c r="W32">
        <f t="shared" si="2"/>
        <v>4.7619047619047616E-2</v>
      </c>
      <c r="X32">
        <f t="shared" si="3"/>
        <v>3.6499773655262982E-55</v>
      </c>
      <c r="Y32">
        <f t="shared" si="4"/>
        <v>3.0659809870420905E-53</v>
      </c>
      <c r="Z32">
        <f t="shared" si="5"/>
        <v>5.2185581279276041E+53</v>
      </c>
    </row>
    <row r="33" spans="1:26">
      <c r="A33" s="20">
        <v>31</v>
      </c>
      <c r="B33" s="15">
        <v>41456</v>
      </c>
      <c r="C33" s="16">
        <v>5</v>
      </c>
      <c r="D33" s="16">
        <v>8</v>
      </c>
      <c r="E33" s="16">
        <v>12</v>
      </c>
      <c r="F33" s="16">
        <v>13</v>
      </c>
      <c r="G33" s="16">
        <v>16</v>
      </c>
      <c r="H33" s="16">
        <v>20</v>
      </c>
      <c r="I33" s="16">
        <v>4</v>
      </c>
      <c r="J33" s="16">
        <v>11</v>
      </c>
      <c r="K33" s="16">
        <v>2</v>
      </c>
      <c r="L33" s="16">
        <v>5</v>
      </c>
      <c r="M33" s="17">
        <v>0</v>
      </c>
      <c r="N33" s="19">
        <f t="shared" si="0"/>
        <v>96</v>
      </c>
      <c r="U33">
        <v>93</v>
      </c>
      <c r="V33">
        <f t="shared" si="1"/>
        <v>3</v>
      </c>
      <c r="W33">
        <f t="shared" si="2"/>
        <v>3.5714285714285712E-2</v>
      </c>
      <c r="X33">
        <f t="shared" si="3"/>
        <v>3.9247068446518471E-56</v>
      </c>
      <c r="Y33">
        <f t="shared" si="4"/>
        <v>3.2967537495075514E-54</v>
      </c>
      <c r="Z33">
        <f t="shared" si="5"/>
        <v>2.7299582206721884E+54</v>
      </c>
    </row>
    <row r="34" spans="1:26">
      <c r="A34" s="20">
        <v>32</v>
      </c>
      <c r="B34" s="15">
        <v>41487</v>
      </c>
      <c r="C34" s="16">
        <v>10</v>
      </c>
      <c r="D34" s="16">
        <v>9</v>
      </c>
      <c r="E34" s="16">
        <v>9</v>
      </c>
      <c r="F34" s="16">
        <v>15</v>
      </c>
      <c r="G34" s="16">
        <v>11</v>
      </c>
      <c r="H34" s="16">
        <v>14</v>
      </c>
      <c r="I34" s="16">
        <v>1</v>
      </c>
      <c r="J34" s="16">
        <v>10</v>
      </c>
      <c r="K34" s="16">
        <v>1</v>
      </c>
      <c r="L34" s="16">
        <v>3</v>
      </c>
      <c r="M34" s="16">
        <v>1</v>
      </c>
      <c r="N34" s="19">
        <f t="shared" si="0"/>
        <v>84</v>
      </c>
      <c r="U34">
        <v>94</v>
      </c>
      <c r="V34">
        <f t="shared" si="1"/>
        <v>5</v>
      </c>
      <c r="W34">
        <f t="shared" si="2"/>
        <v>5.9523809523809521E-2</v>
      </c>
      <c r="X34">
        <f t="shared" si="3"/>
        <v>4.1752200475019405E-57</v>
      </c>
      <c r="Y34">
        <f t="shared" si="4"/>
        <v>3.5071848399016303E-55</v>
      </c>
      <c r="Z34">
        <f t="shared" si="5"/>
        <v>7.1282242428663108E+55</v>
      </c>
    </row>
    <row r="35" spans="1:26">
      <c r="A35" s="20">
        <v>33</v>
      </c>
      <c r="B35" s="15">
        <v>41518</v>
      </c>
      <c r="C35" s="16">
        <v>11</v>
      </c>
      <c r="D35" s="16">
        <v>7</v>
      </c>
      <c r="E35" s="16">
        <v>13</v>
      </c>
      <c r="F35" s="16">
        <v>12</v>
      </c>
      <c r="G35" s="16">
        <v>13</v>
      </c>
      <c r="H35" s="16">
        <v>24</v>
      </c>
      <c r="I35" s="16">
        <v>3</v>
      </c>
      <c r="J35" s="16">
        <v>15</v>
      </c>
      <c r="K35" s="16">
        <v>7</v>
      </c>
      <c r="L35" s="16">
        <v>2</v>
      </c>
      <c r="M35" s="16">
        <v>2</v>
      </c>
      <c r="N35" s="19">
        <f t="shared" si="0"/>
        <v>109</v>
      </c>
      <c r="U35">
        <v>95</v>
      </c>
      <c r="V35">
        <f t="shared" si="1"/>
        <v>0</v>
      </c>
      <c r="W35">
        <f t="shared" si="2"/>
        <v>0</v>
      </c>
      <c r="X35">
        <f t="shared" si="3"/>
        <v>4.3949684710546249E-58</v>
      </c>
      <c r="Y35">
        <f t="shared" si="4"/>
        <v>3.6917735156858849E-56</v>
      </c>
      <c r="Z35">
        <f t="shared" si="5"/>
        <v>3.6917735156858849E-56</v>
      </c>
    </row>
    <row r="36" spans="1:26">
      <c r="A36" s="20">
        <v>34</v>
      </c>
      <c r="B36" s="15">
        <v>41548</v>
      </c>
      <c r="C36" s="16">
        <v>13</v>
      </c>
      <c r="D36" s="16">
        <v>5</v>
      </c>
      <c r="E36" s="16">
        <v>6</v>
      </c>
      <c r="F36" s="16">
        <v>14</v>
      </c>
      <c r="G36" s="16">
        <v>23</v>
      </c>
      <c r="H36" s="16">
        <v>20</v>
      </c>
      <c r="I36" s="16">
        <v>2</v>
      </c>
      <c r="J36" s="16">
        <v>5</v>
      </c>
      <c r="K36" s="16">
        <v>9</v>
      </c>
      <c r="L36" s="16">
        <v>3</v>
      </c>
      <c r="M36" s="16">
        <v>1</v>
      </c>
      <c r="N36" s="19">
        <f t="shared" si="0"/>
        <v>101</v>
      </c>
      <c r="U36">
        <v>96</v>
      </c>
      <c r="V36">
        <f t="shared" si="1"/>
        <v>2</v>
      </c>
      <c r="W36">
        <f t="shared" si="2"/>
        <v>2.3809523809523808E-2</v>
      </c>
      <c r="X36">
        <f t="shared" si="3"/>
        <v>4.5780921573487091E-59</v>
      </c>
      <c r="Y36">
        <f t="shared" si="4"/>
        <v>3.8455974121729159E-57</v>
      </c>
      <c r="Z36">
        <f t="shared" si="5"/>
        <v>1.0401504815190315E+57</v>
      </c>
    </row>
    <row r="37" spans="1:26">
      <c r="A37" s="20">
        <v>35</v>
      </c>
      <c r="B37" s="15">
        <v>41579</v>
      </c>
      <c r="C37" s="16">
        <v>21</v>
      </c>
      <c r="D37" s="16">
        <v>10</v>
      </c>
      <c r="E37" s="16">
        <v>10</v>
      </c>
      <c r="F37" s="16">
        <v>14</v>
      </c>
      <c r="G37" s="16">
        <v>17</v>
      </c>
      <c r="H37" s="16">
        <v>20</v>
      </c>
      <c r="I37" s="16">
        <v>3</v>
      </c>
      <c r="J37" s="16">
        <v>8</v>
      </c>
      <c r="K37" s="16">
        <v>4</v>
      </c>
      <c r="L37" s="16">
        <v>3</v>
      </c>
      <c r="M37" s="16">
        <v>3</v>
      </c>
      <c r="N37" s="19">
        <f t="shared" si="0"/>
        <v>113</v>
      </c>
      <c r="U37">
        <v>97</v>
      </c>
      <c r="V37">
        <f t="shared" si="1"/>
        <v>1</v>
      </c>
      <c r="W37">
        <f t="shared" si="2"/>
        <v>1.1904761904761904E-2</v>
      </c>
      <c r="X37">
        <f t="shared" si="3"/>
        <v>4.7196826364421584E-60</v>
      </c>
      <c r="Y37">
        <f t="shared" si="4"/>
        <v>3.9645334146114127E-58</v>
      </c>
      <c r="Z37">
        <f t="shared" si="5"/>
        <v>2.5223649176835501E+57</v>
      </c>
    </row>
    <row r="38" spans="1:26">
      <c r="A38" s="20">
        <v>36</v>
      </c>
      <c r="B38" s="15">
        <v>41609</v>
      </c>
      <c r="C38" s="16">
        <v>18</v>
      </c>
      <c r="D38" s="16">
        <v>9</v>
      </c>
      <c r="E38" s="16">
        <v>8</v>
      </c>
      <c r="F38" s="16">
        <v>16</v>
      </c>
      <c r="G38" s="16">
        <v>19</v>
      </c>
      <c r="H38" s="16">
        <v>20</v>
      </c>
      <c r="I38" s="16">
        <v>4</v>
      </c>
      <c r="J38" s="16">
        <v>4</v>
      </c>
      <c r="K38" s="16">
        <v>4</v>
      </c>
      <c r="L38" s="16">
        <v>6</v>
      </c>
      <c r="M38" s="16">
        <v>3</v>
      </c>
      <c r="N38" s="19">
        <f t="shared" si="0"/>
        <v>111</v>
      </c>
      <c r="U38">
        <v>98</v>
      </c>
      <c r="V38">
        <f t="shared" si="1"/>
        <v>0</v>
      </c>
      <c r="W38">
        <f t="shared" si="2"/>
        <v>0</v>
      </c>
      <c r="X38">
        <f t="shared" si="3"/>
        <v>4.8160026902468524E-61</v>
      </c>
      <c r="Y38">
        <f t="shared" si="4"/>
        <v>4.045442259807356E-59</v>
      </c>
      <c r="Z38">
        <f t="shared" si="5"/>
        <v>4.045442259807356E-59</v>
      </c>
    </row>
    <row r="39" spans="1:26">
      <c r="A39" s="20">
        <v>37</v>
      </c>
      <c r="B39" s="15">
        <v>41640</v>
      </c>
      <c r="C39" s="16">
        <v>19</v>
      </c>
      <c r="D39" s="16">
        <v>7</v>
      </c>
      <c r="E39" s="16">
        <v>9</v>
      </c>
      <c r="F39" s="16">
        <v>13</v>
      </c>
      <c r="G39" s="16">
        <v>19</v>
      </c>
      <c r="H39" s="16">
        <v>24</v>
      </c>
      <c r="I39" s="16">
        <v>9</v>
      </c>
      <c r="J39" s="16">
        <v>11</v>
      </c>
      <c r="K39" s="16">
        <v>9</v>
      </c>
      <c r="L39" s="16">
        <v>8</v>
      </c>
      <c r="M39" s="16">
        <v>5</v>
      </c>
      <c r="N39" s="19">
        <f t="shared" si="0"/>
        <v>133</v>
      </c>
      <c r="U39">
        <v>99</v>
      </c>
      <c r="V39">
        <f t="shared" si="1"/>
        <v>3</v>
      </c>
      <c r="W39">
        <f t="shared" si="2"/>
        <v>3.5714285714285712E-2</v>
      </c>
      <c r="X39">
        <f t="shared" si="3"/>
        <v>4.8646491820675259E-62</v>
      </c>
      <c r="Y39">
        <f t="shared" si="4"/>
        <v>4.086305312936722E-60</v>
      </c>
      <c r="Z39">
        <f t="shared" si="5"/>
        <v>2.2024785988230362E+60</v>
      </c>
    </row>
    <row r="40" spans="1:26">
      <c r="A40" s="20">
        <v>38</v>
      </c>
      <c r="B40" s="15">
        <v>41671</v>
      </c>
      <c r="C40" s="16">
        <v>10</v>
      </c>
      <c r="D40" s="16">
        <v>4</v>
      </c>
      <c r="E40" s="16">
        <v>7</v>
      </c>
      <c r="F40" s="16">
        <v>12</v>
      </c>
      <c r="G40" s="16">
        <v>13</v>
      </c>
      <c r="H40" s="16">
        <v>8</v>
      </c>
      <c r="I40" s="16">
        <v>2</v>
      </c>
      <c r="J40" s="16">
        <v>9</v>
      </c>
      <c r="K40" s="16">
        <v>2</v>
      </c>
      <c r="L40" s="16">
        <v>7</v>
      </c>
      <c r="M40" s="17">
        <v>0</v>
      </c>
      <c r="N40" s="19">
        <f t="shared" si="0"/>
        <v>74</v>
      </c>
      <c r="U40">
        <v>100</v>
      </c>
      <c r="V40">
        <f t="shared" si="1"/>
        <v>1</v>
      </c>
      <c r="W40">
        <f t="shared" si="2"/>
        <v>1.1904761904761904E-2</v>
      </c>
      <c r="X40">
        <f t="shared" si="3"/>
        <v>4.8646491820676192E-63</v>
      </c>
      <c r="Y40">
        <f t="shared" si="4"/>
        <v>4.0863053129368005E-61</v>
      </c>
      <c r="Z40">
        <f t="shared" si="5"/>
        <v>2.4471984431366598E+60</v>
      </c>
    </row>
    <row r="41" spans="1:26">
      <c r="A41" s="20">
        <v>39</v>
      </c>
      <c r="B41" s="15">
        <v>41699</v>
      </c>
      <c r="C41" s="16">
        <v>10</v>
      </c>
      <c r="D41" s="16">
        <v>6</v>
      </c>
      <c r="E41" s="16">
        <v>11</v>
      </c>
      <c r="F41" s="16">
        <v>11</v>
      </c>
      <c r="G41" s="16">
        <v>10</v>
      </c>
      <c r="H41" s="16">
        <v>20</v>
      </c>
      <c r="I41" s="16">
        <v>5</v>
      </c>
      <c r="J41" s="16">
        <v>14</v>
      </c>
      <c r="K41" s="16">
        <v>1</v>
      </c>
      <c r="L41" s="16">
        <v>2</v>
      </c>
      <c r="M41" s="16">
        <v>2</v>
      </c>
      <c r="N41" s="19">
        <f t="shared" si="0"/>
        <v>92</v>
      </c>
      <c r="U41">
        <v>101</v>
      </c>
      <c r="V41">
        <f t="shared" si="1"/>
        <v>1</v>
      </c>
      <c r="W41">
        <f t="shared" si="2"/>
        <v>1.1904761904761904E-2</v>
      </c>
      <c r="X41">
        <f t="shared" si="3"/>
        <v>4.8164843386807782E-64</v>
      </c>
      <c r="Y41">
        <f t="shared" si="4"/>
        <v>4.045846844491854E-62</v>
      </c>
      <c r="Z41">
        <f t="shared" si="5"/>
        <v>2.4716704275680434E+61</v>
      </c>
    </row>
    <row r="42" spans="1:26">
      <c r="A42" s="20">
        <v>40</v>
      </c>
      <c r="B42" s="15">
        <v>41730</v>
      </c>
      <c r="C42" s="16">
        <v>15</v>
      </c>
      <c r="D42" s="16">
        <v>5</v>
      </c>
      <c r="E42" s="16">
        <v>14</v>
      </c>
      <c r="F42" s="16">
        <v>10</v>
      </c>
      <c r="G42" s="16">
        <v>17</v>
      </c>
      <c r="H42" s="16">
        <v>14</v>
      </c>
      <c r="I42" s="16">
        <v>3</v>
      </c>
      <c r="J42" s="16">
        <v>4</v>
      </c>
      <c r="K42" s="16">
        <v>9</v>
      </c>
      <c r="L42" s="17">
        <v>0</v>
      </c>
      <c r="M42" s="16">
        <v>1</v>
      </c>
      <c r="N42" s="19">
        <f t="shared" si="0"/>
        <v>92</v>
      </c>
      <c r="U42">
        <v>102</v>
      </c>
      <c r="V42">
        <f t="shared" si="1"/>
        <v>1</v>
      </c>
      <c r="W42">
        <f t="shared" si="2"/>
        <v>1.1904761904761904E-2</v>
      </c>
      <c r="X42">
        <f t="shared" si="3"/>
        <v>4.7220434692949323E-65</v>
      </c>
      <c r="Y42">
        <f t="shared" si="4"/>
        <v>3.9665165142077432E-63</v>
      </c>
      <c r="Z42">
        <f t="shared" si="5"/>
        <v>2.5211038361193768E+62</v>
      </c>
    </row>
    <row r="43" spans="1:26">
      <c r="A43" s="20">
        <v>41</v>
      </c>
      <c r="B43" s="15">
        <v>41760</v>
      </c>
      <c r="C43" s="16">
        <v>7</v>
      </c>
      <c r="D43" s="16">
        <v>5</v>
      </c>
      <c r="E43" s="16">
        <v>12</v>
      </c>
      <c r="F43" s="16">
        <v>6</v>
      </c>
      <c r="G43" s="16">
        <v>13</v>
      </c>
      <c r="H43" s="16">
        <v>18</v>
      </c>
      <c r="I43" s="16">
        <v>7</v>
      </c>
      <c r="J43" s="16">
        <v>2</v>
      </c>
      <c r="K43" s="16">
        <v>5</v>
      </c>
      <c r="L43" s="16">
        <v>3</v>
      </c>
      <c r="M43" s="16">
        <v>2</v>
      </c>
      <c r="N43" s="19">
        <f t="shared" si="0"/>
        <v>80</v>
      </c>
      <c r="U43">
        <v>103</v>
      </c>
      <c r="V43">
        <f t="shared" si="1"/>
        <v>1</v>
      </c>
      <c r="W43">
        <f t="shared" si="2"/>
        <v>1.1904761904761904E-2</v>
      </c>
      <c r="X43">
        <f t="shared" si="3"/>
        <v>4.5845082226164799E-66</v>
      </c>
      <c r="Y43">
        <f t="shared" si="4"/>
        <v>3.8509869069978432E-64</v>
      </c>
      <c r="Z43">
        <f t="shared" si="5"/>
        <v>2.596736951202935E+63</v>
      </c>
    </row>
    <row r="44" spans="1:26">
      <c r="A44" s="20">
        <v>42</v>
      </c>
      <c r="B44" s="15">
        <v>41791</v>
      </c>
      <c r="C44" s="16">
        <v>10</v>
      </c>
      <c r="D44" s="16">
        <v>8</v>
      </c>
      <c r="E44" s="16">
        <v>10</v>
      </c>
      <c r="F44" s="16">
        <v>7</v>
      </c>
      <c r="G44" s="16">
        <v>14</v>
      </c>
      <c r="H44" s="16">
        <v>26</v>
      </c>
      <c r="I44" s="16">
        <v>3</v>
      </c>
      <c r="J44" s="17">
        <v>4</v>
      </c>
      <c r="K44" s="16">
        <v>4</v>
      </c>
      <c r="L44" s="16">
        <v>6</v>
      </c>
      <c r="M44" s="16">
        <v>1</v>
      </c>
      <c r="N44" s="19">
        <f t="shared" si="0"/>
        <v>93</v>
      </c>
      <c r="U44">
        <v>104</v>
      </c>
      <c r="V44">
        <f t="shared" si="1"/>
        <v>2</v>
      </c>
      <c r="W44">
        <f t="shared" si="2"/>
        <v>2.3809523809523808E-2</v>
      </c>
      <c r="X44">
        <f t="shared" si="3"/>
        <v>4.4081809832850626E-67</v>
      </c>
      <c r="Y44">
        <f t="shared" si="4"/>
        <v>3.7028720259594525E-65</v>
      </c>
      <c r="Z44">
        <f t="shared" si="5"/>
        <v>1.0802425717004246E+65</v>
      </c>
    </row>
    <row r="45" spans="1:26">
      <c r="A45" s="20">
        <v>43</v>
      </c>
      <c r="B45" s="15">
        <v>41821</v>
      </c>
      <c r="C45" s="16">
        <v>7</v>
      </c>
      <c r="D45" s="16">
        <v>5</v>
      </c>
      <c r="E45" s="16">
        <v>9</v>
      </c>
      <c r="F45" s="16">
        <v>18</v>
      </c>
      <c r="G45" s="16">
        <v>22</v>
      </c>
      <c r="H45" s="16">
        <v>19</v>
      </c>
      <c r="I45" s="16">
        <v>4</v>
      </c>
      <c r="J45" s="16">
        <v>6</v>
      </c>
      <c r="K45" s="16">
        <v>1</v>
      </c>
      <c r="L45" s="16">
        <v>7</v>
      </c>
      <c r="M45" s="16">
        <v>1</v>
      </c>
      <c r="N45" s="19">
        <f t="shared" si="0"/>
        <v>99</v>
      </c>
      <c r="U45">
        <v>105</v>
      </c>
      <c r="V45">
        <f t="shared" si="1"/>
        <v>1</v>
      </c>
      <c r="W45">
        <f t="shared" si="2"/>
        <v>1.1904761904761904E-2</v>
      </c>
      <c r="X45">
        <f t="shared" si="3"/>
        <v>4.1982676031286045E-68</v>
      </c>
      <c r="Y45">
        <f t="shared" si="4"/>
        <v>3.526544786628028E-66</v>
      </c>
      <c r="Z45">
        <f t="shared" si="5"/>
        <v>2.835636750713632E+65</v>
      </c>
    </row>
    <row r="46" spans="1:26">
      <c r="A46" s="20">
        <v>44</v>
      </c>
      <c r="B46" s="15">
        <v>41852</v>
      </c>
      <c r="C46" s="16">
        <v>11</v>
      </c>
      <c r="D46" s="16">
        <v>11</v>
      </c>
      <c r="E46" s="16">
        <v>9</v>
      </c>
      <c r="F46" s="16">
        <v>8</v>
      </c>
      <c r="G46" s="16">
        <v>16</v>
      </c>
      <c r="H46" s="16">
        <v>14</v>
      </c>
      <c r="I46" s="16">
        <v>3</v>
      </c>
      <c r="J46" s="16">
        <v>8</v>
      </c>
      <c r="K46" s="16">
        <v>7</v>
      </c>
      <c r="L46" s="16">
        <v>6</v>
      </c>
      <c r="M46" s="16">
        <v>1</v>
      </c>
      <c r="N46" s="19">
        <f t="shared" si="0"/>
        <v>94</v>
      </c>
      <c r="U46">
        <v>106</v>
      </c>
      <c r="V46">
        <f t="shared" si="1"/>
        <v>2</v>
      </c>
      <c r="W46">
        <f t="shared" si="2"/>
        <v>2.3809523809523808E-2</v>
      </c>
      <c r="X46">
        <f t="shared" si="3"/>
        <v>3.9606298142722176E-69</v>
      </c>
      <c r="Y46">
        <f t="shared" si="4"/>
        <v>3.3269290439886627E-67</v>
      </c>
      <c r="Z46">
        <f t="shared" si="5"/>
        <v>1.2023099823025955E+67</v>
      </c>
    </row>
    <row r="47" spans="1:26">
      <c r="A47" s="20">
        <v>45</v>
      </c>
      <c r="B47" s="15">
        <v>41883</v>
      </c>
      <c r="C47" s="16">
        <v>6</v>
      </c>
      <c r="D47" s="16">
        <v>6</v>
      </c>
      <c r="E47" s="16">
        <v>6</v>
      </c>
      <c r="F47" s="16">
        <v>11</v>
      </c>
      <c r="G47" s="16">
        <v>18</v>
      </c>
      <c r="H47" s="16">
        <v>27</v>
      </c>
      <c r="I47" s="16">
        <v>3</v>
      </c>
      <c r="J47" s="16">
        <v>8</v>
      </c>
      <c r="K47" s="16">
        <v>3</v>
      </c>
      <c r="L47" s="16">
        <v>5</v>
      </c>
      <c r="M47" s="17">
        <v>0</v>
      </c>
      <c r="N47" s="19">
        <f t="shared" si="0"/>
        <v>93</v>
      </c>
      <c r="U47">
        <v>107</v>
      </c>
      <c r="V47">
        <f t="shared" si="1"/>
        <v>2</v>
      </c>
      <c r="W47">
        <f t="shared" si="2"/>
        <v>2.3809523809523808E-2</v>
      </c>
      <c r="X47">
        <f t="shared" si="3"/>
        <v>3.7015231909087617E-70</v>
      </c>
      <c r="Y47">
        <f t="shared" si="4"/>
        <v>3.1092794803633596E-68</v>
      </c>
      <c r="Z47">
        <f t="shared" si="5"/>
        <v>1.2864716810637261E+68</v>
      </c>
    </row>
    <row r="48" spans="1:26">
      <c r="A48" s="20">
        <v>46</v>
      </c>
      <c r="B48" s="15">
        <v>41913</v>
      </c>
      <c r="C48" s="16">
        <v>16</v>
      </c>
      <c r="D48" s="16">
        <v>3</v>
      </c>
      <c r="E48" s="16">
        <v>11</v>
      </c>
      <c r="F48" s="16">
        <v>11</v>
      </c>
      <c r="G48" s="16">
        <v>9</v>
      </c>
      <c r="H48" s="16">
        <v>24</v>
      </c>
      <c r="I48" s="16">
        <v>5</v>
      </c>
      <c r="J48" s="16">
        <v>10</v>
      </c>
      <c r="K48" s="16">
        <v>8</v>
      </c>
      <c r="L48" s="16">
        <v>5</v>
      </c>
      <c r="M48" s="16">
        <v>1</v>
      </c>
      <c r="N48" s="19">
        <f t="shared" si="0"/>
        <v>103</v>
      </c>
      <c r="U48">
        <v>108</v>
      </c>
      <c r="V48">
        <f t="shared" si="1"/>
        <v>2</v>
      </c>
      <c r="W48">
        <f t="shared" si="2"/>
        <v>2.3809523809523808E-2</v>
      </c>
      <c r="X48">
        <f t="shared" si="3"/>
        <v>3.4273362878784002E-71</v>
      </c>
      <c r="Y48">
        <f t="shared" si="4"/>
        <v>2.878962481817856E-69</v>
      </c>
      <c r="Z48">
        <f t="shared" si="5"/>
        <v>1.3893894155488577E+69</v>
      </c>
    </row>
    <row r="49" spans="1:26">
      <c r="A49" s="20">
        <v>47</v>
      </c>
      <c r="B49" s="15">
        <v>41944</v>
      </c>
      <c r="C49" s="16">
        <v>12</v>
      </c>
      <c r="D49" s="16">
        <v>14</v>
      </c>
      <c r="E49" s="16">
        <v>16</v>
      </c>
      <c r="F49" s="16">
        <v>2</v>
      </c>
      <c r="G49" s="16">
        <v>17</v>
      </c>
      <c r="H49" s="16">
        <v>10</v>
      </c>
      <c r="I49" s="16">
        <v>4</v>
      </c>
      <c r="J49" s="16">
        <v>9</v>
      </c>
      <c r="K49" s="16">
        <v>3</v>
      </c>
      <c r="L49" s="16">
        <v>2</v>
      </c>
      <c r="M49" s="16">
        <v>4</v>
      </c>
      <c r="N49" s="19">
        <f t="shared" si="0"/>
        <v>93</v>
      </c>
      <c r="U49">
        <v>109</v>
      </c>
      <c r="V49">
        <f t="shared" si="1"/>
        <v>1</v>
      </c>
      <c r="W49">
        <f t="shared" si="2"/>
        <v>1.1904761904761904E-2</v>
      </c>
      <c r="X49">
        <f t="shared" si="3"/>
        <v>3.1443452182371378E-72</v>
      </c>
      <c r="Y49">
        <f t="shared" si="4"/>
        <v>2.6412499833191958E-70</v>
      </c>
      <c r="Z49">
        <f t="shared" si="5"/>
        <v>3.7860861573705485E+69</v>
      </c>
    </row>
    <row r="50" spans="1:26">
      <c r="A50" s="20">
        <v>48</v>
      </c>
      <c r="B50" s="15">
        <v>41974</v>
      </c>
      <c r="C50" s="16">
        <v>9</v>
      </c>
      <c r="D50" s="16">
        <v>9</v>
      </c>
      <c r="E50" s="16">
        <v>9</v>
      </c>
      <c r="F50" s="16">
        <v>13</v>
      </c>
      <c r="G50" s="16">
        <v>11</v>
      </c>
      <c r="H50" s="16">
        <v>22</v>
      </c>
      <c r="I50" s="16">
        <v>5</v>
      </c>
      <c r="J50" s="16">
        <v>10</v>
      </c>
      <c r="K50" s="16">
        <v>9</v>
      </c>
      <c r="L50" s="16">
        <v>12</v>
      </c>
      <c r="M50" s="16">
        <v>3</v>
      </c>
      <c r="N50" s="19">
        <f t="shared" si="0"/>
        <v>112</v>
      </c>
      <c r="U50">
        <v>110</v>
      </c>
      <c r="V50">
        <f t="shared" si="1"/>
        <v>0</v>
      </c>
      <c r="W50">
        <f t="shared" si="2"/>
        <v>0</v>
      </c>
      <c r="X50">
        <f t="shared" si="3"/>
        <v>2.8584956529428135E-73</v>
      </c>
      <c r="Y50">
        <f t="shared" si="4"/>
        <v>2.4011363484719632E-71</v>
      </c>
      <c r="Z50">
        <f t="shared" si="5"/>
        <v>2.4011363484719632E-71</v>
      </c>
    </row>
    <row r="51" spans="1:26">
      <c r="A51" s="20">
        <v>49</v>
      </c>
      <c r="B51" s="15">
        <v>42005</v>
      </c>
      <c r="C51" s="16">
        <v>14</v>
      </c>
      <c r="D51" s="16">
        <v>9</v>
      </c>
      <c r="E51" s="16">
        <v>12</v>
      </c>
      <c r="F51" s="16">
        <v>15</v>
      </c>
      <c r="G51" s="16">
        <v>11</v>
      </c>
      <c r="H51" s="16">
        <v>12</v>
      </c>
      <c r="I51" s="16">
        <v>4</v>
      </c>
      <c r="J51" s="16">
        <v>9</v>
      </c>
      <c r="K51" s="16">
        <v>4</v>
      </c>
      <c r="L51" s="16">
        <v>3</v>
      </c>
      <c r="M51" s="16">
        <v>1</v>
      </c>
      <c r="N51" s="19">
        <f t="shared" si="0"/>
        <v>94</v>
      </c>
      <c r="U51">
        <v>111</v>
      </c>
      <c r="V51">
        <f t="shared" si="1"/>
        <v>3</v>
      </c>
      <c r="W51">
        <f t="shared" si="2"/>
        <v>3.5714285714285712E-2</v>
      </c>
      <c r="X51">
        <f t="shared" si="3"/>
        <v>2.5752213089574121E-74</v>
      </c>
      <c r="Y51">
        <f t="shared" si="4"/>
        <v>2.1631858995242263E-72</v>
      </c>
      <c r="Z51">
        <f t="shared" si="5"/>
        <v>4.1605300783346781E+72</v>
      </c>
    </row>
    <row r="52" spans="1:26">
      <c r="A52" s="20">
        <v>50</v>
      </c>
      <c r="B52" s="15">
        <v>42036</v>
      </c>
      <c r="C52" s="16">
        <v>6</v>
      </c>
      <c r="D52" s="16">
        <v>6</v>
      </c>
      <c r="E52" s="16">
        <v>11</v>
      </c>
      <c r="F52" s="16">
        <v>10</v>
      </c>
      <c r="G52" s="16">
        <v>12</v>
      </c>
      <c r="H52" s="16">
        <v>13</v>
      </c>
      <c r="I52" s="16">
        <v>4</v>
      </c>
      <c r="J52" s="16">
        <v>7</v>
      </c>
      <c r="K52" s="16">
        <v>4</v>
      </c>
      <c r="L52" s="16">
        <v>8</v>
      </c>
      <c r="M52" s="16">
        <v>2</v>
      </c>
      <c r="N52" s="19">
        <f t="shared" si="0"/>
        <v>83</v>
      </c>
      <c r="U52">
        <v>112</v>
      </c>
      <c r="V52">
        <f t="shared" si="1"/>
        <v>1</v>
      </c>
      <c r="W52">
        <f t="shared" si="2"/>
        <v>1.1904761904761904E-2</v>
      </c>
      <c r="X52">
        <f t="shared" si="3"/>
        <v>2.2993047401406378E-75</v>
      </c>
      <c r="Y52">
        <f t="shared" si="4"/>
        <v>1.9314159817181358E-73</v>
      </c>
      <c r="Z52">
        <f t="shared" si="5"/>
        <v>5.177548541927394E+72</v>
      </c>
    </row>
    <row r="53" spans="1:26">
      <c r="A53" s="20">
        <v>51</v>
      </c>
      <c r="B53" s="15">
        <v>42064</v>
      </c>
      <c r="C53" s="16">
        <v>14</v>
      </c>
      <c r="D53" s="16">
        <v>9</v>
      </c>
      <c r="E53" s="16">
        <v>8</v>
      </c>
      <c r="F53" s="16">
        <v>13</v>
      </c>
      <c r="G53" s="16">
        <v>18</v>
      </c>
      <c r="H53" s="16">
        <v>14</v>
      </c>
      <c r="I53" s="16">
        <v>4</v>
      </c>
      <c r="J53" s="16">
        <v>8</v>
      </c>
      <c r="K53" s="16">
        <v>4</v>
      </c>
      <c r="L53" s="16">
        <v>2</v>
      </c>
      <c r="M53" s="17">
        <v>0</v>
      </c>
      <c r="N53" s="19">
        <f t="shared" si="0"/>
        <v>94</v>
      </c>
      <c r="U53">
        <v>113</v>
      </c>
      <c r="V53">
        <f t="shared" si="1"/>
        <v>2</v>
      </c>
      <c r="W53">
        <f t="shared" si="2"/>
        <v>2.3809523809523808E-2</v>
      </c>
      <c r="X53">
        <f t="shared" si="3"/>
        <v>2.0347829558766303E-76</v>
      </c>
      <c r="Y53">
        <f t="shared" si="4"/>
        <v>1.7092176829363695E-74</v>
      </c>
      <c r="Z53">
        <f t="shared" si="5"/>
        <v>2.3402519409512283E+74</v>
      </c>
    </row>
    <row r="54" spans="1:26">
      <c r="A54" s="20">
        <v>52</v>
      </c>
      <c r="B54" s="15">
        <v>42095</v>
      </c>
      <c r="C54" s="16">
        <v>12</v>
      </c>
      <c r="D54" s="16">
        <v>5</v>
      </c>
      <c r="E54" s="16">
        <v>10</v>
      </c>
      <c r="F54" s="16">
        <v>7</v>
      </c>
      <c r="G54" s="16">
        <v>11</v>
      </c>
      <c r="H54" s="16">
        <v>17</v>
      </c>
      <c r="I54" s="16">
        <v>6</v>
      </c>
      <c r="J54" s="16">
        <v>5</v>
      </c>
      <c r="K54" s="16">
        <v>1</v>
      </c>
      <c r="L54" s="16">
        <v>4</v>
      </c>
      <c r="M54" s="16">
        <v>1</v>
      </c>
      <c r="N54" s="19">
        <f t="shared" si="0"/>
        <v>79</v>
      </c>
      <c r="U54">
        <v>114</v>
      </c>
      <c r="V54">
        <f t="shared" si="1"/>
        <v>0</v>
      </c>
      <c r="W54">
        <f t="shared" si="2"/>
        <v>0</v>
      </c>
      <c r="X54">
        <f t="shared" si="3"/>
        <v>1.7848973297163655E-77</v>
      </c>
      <c r="Y54">
        <f t="shared" si="4"/>
        <v>1.4993137569617472E-75</v>
      </c>
      <c r="Z54">
        <f t="shared" si="5"/>
        <v>1.4993137569617472E-75</v>
      </c>
    </row>
    <row r="55" spans="1:26">
      <c r="A55" s="20">
        <v>53</v>
      </c>
      <c r="B55" s="15">
        <v>42125</v>
      </c>
      <c r="C55" s="16">
        <v>8</v>
      </c>
      <c r="D55" s="16">
        <v>6</v>
      </c>
      <c r="E55" s="16">
        <v>9</v>
      </c>
      <c r="F55" s="16">
        <v>10</v>
      </c>
      <c r="G55" s="16">
        <v>9</v>
      </c>
      <c r="H55" s="16">
        <v>14</v>
      </c>
      <c r="I55" s="16">
        <v>5</v>
      </c>
      <c r="J55" s="16">
        <v>8</v>
      </c>
      <c r="K55" s="16">
        <v>3</v>
      </c>
      <c r="L55" s="16">
        <v>4</v>
      </c>
      <c r="M55" s="16">
        <v>3</v>
      </c>
      <c r="N55" s="19">
        <f t="shared" si="0"/>
        <v>79</v>
      </c>
      <c r="U55">
        <v>115</v>
      </c>
      <c r="V55">
        <f t="shared" si="1"/>
        <v>2</v>
      </c>
      <c r="W55">
        <f t="shared" si="2"/>
        <v>2.3809523809523808E-2</v>
      </c>
      <c r="X55">
        <f t="shared" si="3"/>
        <v>1.5520846345359742E-78</v>
      </c>
      <c r="Y55">
        <f t="shared" si="4"/>
        <v>1.3037510930102183E-76</v>
      </c>
      <c r="Z55">
        <f t="shared" si="5"/>
        <v>3.0680702945870124E+76</v>
      </c>
    </row>
    <row r="56" spans="1:26">
      <c r="A56" s="20">
        <v>54</v>
      </c>
      <c r="B56" s="15">
        <v>42156</v>
      </c>
      <c r="C56" s="16">
        <v>7</v>
      </c>
      <c r="D56" s="16">
        <v>5</v>
      </c>
      <c r="E56" s="16">
        <v>8</v>
      </c>
      <c r="F56" s="16">
        <v>8</v>
      </c>
      <c r="G56" s="16">
        <v>11</v>
      </c>
      <c r="H56" s="16">
        <v>14</v>
      </c>
      <c r="I56" s="16">
        <v>2</v>
      </c>
      <c r="J56" s="16">
        <v>5</v>
      </c>
      <c r="K56" s="16">
        <v>6</v>
      </c>
      <c r="L56" s="16">
        <v>5</v>
      </c>
      <c r="M56" s="16">
        <v>1</v>
      </c>
      <c r="N56" s="19">
        <f t="shared" si="0"/>
        <v>72</v>
      </c>
      <c r="U56">
        <v>116</v>
      </c>
      <c r="V56">
        <f t="shared" si="1"/>
        <v>0</v>
      </c>
      <c r="W56">
        <f t="shared" si="2"/>
        <v>0</v>
      </c>
      <c r="X56">
        <f t="shared" si="3"/>
        <v>1.3380039952895917E-79</v>
      </c>
      <c r="Y56">
        <f t="shared" si="4"/>
        <v>1.123923356043257E-77</v>
      </c>
      <c r="Z56">
        <f t="shared" si="5"/>
        <v>1.123923356043257E-77</v>
      </c>
    </row>
    <row r="57" spans="1:26">
      <c r="A57" s="20">
        <v>55</v>
      </c>
      <c r="B57" s="15">
        <v>42186</v>
      </c>
      <c r="C57" s="16">
        <v>7</v>
      </c>
      <c r="D57" s="16">
        <v>8</v>
      </c>
      <c r="E57" s="16">
        <v>6</v>
      </c>
      <c r="F57" s="16">
        <v>8</v>
      </c>
      <c r="G57" s="16">
        <v>12</v>
      </c>
      <c r="H57" s="16">
        <v>17</v>
      </c>
      <c r="I57" s="16">
        <v>2</v>
      </c>
      <c r="J57" s="16">
        <v>6</v>
      </c>
      <c r="K57" s="16">
        <v>4</v>
      </c>
      <c r="L57" s="16">
        <v>2</v>
      </c>
      <c r="M57" s="16">
        <v>5</v>
      </c>
      <c r="N57" s="19">
        <f t="shared" si="0"/>
        <v>77</v>
      </c>
      <c r="U57">
        <v>117</v>
      </c>
      <c r="V57">
        <f t="shared" si="1"/>
        <v>0</v>
      </c>
      <c r="W57">
        <f t="shared" si="2"/>
        <v>0</v>
      </c>
      <c r="X57">
        <f t="shared" si="3"/>
        <v>1.1435931583671903E-80</v>
      </c>
      <c r="Y57">
        <f t="shared" si="4"/>
        <v>9.6061825302843985E-79</v>
      </c>
      <c r="Z57">
        <f t="shared" si="5"/>
        <v>9.6061825302843985E-79</v>
      </c>
    </row>
    <row r="58" spans="1:26">
      <c r="A58" s="20">
        <v>56</v>
      </c>
      <c r="B58" s="15">
        <v>42217</v>
      </c>
      <c r="C58" s="16">
        <v>6</v>
      </c>
      <c r="D58" s="16">
        <v>6</v>
      </c>
      <c r="E58" s="16">
        <v>8</v>
      </c>
      <c r="F58" s="16">
        <v>8</v>
      </c>
      <c r="G58" s="16">
        <v>22</v>
      </c>
      <c r="H58" s="16">
        <v>15</v>
      </c>
      <c r="I58" s="16">
        <v>4</v>
      </c>
      <c r="J58" s="16">
        <v>6</v>
      </c>
      <c r="K58" s="16">
        <v>5</v>
      </c>
      <c r="L58" s="16">
        <v>5</v>
      </c>
      <c r="M58" s="16">
        <v>2</v>
      </c>
      <c r="N58" s="19">
        <f t="shared" si="0"/>
        <v>87</v>
      </c>
      <c r="U58">
        <v>118</v>
      </c>
      <c r="V58">
        <f t="shared" si="1"/>
        <v>0</v>
      </c>
      <c r="W58">
        <f t="shared" si="2"/>
        <v>0</v>
      </c>
      <c r="X58">
        <f t="shared" si="3"/>
        <v>9.6914674437895371E-82</v>
      </c>
      <c r="Y58">
        <f t="shared" si="4"/>
        <v>8.1408326527832107E-80</v>
      </c>
      <c r="Z58">
        <f t="shared" si="5"/>
        <v>8.1408326527832107E-80</v>
      </c>
    </row>
    <row r="59" spans="1:26">
      <c r="A59" s="20">
        <v>57</v>
      </c>
      <c r="B59" s="15">
        <v>42248</v>
      </c>
      <c r="C59" s="16">
        <v>11</v>
      </c>
      <c r="D59" s="16">
        <v>5</v>
      </c>
      <c r="E59" s="16">
        <v>7</v>
      </c>
      <c r="F59" s="16">
        <v>10</v>
      </c>
      <c r="G59" s="16">
        <v>12</v>
      </c>
      <c r="H59" s="16">
        <v>14</v>
      </c>
      <c r="I59" s="16">
        <v>6</v>
      </c>
      <c r="J59" s="16">
        <v>7</v>
      </c>
      <c r="K59" s="16">
        <v>5</v>
      </c>
      <c r="L59" s="16">
        <v>1</v>
      </c>
      <c r="M59" s="16">
        <v>2</v>
      </c>
      <c r="N59" s="19">
        <f t="shared" si="0"/>
        <v>80</v>
      </c>
      <c r="U59">
        <v>119</v>
      </c>
      <c r="V59">
        <f t="shared" si="1"/>
        <v>1</v>
      </c>
      <c r="W59">
        <f t="shared" si="2"/>
        <v>1.1904761904761904E-2</v>
      </c>
      <c r="X59">
        <f t="shared" si="3"/>
        <v>8.1440902888987266E-83</v>
      </c>
      <c r="Y59">
        <f t="shared" si="4"/>
        <v>6.8410358426749304E-81</v>
      </c>
      <c r="Z59">
        <f t="shared" si="5"/>
        <v>1.4617669355887886E+80</v>
      </c>
    </row>
    <row r="60" spans="1:26">
      <c r="A60" s="20">
        <v>58</v>
      </c>
      <c r="B60" s="15">
        <v>42278</v>
      </c>
      <c r="C60" s="16">
        <v>7</v>
      </c>
      <c r="D60" s="16">
        <v>9</v>
      </c>
      <c r="E60" s="16">
        <v>12</v>
      </c>
      <c r="F60" s="16">
        <v>5</v>
      </c>
      <c r="G60" s="16">
        <v>12</v>
      </c>
      <c r="H60" s="16">
        <v>19</v>
      </c>
      <c r="I60" s="16">
        <v>5</v>
      </c>
      <c r="J60" s="16">
        <v>5</v>
      </c>
      <c r="K60" s="16">
        <v>4</v>
      </c>
      <c r="L60" s="16">
        <v>4</v>
      </c>
      <c r="M60" s="17">
        <v>0</v>
      </c>
      <c r="N60" s="19">
        <f t="shared" si="0"/>
        <v>82</v>
      </c>
      <c r="U60">
        <v>120</v>
      </c>
      <c r="V60">
        <f t="shared" si="1"/>
        <v>2</v>
      </c>
      <c r="W60">
        <f t="shared" si="2"/>
        <v>2.3809523809523808E-2</v>
      </c>
      <c r="X60">
        <f t="shared" si="3"/>
        <v>6.7867419074158186E-84</v>
      </c>
      <c r="Y60">
        <f t="shared" si="4"/>
        <v>5.7008632022292882E-82</v>
      </c>
      <c r="Z60">
        <f t="shared" si="5"/>
        <v>7.0164812908259651E+81</v>
      </c>
    </row>
    <row r="61" spans="1:26">
      <c r="A61" s="20">
        <v>59</v>
      </c>
      <c r="B61" s="15">
        <v>42309</v>
      </c>
      <c r="C61" s="16">
        <v>14</v>
      </c>
      <c r="D61" s="16">
        <v>6</v>
      </c>
      <c r="E61" s="16">
        <v>15</v>
      </c>
      <c r="F61" s="16">
        <v>12</v>
      </c>
      <c r="G61" s="16">
        <v>20</v>
      </c>
      <c r="H61" s="16">
        <v>9</v>
      </c>
      <c r="I61" s="16">
        <v>4</v>
      </c>
      <c r="J61" s="16">
        <v>13</v>
      </c>
      <c r="K61" s="16">
        <v>2</v>
      </c>
      <c r="L61" s="16">
        <v>1</v>
      </c>
      <c r="M61" s="16">
        <v>3</v>
      </c>
      <c r="N61" s="19">
        <f t="shared" si="0"/>
        <v>99</v>
      </c>
      <c r="U61">
        <v>121</v>
      </c>
      <c r="V61">
        <f t="shared" si="1"/>
        <v>2</v>
      </c>
      <c r="W61">
        <f t="shared" si="2"/>
        <v>2.3809523809523808E-2</v>
      </c>
      <c r="X61">
        <f t="shared" si="3"/>
        <v>5.6088776094343983E-85</v>
      </c>
      <c r="Y61">
        <f t="shared" si="4"/>
        <v>4.7114571919248943E-83</v>
      </c>
      <c r="Z61">
        <f t="shared" si="5"/>
        <v>8.4899423618996647E+82</v>
      </c>
    </row>
    <row r="62" spans="1:26">
      <c r="A62" s="20">
        <v>60</v>
      </c>
      <c r="B62" s="15">
        <v>42339</v>
      </c>
      <c r="C62" s="16">
        <v>11</v>
      </c>
      <c r="D62" s="16">
        <v>10</v>
      </c>
      <c r="E62" s="16">
        <v>12</v>
      </c>
      <c r="F62" s="16">
        <v>14</v>
      </c>
      <c r="G62" s="16">
        <v>13</v>
      </c>
      <c r="H62" s="16">
        <v>17</v>
      </c>
      <c r="I62" s="16">
        <v>4</v>
      </c>
      <c r="J62" s="16">
        <v>9</v>
      </c>
      <c r="K62" s="16">
        <v>4</v>
      </c>
      <c r="L62" s="16">
        <v>4</v>
      </c>
      <c r="M62" s="16">
        <v>1</v>
      </c>
      <c r="N62" s="19">
        <f t="shared" si="0"/>
        <v>99</v>
      </c>
      <c r="U62">
        <v>122</v>
      </c>
      <c r="V62">
        <f t="shared" si="1"/>
        <v>0</v>
      </c>
      <c r="W62">
        <f t="shared" si="2"/>
        <v>0</v>
      </c>
      <c r="X62">
        <f t="shared" si="3"/>
        <v>4.5974406634709514E-86</v>
      </c>
      <c r="Y62">
        <f t="shared" si="4"/>
        <v>3.8618501573155992E-84</v>
      </c>
      <c r="Z62">
        <f t="shared" si="5"/>
        <v>3.8618501573155992E-84</v>
      </c>
    </row>
    <row r="63" spans="1:26">
      <c r="A63" s="20">
        <v>61</v>
      </c>
      <c r="B63" s="15">
        <v>42370</v>
      </c>
      <c r="C63" s="16">
        <v>16</v>
      </c>
      <c r="D63" s="16">
        <v>9</v>
      </c>
      <c r="E63" s="16">
        <v>8</v>
      </c>
      <c r="F63" s="16">
        <v>17</v>
      </c>
      <c r="G63" s="16">
        <v>17</v>
      </c>
      <c r="H63" s="16">
        <v>15</v>
      </c>
      <c r="I63" s="16">
        <v>4</v>
      </c>
      <c r="J63" s="16">
        <v>6</v>
      </c>
      <c r="K63" s="16">
        <v>4</v>
      </c>
      <c r="L63" s="16">
        <v>7</v>
      </c>
      <c r="M63" s="16">
        <v>1</v>
      </c>
      <c r="N63" s="19">
        <f t="shared" si="0"/>
        <v>104</v>
      </c>
      <c r="U63">
        <v>123</v>
      </c>
      <c r="V63">
        <f t="shared" si="1"/>
        <v>1</v>
      </c>
      <c r="W63">
        <f t="shared" si="2"/>
        <v>1.1904761904761904E-2</v>
      </c>
      <c r="X63">
        <f t="shared" si="3"/>
        <v>3.7377566369679859E-87</v>
      </c>
      <c r="Y63">
        <f t="shared" si="4"/>
        <v>3.1397155750531079E-85</v>
      </c>
      <c r="Z63">
        <f t="shared" si="5"/>
        <v>3.1850018770667948E+84</v>
      </c>
    </row>
    <row r="64" spans="1:26">
      <c r="A64" s="20">
        <v>62</v>
      </c>
      <c r="B64" s="15">
        <v>42401</v>
      </c>
      <c r="C64" s="16">
        <v>6</v>
      </c>
      <c r="D64" s="16">
        <v>6</v>
      </c>
      <c r="E64" s="16">
        <v>13</v>
      </c>
      <c r="F64" s="16">
        <v>7</v>
      </c>
      <c r="G64" s="16">
        <v>16</v>
      </c>
      <c r="H64" s="16">
        <v>15</v>
      </c>
      <c r="I64" s="16">
        <v>2</v>
      </c>
      <c r="J64" s="16">
        <v>5</v>
      </c>
      <c r="K64" s="16">
        <v>6</v>
      </c>
      <c r="L64" s="16">
        <v>2</v>
      </c>
      <c r="M64" s="16">
        <v>2</v>
      </c>
      <c r="N64" s="19">
        <f t="shared" si="0"/>
        <v>80</v>
      </c>
      <c r="U64">
        <v>124</v>
      </c>
      <c r="V64">
        <f t="shared" si="1"/>
        <v>0</v>
      </c>
      <c r="W64">
        <f t="shared" si="2"/>
        <v>0</v>
      </c>
      <c r="X64">
        <f t="shared" si="3"/>
        <v>3.0143198685227363E-88</v>
      </c>
      <c r="Y64">
        <f t="shared" si="4"/>
        <v>2.5320286895590984E-86</v>
      </c>
      <c r="Z64">
        <f t="shared" si="5"/>
        <v>2.5320286895590984E-86</v>
      </c>
    </row>
    <row r="65" spans="1:26">
      <c r="A65" s="20">
        <v>63</v>
      </c>
      <c r="B65" s="15">
        <v>42430</v>
      </c>
      <c r="C65" s="16">
        <v>8</v>
      </c>
      <c r="D65" s="16">
        <v>8</v>
      </c>
      <c r="E65" s="16">
        <v>9</v>
      </c>
      <c r="F65" s="16">
        <v>5</v>
      </c>
      <c r="G65" s="16">
        <v>20</v>
      </c>
      <c r="H65" s="16">
        <v>11</v>
      </c>
      <c r="I65" s="16">
        <v>8</v>
      </c>
      <c r="J65" s="16">
        <v>2</v>
      </c>
      <c r="K65" s="16">
        <v>1</v>
      </c>
      <c r="L65" s="16">
        <v>4</v>
      </c>
      <c r="M65" s="16">
        <v>3</v>
      </c>
      <c r="N65" s="19">
        <f t="shared" si="0"/>
        <v>79</v>
      </c>
      <c r="U65">
        <v>125</v>
      </c>
      <c r="V65">
        <f t="shared" si="1"/>
        <v>0</v>
      </c>
      <c r="W65">
        <f t="shared" si="2"/>
        <v>0</v>
      </c>
      <c r="X65">
        <f t="shared" si="3"/>
        <v>2.4114558948181137E-89</v>
      </c>
      <c r="Y65">
        <f t="shared" si="4"/>
        <v>2.0256229516472153E-87</v>
      </c>
      <c r="Z65">
        <f t="shared" si="5"/>
        <v>2.0256229516472153E-87</v>
      </c>
    </row>
    <row r="66" spans="1:26">
      <c r="A66" s="20">
        <v>64</v>
      </c>
      <c r="B66" s="15">
        <v>42461</v>
      </c>
      <c r="C66" s="16">
        <v>14</v>
      </c>
      <c r="D66" s="16">
        <v>5</v>
      </c>
      <c r="E66" s="16">
        <v>6</v>
      </c>
      <c r="F66" s="16">
        <v>9</v>
      </c>
      <c r="G66" s="16">
        <v>20</v>
      </c>
      <c r="H66" s="16">
        <v>18</v>
      </c>
      <c r="I66" s="16">
        <v>1</v>
      </c>
      <c r="J66" s="16">
        <v>5</v>
      </c>
      <c r="K66" s="16">
        <v>4</v>
      </c>
      <c r="L66" s="16">
        <v>5</v>
      </c>
      <c r="M66" s="17">
        <v>0</v>
      </c>
      <c r="N66" s="19">
        <f t="shared" si="0"/>
        <v>87</v>
      </c>
      <c r="U66">
        <v>126</v>
      </c>
      <c r="V66">
        <f t="shared" si="1"/>
        <v>0</v>
      </c>
      <c r="W66">
        <f t="shared" si="2"/>
        <v>0</v>
      </c>
      <c r="X66">
        <f t="shared" si="3"/>
        <v>1.9138538847763707E-90</v>
      </c>
      <c r="Y66">
        <f t="shared" si="4"/>
        <v>1.6076372632121513E-88</v>
      </c>
      <c r="Z66">
        <f t="shared" si="5"/>
        <v>1.6076372632121513E-88</v>
      </c>
    </row>
    <row r="67" spans="1:26">
      <c r="A67" s="20">
        <v>65</v>
      </c>
      <c r="B67" s="15">
        <v>42491</v>
      </c>
      <c r="C67" s="16">
        <v>6</v>
      </c>
      <c r="D67" s="16">
        <v>7</v>
      </c>
      <c r="E67" s="16">
        <v>6</v>
      </c>
      <c r="F67" s="16">
        <v>8</v>
      </c>
      <c r="G67" s="16">
        <v>11</v>
      </c>
      <c r="H67" s="16">
        <v>16</v>
      </c>
      <c r="I67" s="16">
        <v>3</v>
      </c>
      <c r="J67" s="16">
        <v>5</v>
      </c>
      <c r="K67" s="16">
        <v>5</v>
      </c>
      <c r="L67" s="16">
        <v>7</v>
      </c>
      <c r="M67" s="16">
        <v>1</v>
      </c>
      <c r="N67" s="19">
        <f t="shared" si="0"/>
        <v>75</v>
      </c>
      <c r="U67">
        <v>127</v>
      </c>
      <c r="V67">
        <f t="shared" si="1"/>
        <v>0</v>
      </c>
      <c r="W67">
        <f t="shared" si="2"/>
        <v>0</v>
      </c>
      <c r="X67">
        <f t="shared" si="3"/>
        <v>1.5069715628160009E-91</v>
      </c>
      <c r="Y67">
        <f t="shared" si="4"/>
        <v>1.2658561127654408E-89</v>
      </c>
      <c r="Z67">
        <f t="shared" si="5"/>
        <v>1.2658561127654408E-89</v>
      </c>
    </row>
    <row r="68" spans="1:26">
      <c r="A68" s="20">
        <v>66</v>
      </c>
      <c r="B68" s="15">
        <v>42522</v>
      </c>
      <c r="C68" s="16">
        <v>7</v>
      </c>
      <c r="D68" s="16">
        <v>5</v>
      </c>
      <c r="E68" s="16">
        <v>10</v>
      </c>
      <c r="F68" s="16">
        <v>5</v>
      </c>
      <c r="G68" s="16">
        <v>8</v>
      </c>
      <c r="H68" s="16">
        <v>17</v>
      </c>
      <c r="I68" s="16">
        <v>4</v>
      </c>
      <c r="J68" s="16">
        <v>10</v>
      </c>
      <c r="K68" s="16">
        <v>5</v>
      </c>
      <c r="L68" s="16">
        <v>5</v>
      </c>
      <c r="M68" s="16">
        <v>1</v>
      </c>
      <c r="N68" s="19">
        <f t="shared" ref="N68:N86" si="6">SUM(C68:M68)</f>
        <v>77</v>
      </c>
      <c r="U68">
        <v>128</v>
      </c>
      <c r="V68">
        <f t="shared" ref="V68:V80" si="7">COUNTIF($N$3:$N$86,U68)</f>
        <v>0</v>
      </c>
      <c r="W68">
        <f t="shared" ref="W68:W80" si="8">V68/SUM($V$3:$V$80)</f>
        <v>0</v>
      </c>
      <c r="X68">
        <f t="shared" ref="X68:X79" si="9">_xlfn.POISSON.DIST(U68,10,0)</f>
        <v>1.1773215334500165E-92</v>
      </c>
      <c r="Y68">
        <f t="shared" ref="Y68:Y80" si="10">X68*$P$3</f>
        <v>9.8895008809801382E-91</v>
      </c>
      <c r="Z68">
        <f t="shared" ref="Z68:Z79" si="11">(V68-Y68)^2/Y68</f>
        <v>9.8895008809801382E-91</v>
      </c>
    </row>
    <row r="69" spans="1:26">
      <c r="A69" s="20">
        <v>67</v>
      </c>
      <c r="B69" s="15">
        <v>42552</v>
      </c>
      <c r="C69" s="16">
        <v>9</v>
      </c>
      <c r="D69" s="16">
        <v>7</v>
      </c>
      <c r="E69" s="16">
        <v>14</v>
      </c>
      <c r="F69" s="16">
        <v>8</v>
      </c>
      <c r="G69" s="16">
        <v>14</v>
      </c>
      <c r="H69" s="16">
        <v>8</v>
      </c>
      <c r="I69" s="16">
        <v>5</v>
      </c>
      <c r="J69" s="16">
        <v>4</v>
      </c>
      <c r="K69" s="16">
        <v>5</v>
      </c>
      <c r="L69" s="16">
        <v>5</v>
      </c>
      <c r="M69" s="17">
        <v>0</v>
      </c>
      <c r="N69" s="19">
        <f t="shared" si="6"/>
        <v>79</v>
      </c>
      <c r="U69">
        <v>129</v>
      </c>
      <c r="V69">
        <f t="shared" si="7"/>
        <v>0</v>
      </c>
      <c r="W69">
        <f t="shared" si="8"/>
        <v>0</v>
      </c>
      <c r="X69">
        <f t="shared" si="9"/>
        <v>9.126523515116306E-94</v>
      </c>
      <c r="Y69">
        <f t="shared" si="10"/>
        <v>7.6662797526976967E-92</v>
      </c>
      <c r="Z69">
        <f t="shared" si="11"/>
        <v>7.6662797526976967E-92</v>
      </c>
    </row>
    <row r="70" spans="1:26">
      <c r="A70" s="20">
        <v>68</v>
      </c>
      <c r="B70" s="15">
        <v>42583</v>
      </c>
      <c r="C70" s="16">
        <v>9</v>
      </c>
      <c r="D70" s="16">
        <v>7</v>
      </c>
      <c r="E70" s="16">
        <v>9</v>
      </c>
      <c r="F70" s="16">
        <v>10</v>
      </c>
      <c r="G70" s="16">
        <v>15</v>
      </c>
      <c r="H70" s="16">
        <v>14</v>
      </c>
      <c r="I70" s="16">
        <v>8</v>
      </c>
      <c r="J70" s="16">
        <v>8</v>
      </c>
      <c r="K70" s="16">
        <v>7</v>
      </c>
      <c r="L70" s="16">
        <v>3</v>
      </c>
      <c r="M70" s="16">
        <v>1</v>
      </c>
      <c r="N70" s="19">
        <f t="shared" si="6"/>
        <v>91</v>
      </c>
      <c r="U70">
        <v>130</v>
      </c>
      <c r="V70">
        <f t="shared" si="7"/>
        <v>0</v>
      </c>
      <c r="W70">
        <f t="shared" si="8"/>
        <v>0</v>
      </c>
      <c r="X70">
        <f t="shared" si="9"/>
        <v>7.0204027039357487E-95</v>
      </c>
      <c r="Y70">
        <f t="shared" si="10"/>
        <v>5.8971382713060293E-93</v>
      </c>
      <c r="Z70">
        <f t="shared" si="11"/>
        <v>5.8971382713060293E-93</v>
      </c>
    </row>
    <row r="71" spans="1:26">
      <c r="A71" s="20">
        <v>69</v>
      </c>
      <c r="B71" s="15">
        <v>42614</v>
      </c>
      <c r="C71" s="16">
        <v>13</v>
      </c>
      <c r="D71" s="16">
        <v>11</v>
      </c>
      <c r="E71" s="16">
        <v>6</v>
      </c>
      <c r="F71" s="16">
        <v>6</v>
      </c>
      <c r="G71" s="16">
        <v>15</v>
      </c>
      <c r="H71" s="16">
        <v>8</v>
      </c>
      <c r="I71" s="16">
        <v>2</v>
      </c>
      <c r="J71" s="16">
        <v>5</v>
      </c>
      <c r="K71" s="16">
        <v>4</v>
      </c>
      <c r="L71" s="16">
        <v>2</v>
      </c>
      <c r="M71" s="16">
        <v>2</v>
      </c>
      <c r="N71" s="19">
        <f t="shared" si="6"/>
        <v>74</v>
      </c>
      <c r="U71">
        <v>131</v>
      </c>
      <c r="V71">
        <f t="shared" si="7"/>
        <v>0</v>
      </c>
      <c r="W71">
        <f t="shared" si="8"/>
        <v>0</v>
      </c>
      <c r="X71">
        <f t="shared" si="9"/>
        <v>5.3590860335388906E-96</v>
      </c>
      <c r="Y71">
        <f t="shared" si="10"/>
        <v>4.5016322681726683E-94</v>
      </c>
      <c r="Z71">
        <f t="shared" si="11"/>
        <v>4.5016322681726678E-94</v>
      </c>
    </row>
    <row r="72" spans="1:26">
      <c r="A72" s="20">
        <v>70</v>
      </c>
      <c r="B72" s="15">
        <v>42644</v>
      </c>
      <c r="C72" s="16">
        <v>7</v>
      </c>
      <c r="D72" s="16">
        <v>5</v>
      </c>
      <c r="E72" s="16">
        <v>6</v>
      </c>
      <c r="F72" s="16">
        <v>11</v>
      </c>
      <c r="G72" s="16">
        <v>15</v>
      </c>
      <c r="H72" s="16">
        <v>16</v>
      </c>
      <c r="I72" s="16">
        <v>2</v>
      </c>
      <c r="J72" s="16">
        <v>10</v>
      </c>
      <c r="K72" s="16">
        <v>3</v>
      </c>
      <c r="L72" s="16">
        <v>3</v>
      </c>
      <c r="M72" s="16">
        <v>1</v>
      </c>
      <c r="N72" s="19">
        <f t="shared" si="6"/>
        <v>79</v>
      </c>
      <c r="U72">
        <v>132</v>
      </c>
      <c r="V72">
        <f t="shared" si="7"/>
        <v>0</v>
      </c>
      <c r="W72">
        <f t="shared" si="8"/>
        <v>0</v>
      </c>
      <c r="X72">
        <f t="shared" si="9"/>
        <v>4.0599136617716293E-97</v>
      </c>
      <c r="Y72">
        <f t="shared" si="10"/>
        <v>3.4103274758881687E-95</v>
      </c>
      <c r="Z72">
        <f t="shared" si="11"/>
        <v>3.4103274758881687E-95</v>
      </c>
    </row>
    <row r="73" spans="1:26">
      <c r="A73" s="20">
        <v>71</v>
      </c>
      <c r="B73" s="15">
        <v>42675</v>
      </c>
      <c r="C73" s="16">
        <v>16</v>
      </c>
      <c r="D73" s="16">
        <v>9</v>
      </c>
      <c r="E73" s="16">
        <v>12</v>
      </c>
      <c r="F73" s="16">
        <v>9</v>
      </c>
      <c r="G73" s="16">
        <v>14</v>
      </c>
      <c r="H73" s="16">
        <v>16</v>
      </c>
      <c r="I73" s="16">
        <v>8</v>
      </c>
      <c r="J73" s="16">
        <v>5</v>
      </c>
      <c r="K73" s="16">
        <v>1</v>
      </c>
      <c r="L73" s="16">
        <v>1</v>
      </c>
      <c r="M73" s="16">
        <v>1</v>
      </c>
      <c r="N73" s="19">
        <f t="shared" si="6"/>
        <v>92</v>
      </c>
      <c r="U73">
        <v>133</v>
      </c>
      <c r="V73">
        <f t="shared" si="7"/>
        <v>1</v>
      </c>
      <c r="W73">
        <f t="shared" si="8"/>
        <v>1.1904761904761904E-2</v>
      </c>
      <c r="X73">
        <f t="shared" si="9"/>
        <v>3.0525666629860938E-98</v>
      </c>
      <c r="Y73">
        <f t="shared" si="10"/>
        <v>2.5641559969083188E-96</v>
      </c>
      <c r="Z73">
        <f t="shared" si="11"/>
        <v>3.8999187303960079E+95</v>
      </c>
    </row>
    <row r="74" spans="1:26">
      <c r="A74" s="20">
        <v>72</v>
      </c>
      <c r="B74" s="15">
        <v>42705</v>
      </c>
      <c r="C74" s="16">
        <v>7</v>
      </c>
      <c r="D74" s="16">
        <v>10</v>
      </c>
      <c r="E74" s="16">
        <v>15</v>
      </c>
      <c r="F74" s="16">
        <v>7</v>
      </c>
      <c r="G74" s="16">
        <v>12</v>
      </c>
      <c r="H74" s="16">
        <v>10</v>
      </c>
      <c r="I74" s="16">
        <v>1</v>
      </c>
      <c r="J74" s="16">
        <v>7</v>
      </c>
      <c r="K74" s="17">
        <v>0</v>
      </c>
      <c r="L74" s="16">
        <v>7</v>
      </c>
      <c r="M74" s="16">
        <v>3</v>
      </c>
      <c r="N74" s="19">
        <f t="shared" si="6"/>
        <v>79</v>
      </c>
      <c r="U74">
        <v>134</v>
      </c>
      <c r="V74">
        <f t="shared" si="7"/>
        <v>0</v>
      </c>
      <c r="W74">
        <f t="shared" si="8"/>
        <v>0</v>
      </c>
      <c r="X74">
        <f t="shared" si="9"/>
        <v>2.2780348231240822E-99</v>
      </c>
      <c r="Y74">
        <f t="shared" si="10"/>
        <v>1.9135492514242292E-97</v>
      </c>
      <c r="Z74">
        <f t="shared" si="11"/>
        <v>1.9135492514242292E-97</v>
      </c>
    </row>
    <row r="75" spans="1:26">
      <c r="A75" s="20">
        <v>73</v>
      </c>
      <c r="B75" s="15">
        <v>42736</v>
      </c>
      <c r="C75" s="16">
        <v>12</v>
      </c>
      <c r="D75" s="16">
        <v>6</v>
      </c>
      <c r="E75" s="16">
        <v>5</v>
      </c>
      <c r="F75" s="16">
        <v>7</v>
      </c>
      <c r="G75" s="16">
        <v>12</v>
      </c>
      <c r="H75" s="16">
        <v>7</v>
      </c>
      <c r="I75" s="16">
        <v>3</v>
      </c>
      <c r="J75" s="16">
        <v>7</v>
      </c>
      <c r="K75" s="17">
        <v>0</v>
      </c>
      <c r="L75" s="16">
        <v>5</v>
      </c>
      <c r="M75" s="17">
        <v>0</v>
      </c>
      <c r="N75" s="19">
        <f t="shared" si="6"/>
        <v>64</v>
      </c>
      <c r="U75">
        <v>135</v>
      </c>
      <c r="V75">
        <f t="shared" si="7"/>
        <v>0</v>
      </c>
      <c r="W75">
        <f t="shared" si="8"/>
        <v>0</v>
      </c>
      <c r="X75">
        <f t="shared" si="9"/>
        <v>1.6874332023141671E-100</v>
      </c>
      <c r="Y75">
        <f t="shared" si="10"/>
        <v>1.4174438899439003E-98</v>
      </c>
      <c r="Z75">
        <f t="shared" si="11"/>
        <v>1.4174438899439003E-98</v>
      </c>
    </row>
    <row r="76" spans="1:26">
      <c r="A76" s="20">
        <v>74</v>
      </c>
      <c r="B76" s="15">
        <v>42767</v>
      </c>
      <c r="C76" s="16">
        <v>5</v>
      </c>
      <c r="D76" s="16">
        <v>4</v>
      </c>
      <c r="E76" s="16">
        <v>10</v>
      </c>
      <c r="F76" s="16">
        <v>5</v>
      </c>
      <c r="G76" s="16">
        <v>16</v>
      </c>
      <c r="H76" s="16">
        <v>9</v>
      </c>
      <c r="I76" s="17">
        <v>0</v>
      </c>
      <c r="J76" s="16">
        <v>3</v>
      </c>
      <c r="K76" s="16">
        <v>2</v>
      </c>
      <c r="L76" s="16">
        <v>6</v>
      </c>
      <c r="M76" s="16">
        <v>4</v>
      </c>
      <c r="N76" s="19">
        <f t="shared" si="6"/>
        <v>64</v>
      </c>
      <c r="U76">
        <v>136</v>
      </c>
      <c r="V76">
        <f t="shared" si="7"/>
        <v>0</v>
      </c>
      <c r="W76">
        <f t="shared" si="8"/>
        <v>0</v>
      </c>
      <c r="X76">
        <f t="shared" si="9"/>
        <v>1.2407597075838701E-101</v>
      </c>
      <c r="Y76">
        <f t="shared" si="10"/>
        <v>1.0422381543704508E-99</v>
      </c>
      <c r="Z76">
        <f t="shared" si="11"/>
        <v>1.0422381543704508E-99</v>
      </c>
    </row>
    <row r="77" spans="1:26">
      <c r="A77" s="20">
        <v>75</v>
      </c>
      <c r="B77" s="15">
        <v>42795</v>
      </c>
      <c r="C77" s="16">
        <v>6</v>
      </c>
      <c r="D77" s="16">
        <v>6</v>
      </c>
      <c r="E77" s="16">
        <v>5</v>
      </c>
      <c r="F77" s="16">
        <v>6</v>
      </c>
      <c r="G77" s="16">
        <v>12</v>
      </c>
      <c r="H77" s="16">
        <v>13</v>
      </c>
      <c r="I77" s="16">
        <v>3</v>
      </c>
      <c r="J77" s="16">
        <v>9</v>
      </c>
      <c r="K77" s="16">
        <v>1</v>
      </c>
      <c r="L77" s="16">
        <v>8</v>
      </c>
      <c r="M77" s="16">
        <v>1</v>
      </c>
      <c r="N77" s="19">
        <f t="shared" si="6"/>
        <v>70</v>
      </c>
      <c r="U77">
        <v>137</v>
      </c>
      <c r="V77">
        <f t="shared" si="7"/>
        <v>0</v>
      </c>
      <c r="W77">
        <f t="shared" si="8"/>
        <v>0</v>
      </c>
      <c r="X77">
        <f t="shared" si="9"/>
        <v>9.0566402013423664E-103</v>
      </c>
      <c r="Y77">
        <f t="shared" si="10"/>
        <v>7.6075777691275877E-101</v>
      </c>
      <c r="Z77">
        <f t="shared" si="11"/>
        <v>7.6075777691275877E-101</v>
      </c>
    </row>
    <row r="78" spans="1:26">
      <c r="A78" s="20">
        <v>76</v>
      </c>
      <c r="B78" s="15">
        <v>42826</v>
      </c>
      <c r="C78" s="16">
        <v>15</v>
      </c>
      <c r="D78" s="16">
        <v>7</v>
      </c>
      <c r="E78" s="16">
        <v>7</v>
      </c>
      <c r="F78" s="16">
        <v>7</v>
      </c>
      <c r="G78" s="16">
        <v>11</v>
      </c>
      <c r="H78" s="16">
        <v>14</v>
      </c>
      <c r="I78" s="16">
        <v>5</v>
      </c>
      <c r="J78" s="16">
        <v>5</v>
      </c>
      <c r="K78" s="16">
        <v>5</v>
      </c>
      <c r="L78" s="16">
        <v>2</v>
      </c>
      <c r="M78" s="16">
        <v>3</v>
      </c>
      <c r="N78" s="19">
        <f t="shared" si="6"/>
        <v>81</v>
      </c>
      <c r="U78">
        <v>138</v>
      </c>
      <c r="V78">
        <f t="shared" si="7"/>
        <v>1</v>
      </c>
      <c r="W78">
        <f t="shared" si="8"/>
        <v>1.1904761904761904E-2</v>
      </c>
      <c r="X78">
        <f t="shared" si="9"/>
        <v>6.562782754595917E-104</v>
      </c>
      <c r="Y78">
        <f t="shared" si="10"/>
        <v>5.5127375138605706E-102</v>
      </c>
      <c r="Z78">
        <f t="shared" si="11"/>
        <v>1.8139807989872891E+101</v>
      </c>
    </row>
    <row r="79" spans="1:26">
      <c r="A79" s="20">
        <v>77</v>
      </c>
      <c r="B79" s="15">
        <v>42856</v>
      </c>
      <c r="C79" s="16">
        <v>5</v>
      </c>
      <c r="D79" s="16">
        <v>3</v>
      </c>
      <c r="E79" s="16">
        <v>10</v>
      </c>
      <c r="F79" s="16">
        <v>7</v>
      </c>
      <c r="G79" s="16">
        <v>17</v>
      </c>
      <c r="H79" s="16">
        <v>9</v>
      </c>
      <c r="I79" s="16">
        <v>3</v>
      </c>
      <c r="J79" s="16">
        <v>8</v>
      </c>
      <c r="K79" s="16">
        <v>5</v>
      </c>
      <c r="L79" s="16">
        <v>1</v>
      </c>
      <c r="M79" s="16">
        <v>2</v>
      </c>
      <c r="N79" s="19">
        <f t="shared" si="6"/>
        <v>70</v>
      </c>
      <c r="U79">
        <v>139</v>
      </c>
      <c r="V79">
        <f t="shared" si="7"/>
        <v>1</v>
      </c>
      <c r="W79">
        <f t="shared" si="8"/>
        <v>1.1904761904761904E-2</v>
      </c>
      <c r="X79">
        <f t="shared" si="9"/>
        <v>4.7214264421555827E-105</v>
      </c>
      <c r="Y79">
        <f t="shared" si="10"/>
        <v>3.9659982114106892E-103</v>
      </c>
      <c r="Z79">
        <f t="shared" si="11"/>
        <v>2.5214333105922006E+102</v>
      </c>
    </row>
    <row r="80" spans="1:26">
      <c r="A80" s="20">
        <v>78</v>
      </c>
      <c r="B80" s="15">
        <v>42887</v>
      </c>
      <c r="C80" s="16">
        <v>7</v>
      </c>
      <c r="D80" s="16">
        <v>4</v>
      </c>
      <c r="E80" s="16">
        <v>9</v>
      </c>
      <c r="F80" s="16">
        <v>11</v>
      </c>
      <c r="G80" s="16">
        <v>14</v>
      </c>
      <c r="H80" s="16">
        <v>12</v>
      </c>
      <c r="I80" s="16">
        <v>1</v>
      </c>
      <c r="J80" s="16">
        <v>3</v>
      </c>
      <c r="K80" s="16">
        <v>3</v>
      </c>
      <c r="L80" s="16">
        <v>3</v>
      </c>
      <c r="M80" s="16">
        <v>1</v>
      </c>
      <c r="N80" s="19">
        <f t="shared" si="6"/>
        <v>68</v>
      </c>
      <c r="U80" t="s">
        <v>61</v>
      </c>
      <c r="V80">
        <f t="shared" si="7"/>
        <v>0</v>
      </c>
      <c r="W80">
        <f t="shared" si="8"/>
        <v>0</v>
      </c>
      <c r="X80">
        <f>1-_xlfn.POISSON.DIST(140,10,1)</f>
        <v>0</v>
      </c>
      <c r="Y80">
        <f t="shared" si="10"/>
        <v>0</v>
      </c>
      <c r="Z80" t="s">
        <v>64</v>
      </c>
    </row>
    <row r="81" spans="1:14">
      <c r="A81" s="20">
        <v>79</v>
      </c>
      <c r="B81" s="15">
        <v>42917</v>
      </c>
      <c r="C81" s="16">
        <v>8</v>
      </c>
      <c r="D81" s="16">
        <v>12</v>
      </c>
      <c r="E81" s="16">
        <v>10</v>
      </c>
      <c r="F81" s="16">
        <v>8</v>
      </c>
      <c r="G81" s="16">
        <v>10</v>
      </c>
      <c r="H81" s="16">
        <v>14</v>
      </c>
      <c r="I81" s="16">
        <v>2</v>
      </c>
      <c r="J81" s="16">
        <v>6</v>
      </c>
      <c r="K81" s="16">
        <v>1</v>
      </c>
      <c r="L81" s="16">
        <v>6</v>
      </c>
      <c r="M81" s="16">
        <v>2</v>
      </c>
      <c r="N81" s="19">
        <f t="shared" si="6"/>
        <v>79</v>
      </c>
    </row>
    <row r="82" spans="1:14">
      <c r="A82" s="20">
        <v>80</v>
      </c>
      <c r="B82" s="15">
        <v>42948</v>
      </c>
      <c r="C82" s="16">
        <v>10</v>
      </c>
      <c r="D82" s="16">
        <v>2</v>
      </c>
      <c r="E82" s="16">
        <v>13</v>
      </c>
      <c r="F82" s="16">
        <v>5</v>
      </c>
      <c r="G82" s="16">
        <v>18</v>
      </c>
      <c r="H82" s="16">
        <v>15</v>
      </c>
      <c r="I82" s="16">
        <v>6</v>
      </c>
      <c r="J82" s="16">
        <v>4</v>
      </c>
      <c r="K82" s="16">
        <v>3</v>
      </c>
      <c r="L82" s="16">
        <v>7</v>
      </c>
      <c r="M82" s="16">
        <v>1</v>
      </c>
      <c r="N82" s="19">
        <f t="shared" si="6"/>
        <v>84</v>
      </c>
    </row>
    <row r="83" spans="1:14">
      <c r="A83" s="20">
        <v>81</v>
      </c>
      <c r="B83" s="15">
        <v>42979</v>
      </c>
      <c r="C83" s="16">
        <v>12</v>
      </c>
      <c r="D83" s="16">
        <v>5</v>
      </c>
      <c r="E83" s="16">
        <v>11</v>
      </c>
      <c r="F83" s="16">
        <v>11</v>
      </c>
      <c r="G83" s="16">
        <v>14</v>
      </c>
      <c r="H83" s="16">
        <v>9</v>
      </c>
      <c r="I83" s="16">
        <v>2</v>
      </c>
      <c r="J83" s="16">
        <v>7</v>
      </c>
      <c r="K83" s="16">
        <v>2</v>
      </c>
      <c r="L83" s="16">
        <v>2</v>
      </c>
      <c r="M83" s="16">
        <v>1</v>
      </c>
      <c r="N83" s="19">
        <f t="shared" si="6"/>
        <v>76</v>
      </c>
    </row>
    <row r="84" spans="1:14">
      <c r="A84" s="20">
        <v>82</v>
      </c>
      <c r="B84" s="15">
        <v>43009</v>
      </c>
      <c r="C84" s="16">
        <v>10</v>
      </c>
      <c r="D84" s="16">
        <v>6</v>
      </c>
      <c r="E84" s="16">
        <v>10</v>
      </c>
      <c r="F84" s="16">
        <v>7</v>
      </c>
      <c r="G84" s="16">
        <v>12</v>
      </c>
      <c r="H84" s="16">
        <v>15</v>
      </c>
      <c r="I84" s="16">
        <v>1</v>
      </c>
      <c r="J84" s="16">
        <v>11</v>
      </c>
      <c r="K84" s="16">
        <v>7</v>
      </c>
      <c r="L84" s="16">
        <v>2</v>
      </c>
      <c r="M84" s="17">
        <v>0</v>
      </c>
      <c r="N84" s="19">
        <f t="shared" si="6"/>
        <v>81</v>
      </c>
    </row>
    <row r="85" spans="1:14">
      <c r="A85" s="20">
        <v>83</v>
      </c>
      <c r="B85" s="15">
        <v>43040</v>
      </c>
      <c r="C85" s="16">
        <v>10</v>
      </c>
      <c r="D85" s="16">
        <v>4</v>
      </c>
      <c r="E85" s="16">
        <v>10</v>
      </c>
      <c r="F85" s="16">
        <v>7</v>
      </c>
      <c r="G85" s="16">
        <v>15</v>
      </c>
      <c r="H85" s="16">
        <v>13</v>
      </c>
      <c r="I85" s="16">
        <v>5</v>
      </c>
      <c r="J85" s="16">
        <v>4</v>
      </c>
      <c r="K85" s="16">
        <v>4</v>
      </c>
      <c r="L85" s="16">
        <v>1</v>
      </c>
      <c r="M85" s="16">
        <v>1</v>
      </c>
      <c r="N85" s="19">
        <f t="shared" si="6"/>
        <v>74</v>
      </c>
    </row>
    <row r="86" spans="1:14">
      <c r="A86" s="20">
        <v>84</v>
      </c>
      <c r="B86" s="15">
        <v>43070</v>
      </c>
      <c r="C86" s="16">
        <v>14</v>
      </c>
      <c r="D86" s="16">
        <v>6</v>
      </c>
      <c r="E86" s="16">
        <v>11</v>
      </c>
      <c r="F86" s="16">
        <v>13</v>
      </c>
      <c r="G86" s="16">
        <v>20</v>
      </c>
      <c r="H86" s="16">
        <v>7</v>
      </c>
      <c r="I86" s="16">
        <v>3</v>
      </c>
      <c r="J86" s="16">
        <v>9</v>
      </c>
      <c r="K86" s="16">
        <v>3</v>
      </c>
      <c r="L86" s="16">
        <v>4</v>
      </c>
      <c r="M86" s="16">
        <v>2</v>
      </c>
      <c r="N86" s="19">
        <f t="shared" si="6"/>
        <v>92</v>
      </c>
    </row>
  </sheetData>
  <mergeCells count="2">
    <mergeCell ref="B1:B2"/>
    <mergeCell ref="C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1-1,1-5</vt:lpstr>
      <vt:lpstr>1-2</vt:lpstr>
      <vt:lpstr>1-3,1-6</vt:lpstr>
      <vt:lpstr>1-4,1-7</vt:lpstr>
      <vt:lpstr>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cp:lastPrinted>2024-04-25T14:35:14Z</cp:lastPrinted>
  <dcterms:created xsi:type="dcterms:W3CDTF">2024-04-25T12:29:45Z</dcterms:created>
  <dcterms:modified xsi:type="dcterms:W3CDTF">2024-04-26T14:26:20Z</dcterms:modified>
</cp:coreProperties>
</file>