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1\"/>
    </mc:Choice>
  </mc:AlternateContent>
  <xr:revisionPtr revIDLastSave="0" documentId="13_ncr:1_{24784B89-C10B-44DB-90DF-2F95D548F594}" xr6:coauthVersionLast="47" xr6:coauthVersionMax="47" xr10:uidLastSave="{00000000-0000-0000-0000-000000000000}"/>
  <bookViews>
    <workbookView xWindow="10290" yWindow="-200" windowWidth="19200" windowHeight="11460" activeTab="4" xr2:uid="{259EBF96-642D-468E-9293-367CF614B782}"/>
  </bookViews>
  <sheets>
    <sheet name="工作表1" sheetId="1" r:id="rId1"/>
    <sheet name="工作表2" sheetId="2" r:id="rId2"/>
    <sheet name="工作表4" sheetId="4" r:id="rId3"/>
    <sheet name="工作表6" sheetId="6" r:id="rId4"/>
    <sheet name="工作表7" sheetId="7" r:id="rId5"/>
  </sheets>
  <definedNames>
    <definedName name="solver_adj" localSheetId="2" hidden="1">工作表4!$K$2:$M$2</definedName>
    <definedName name="solver_adj" localSheetId="4" hidden="1">工作表7!$K$2:$M$2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lhs1" localSheetId="2" hidden="1">工作表4!$K$2</definedName>
    <definedName name="solver_lhs1" localSheetId="4" hidden="1">工作表7!$K$2</definedName>
    <definedName name="solver_lhs2" localSheetId="2" hidden="1">工作表4!$K$2</definedName>
    <definedName name="solver_lhs2" localSheetId="4" hidden="1">工作表7!$K$2</definedName>
    <definedName name="solver_lhs3" localSheetId="2" hidden="1">工作表4!$L$2</definedName>
    <definedName name="solver_lhs3" localSheetId="4" hidden="1">工作表7!$L$2</definedName>
    <definedName name="solver_lhs4" localSheetId="2" hidden="1">工作表4!$L$2</definedName>
    <definedName name="solver_lhs4" localSheetId="4" hidden="1">工作表7!$L$2</definedName>
    <definedName name="solver_lhs5" localSheetId="2" hidden="1">工作表4!$M$2</definedName>
    <definedName name="solver_lhs5" localSheetId="4" hidden="1">工作表7!$M$2</definedName>
    <definedName name="solver_lhs6" localSheetId="2" hidden="1">工作表4!$M$2</definedName>
    <definedName name="solver_lhs6" localSheetId="4" hidden="1">工作表7!$M$2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1</definedName>
    <definedName name="solver_neg" localSheetId="4" hidden="1">1</definedName>
    <definedName name="solver_nod" localSheetId="2" hidden="1">2147483647</definedName>
    <definedName name="solver_nod" localSheetId="4" hidden="1">2147483647</definedName>
    <definedName name="solver_num" localSheetId="2" hidden="1">6</definedName>
    <definedName name="solver_num" localSheetId="4" hidden="1">6</definedName>
    <definedName name="solver_nwt" localSheetId="2" hidden="1">1</definedName>
    <definedName name="solver_nwt" localSheetId="4" hidden="1">1</definedName>
    <definedName name="solver_opt" localSheetId="2" hidden="1">工作表4!$J$2</definedName>
    <definedName name="solver_opt" localSheetId="4" hidden="1">工作表7!$J$2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1</definedName>
    <definedName name="solver_rel1" localSheetId="2" hidden="1">1</definedName>
    <definedName name="solver_rel1" localSheetId="4" hidden="1">1</definedName>
    <definedName name="solver_rel2" localSheetId="2" hidden="1">3</definedName>
    <definedName name="solver_rel2" localSheetId="4" hidden="1">3</definedName>
    <definedName name="solver_rel3" localSheetId="2" hidden="1">1</definedName>
    <definedName name="solver_rel3" localSheetId="4" hidden="1">1</definedName>
    <definedName name="solver_rel4" localSheetId="2" hidden="1">3</definedName>
    <definedName name="solver_rel4" localSheetId="4" hidden="1">3</definedName>
    <definedName name="solver_rel5" localSheetId="2" hidden="1">1</definedName>
    <definedName name="solver_rel5" localSheetId="4" hidden="1">1</definedName>
    <definedName name="solver_rel6" localSheetId="2" hidden="1">3</definedName>
    <definedName name="solver_rel6" localSheetId="4" hidden="1">3</definedName>
    <definedName name="solver_rhs1" localSheetId="2" hidden="1">1</definedName>
    <definedName name="solver_rhs1" localSheetId="4" hidden="1">1</definedName>
    <definedName name="solver_rhs2" localSheetId="2" hidden="1">-1</definedName>
    <definedName name="solver_rhs2" localSheetId="4" hidden="1">-1</definedName>
    <definedName name="solver_rhs3" localSheetId="2" hidden="1">1</definedName>
    <definedName name="solver_rhs3" localSheetId="4" hidden="1">1</definedName>
    <definedName name="solver_rhs4" localSheetId="2" hidden="1">-1</definedName>
    <definedName name="solver_rhs4" localSheetId="4" hidden="1">-1</definedName>
    <definedName name="solver_rhs5" localSheetId="2" hidden="1">1</definedName>
    <definedName name="solver_rhs5" localSheetId="4" hidden="1">1</definedName>
    <definedName name="solver_rhs6" localSheetId="2" hidden="1">-1</definedName>
    <definedName name="solver_rhs6" localSheetId="4" hidden="1">-1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1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2147483647</definedName>
    <definedName name="solver_tim" localSheetId="4" hidden="1">2147483647</definedName>
    <definedName name="solver_tol" localSheetId="2" hidden="1">0.01</definedName>
    <definedName name="solver_tol" localSheetId="4" hidden="1">0.01</definedName>
    <definedName name="solver_typ" localSheetId="2" hidden="1">1</definedName>
    <definedName name="solver_typ" localSheetId="4" hidden="1">1</definedName>
    <definedName name="solver_val" localSheetId="2" hidden="1">0</definedName>
    <definedName name="solver_val" localSheetId="4" hidden="1">0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7" l="1"/>
  <c r="J2" i="4"/>
  <c r="I26" i="6"/>
  <c r="I27" i="6"/>
  <c r="I28" i="6"/>
  <c r="I29" i="6"/>
  <c r="I30" i="6"/>
  <c r="I31" i="6"/>
  <c r="I32" i="6"/>
  <c r="I33" i="6"/>
  <c r="E13" i="6"/>
  <c r="E14" i="6"/>
  <c r="E15" i="6"/>
  <c r="E16" i="6"/>
  <c r="E17" i="6"/>
  <c r="E18" i="6"/>
  <c r="E19" i="6"/>
  <c r="E12" i="6"/>
  <c r="N3" i="6"/>
  <c r="N4" i="6"/>
  <c r="N5" i="6"/>
  <c r="N6" i="6"/>
  <c r="N7" i="6"/>
  <c r="N8" i="6"/>
  <c r="N9" i="6"/>
  <c r="N2" i="6"/>
  <c r="J3" i="6"/>
  <c r="J4" i="6"/>
  <c r="J5" i="6"/>
  <c r="J6" i="6"/>
  <c r="J7" i="6"/>
  <c r="J8" i="6"/>
  <c r="J9" i="6"/>
  <c r="J2" i="6"/>
  <c r="H3" i="6"/>
  <c r="H4" i="6"/>
  <c r="H5" i="6"/>
  <c r="H6" i="6"/>
  <c r="H7" i="6"/>
  <c r="H8" i="6"/>
  <c r="H9" i="6"/>
  <c r="H2" i="6"/>
  <c r="F3" i="6"/>
  <c r="F4" i="6"/>
  <c r="F5" i="6"/>
  <c r="F6" i="6"/>
  <c r="F7" i="6"/>
  <c r="F8" i="6"/>
  <c r="F9" i="6"/>
  <c r="F2" i="6"/>
  <c r="H33" i="6"/>
  <c r="G33" i="6"/>
  <c r="F33" i="6"/>
  <c r="E33" i="6"/>
  <c r="H32" i="6"/>
  <c r="G32" i="6"/>
  <c r="F32" i="6"/>
  <c r="E32" i="6"/>
  <c r="H31" i="6"/>
  <c r="G31" i="6"/>
  <c r="F31" i="6"/>
  <c r="E31" i="6"/>
  <c r="H30" i="6"/>
  <c r="G30" i="6"/>
  <c r="F30" i="6"/>
  <c r="E30" i="6"/>
  <c r="H29" i="6"/>
  <c r="G29" i="6"/>
  <c r="F29" i="6"/>
  <c r="E29" i="6"/>
  <c r="H28" i="6"/>
  <c r="G28" i="6"/>
  <c r="F28" i="6"/>
  <c r="E28" i="6"/>
  <c r="H27" i="6"/>
  <c r="G27" i="6"/>
  <c r="F27" i="6"/>
  <c r="E27" i="6"/>
  <c r="H26" i="6"/>
  <c r="G26" i="6"/>
  <c r="F26" i="6"/>
  <c r="E26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H21" i="6" s="1"/>
  <c r="C13" i="6"/>
  <c r="G21" i="6" s="1"/>
  <c r="B13" i="6"/>
  <c r="D12" i="6"/>
  <c r="C12" i="6"/>
  <c r="B12" i="6"/>
  <c r="L9" i="6"/>
  <c r="M9" i="6" s="1"/>
  <c r="K9" i="6"/>
  <c r="L8" i="6"/>
  <c r="M8" i="6" s="1"/>
  <c r="K8" i="6"/>
  <c r="H19" i="6" s="1"/>
  <c r="L7" i="6"/>
  <c r="M7" i="6" s="1"/>
  <c r="K7" i="6"/>
  <c r="L6" i="6"/>
  <c r="M6" i="6" s="1"/>
  <c r="K6" i="6"/>
  <c r="L5" i="6"/>
  <c r="M5" i="6" s="1"/>
  <c r="K5" i="6"/>
  <c r="M4" i="6"/>
  <c r="L4" i="6"/>
  <c r="K4" i="6"/>
  <c r="L3" i="6"/>
  <c r="M3" i="6" s="1"/>
  <c r="K3" i="6"/>
  <c r="L2" i="6"/>
  <c r="M2" i="6" s="1"/>
  <c r="K2" i="6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2" i="2" a="1"/>
  <c r="K2" i="2" s="1"/>
  <c r="I20" i="6" l="1"/>
  <c r="F21" i="6"/>
  <c r="F17" i="6"/>
  <c r="G12" i="6"/>
  <c r="G24" i="6" s="1"/>
  <c r="F19" i="6"/>
  <c r="G19" i="6"/>
  <c r="K20" i="6" s="1"/>
  <c r="F15" i="6"/>
  <c r="G17" i="6"/>
  <c r="K16" i="6" s="1"/>
  <c r="G15" i="6"/>
  <c r="H17" i="6"/>
  <c r="I16" i="6" s="1"/>
  <c r="H15" i="6"/>
  <c r="H27" i="2"/>
  <c r="H28" i="2"/>
  <c r="H29" i="2"/>
  <c r="H30" i="2"/>
  <c r="H31" i="2"/>
  <c r="H32" i="2"/>
  <c r="H33" i="2"/>
  <c r="H26" i="2"/>
  <c r="G27" i="2"/>
  <c r="G28" i="2"/>
  <c r="G29" i="2"/>
  <c r="G30" i="2"/>
  <c r="G31" i="2"/>
  <c r="G32" i="2"/>
  <c r="G33" i="2"/>
  <c r="G26" i="2"/>
  <c r="F27" i="2"/>
  <c r="F28" i="2"/>
  <c r="F29" i="2"/>
  <c r="F30" i="2"/>
  <c r="F31" i="2"/>
  <c r="F32" i="2"/>
  <c r="F33" i="2"/>
  <c r="F26" i="2"/>
  <c r="E27" i="2"/>
  <c r="E28" i="2"/>
  <c r="E29" i="2"/>
  <c r="E30" i="2"/>
  <c r="E31" i="2"/>
  <c r="E32" i="2"/>
  <c r="E33" i="2"/>
  <c r="E26" i="2"/>
  <c r="J20" i="6" l="1"/>
  <c r="J16" i="6"/>
  <c r="L16" i="6"/>
  <c r="I14" i="6"/>
  <c r="I12" i="6" s="1"/>
  <c r="I24" i="6" s="1"/>
  <c r="I18" i="6"/>
  <c r="I22" i="6" s="1"/>
  <c r="K18" i="6"/>
  <c r="K22" i="6" s="1"/>
  <c r="K14" i="6"/>
  <c r="K12" i="6" s="1"/>
  <c r="K24" i="6" s="1"/>
  <c r="F12" i="6"/>
  <c r="F24" i="6" s="1"/>
  <c r="L14" i="6"/>
  <c r="L12" i="6" s="1"/>
  <c r="L24" i="6" s="1"/>
  <c r="E24" i="6"/>
  <c r="J18" i="6"/>
  <c r="J22" i="6" s="1"/>
  <c r="J14" i="6"/>
  <c r="J12" i="6" s="1"/>
  <c r="J24" i="6" s="1"/>
  <c r="H12" i="6"/>
  <c r="H24" i="6" s="1"/>
  <c r="D13" i="2" l="1"/>
  <c r="D14" i="2"/>
  <c r="D15" i="2"/>
  <c r="D16" i="2"/>
  <c r="D17" i="2"/>
  <c r="D18" i="2"/>
  <c r="D19" i="2"/>
  <c r="D12" i="2"/>
  <c r="C13" i="2"/>
  <c r="C14" i="2"/>
  <c r="C15" i="2"/>
  <c r="C16" i="2"/>
  <c r="C17" i="2"/>
  <c r="C18" i="2"/>
  <c r="C19" i="2"/>
  <c r="C12" i="2"/>
  <c r="B13" i="2"/>
  <c r="B14" i="2"/>
  <c r="B15" i="2"/>
  <c r="B16" i="2"/>
  <c r="B17" i="2"/>
  <c r="B18" i="2"/>
  <c r="B19" i="2"/>
  <c r="B12" i="2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2" i="2"/>
  <c r="J2" i="2" s="1"/>
  <c r="H3" i="2"/>
  <c r="H4" i="2"/>
  <c r="H5" i="2"/>
  <c r="H6" i="2"/>
  <c r="H7" i="2"/>
  <c r="H8" i="2"/>
  <c r="H9" i="2"/>
  <c r="H2" i="2"/>
  <c r="C8" i="1"/>
  <c r="D8" i="1"/>
  <c r="E8" i="1"/>
  <c r="F8" i="1"/>
  <c r="G8" i="1"/>
  <c r="H8" i="1"/>
  <c r="I8" i="1"/>
  <c r="J8" i="1"/>
  <c r="C7" i="1"/>
  <c r="D7" i="1"/>
  <c r="E7" i="1"/>
  <c r="F7" i="1"/>
  <c r="G7" i="1"/>
  <c r="H7" i="1"/>
  <c r="I7" i="1"/>
  <c r="J7" i="1"/>
  <c r="B8" i="1"/>
  <c r="B7" i="1"/>
  <c r="F2" i="1"/>
  <c r="E2" i="1"/>
  <c r="D2" i="1"/>
  <c r="B3" i="1"/>
  <c r="C3" i="1"/>
  <c r="C2" i="1"/>
  <c r="B2" i="1"/>
  <c r="E14" i="2" l="1"/>
  <c r="I28" i="2"/>
  <c r="E13" i="2"/>
  <c r="I27" i="2"/>
  <c r="E16" i="2"/>
  <c r="I30" i="2"/>
  <c r="E15" i="2"/>
  <c r="I29" i="2"/>
  <c r="E12" i="2"/>
  <c r="I26" i="2"/>
  <c r="E19" i="2"/>
  <c r="I33" i="2"/>
  <c r="E18" i="2"/>
  <c r="I32" i="2"/>
  <c r="E17" i="2"/>
  <c r="H12" i="2" s="1"/>
  <c r="H24" i="2" s="1"/>
  <c r="I31" i="2"/>
  <c r="G21" i="2"/>
  <c r="G12" i="2"/>
  <c r="G24" i="2" s="1"/>
  <c r="G15" i="2"/>
  <c r="G17" i="2"/>
  <c r="G19" i="2"/>
  <c r="H17" i="2"/>
  <c r="H21" i="2"/>
  <c r="F15" i="2"/>
  <c r="F17" i="2"/>
  <c r="F19" i="2"/>
  <c r="F21" i="2"/>
  <c r="H15" i="2"/>
  <c r="H19" i="2"/>
  <c r="E24" i="2" l="1"/>
  <c r="L14" i="2"/>
  <c r="L16" i="2"/>
  <c r="F12" i="2"/>
  <c r="F24" i="2" s="1"/>
  <c r="K20" i="2"/>
  <c r="K16" i="2"/>
  <c r="I14" i="2"/>
  <c r="I18" i="2"/>
  <c r="I20" i="2"/>
  <c r="J20" i="2"/>
  <c r="J18" i="2"/>
  <c r="J22" i="2" s="1"/>
  <c r="J14" i="2"/>
  <c r="I16" i="2"/>
  <c r="J16" i="2"/>
  <c r="K14" i="2"/>
  <c r="K12" i="2" s="1"/>
  <c r="K24" i="2" s="1"/>
  <c r="K18" i="2"/>
  <c r="K22" i="2" s="1"/>
  <c r="L12" i="2" l="1"/>
  <c r="L24" i="2" s="1"/>
  <c r="J12" i="2"/>
  <c r="J24" i="2" s="1"/>
  <c r="I22" i="2"/>
  <c r="I12" i="2"/>
  <c r="I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<sst xmlns="http://schemas.openxmlformats.org/spreadsheetml/2006/main" count="214" uniqueCount="101">
  <si>
    <t>x2\x1</t>
    <phoneticPr fontId="1" type="noConversion"/>
  </si>
  <si>
    <t>average</t>
    <phoneticPr fontId="1" type="noConversion"/>
  </si>
  <si>
    <t>variance</t>
    <phoneticPr fontId="1" type="noConversion"/>
  </si>
  <si>
    <t>standard error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</si>
  <si>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</si>
  <si>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</si>
  <si>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</si>
  <si>
    <t>test</t>
    <phoneticPr fontId="1" type="noConversion"/>
  </si>
  <si>
    <t>temperature</t>
    <phoneticPr fontId="1" type="noConversion"/>
  </si>
  <si>
    <t>pressure</t>
    <phoneticPr fontId="1" type="noConversion"/>
  </si>
  <si>
    <t>time</t>
    <phoneticPr fontId="1" type="noConversion"/>
  </si>
  <si>
    <t>var</t>
    <phoneticPr fontId="1" type="noConversion"/>
  </si>
  <si>
    <t>σ</t>
    <phoneticPr fontId="1" type="noConversion"/>
  </si>
  <si>
    <t>x1(T)</t>
  </si>
  <si>
    <t>x1(T)</t>
    <phoneticPr fontId="1" type="noConversion"/>
  </si>
  <si>
    <t>x2(p)</t>
  </si>
  <si>
    <t>x2(p)</t>
    <phoneticPr fontId="1" type="noConversion"/>
  </si>
  <si>
    <t>x3(t)</t>
  </si>
  <si>
    <t>x3(t)</t>
    <phoneticPr fontId="1" type="noConversion"/>
  </si>
  <si>
    <t>y_hat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</si>
  <si>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</si>
  <si>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</si>
  <si>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</si>
  <si>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</si>
  <si>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</si>
  <si>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</si>
  <si>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</si>
  <si>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t>E12+</t>
    <phoneticPr fontId="1" type="noConversion"/>
  </si>
  <si>
    <t>E12-</t>
    <phoneticPr fontId="1" type="noConversion"/>
  </si>
  <si>
    <t>E23+</t>
    <phoneticPr fontId="1" type="noConversion"/>
  </si>
  <si>
    <t>E23-</t>
    <phoneticPr fontId="1" type="noConversion"/>
  </si>
  <si>
    <t>E13+</t>
    <phoneticPr fontId="1" type="noConversion"/>
  </si>
  <si>
    <t>E13-</t>
    <phoneticPr fontId="1" type="noConversion"/>
  </si>
  <si>
    <t>E123+</t>
    <phoneticPr fontId="1" type="noConversion"/>
  </si>
  <si>
    <t>E123-</t>
    <phoneticPr fontId="1" type="noConversion"/>
  </si>
  <si>
    <t>1+2+</t>
    <phoneticPr fontId="1" type="noConversion"/>
  </si>
  <si>
    <t>1+2-</t>
    <phoneticPr fontId="1" type="noConversion"/>
  </si>
  <si>
    <t>1-2+</t>
    <phoneticPr fontId="1" type="noConversion"/>
  </si>
  <si>
    <t>1-2-</t>
    <phoneticPr fontId="1" type="noConversion"/>
  </si>
  <si>
    <t>1+3+</t>
    <phoneticPr fontId="1" type="noConversion"/>
  </si>
  <si>
    <t>1+3-</t>
    <phoneticPr fontId="1" type="noConversion"/>
  </si>
  <si>
    <t>1-3+</t>
    <phoneticPr fontId="1" type="noConversion"/>
  </si>
  <si>
    <t>1-3-</t>
    <phoneticPr fontId="1" type="noConversion"/>
  </si>
  <si>
    <t>2+3+</t>
    <phoneticPr fontId="1" type="noConversion"/>
  </si>
  <si>
    <t>2+3-</t>
    <phoneticPr fontId="1" type="noConversion"/>
  </si>
  <si>
    <t>2-3+</t>
    <phoneticPr fontId="1" type="noConversion"/>
  </si>
  <si>
    <t>2-3-</t>
    <phoneticPr fontId="1" type="noConversion"/>
  </si>
  <si>
    <t>E21+</t>
    <phoneticPr fontId="1" type="noConversion"/>
  </si>
  <si>
    <t>E21-</t>
    <phoneticPr fontId="1" type="noConversion"/>
  </si>
  <si>
    <t>E21</t>
    <phoneticPr fontId="1" type="noConversion"/>
  </si>
  <si>
    <t>E32+</t>
    <phoneticPr fontId="1" type="noConversion"/>
  </si>
  <si>
    <t>E32-</t>
    <phoneticPr fontId="1" type="noConversion"/>
  </si>
  <si>
    <t>E32</t>
    <phoneticPr fontId="1" type="noConversion"/>
  </si>
  <si>
    <t>E31+</t>
    <phoneticPr fontId="1" type="noConversion"/>
  </si>
  <si>
    <t>E31-</t>
    <phoneticPr fontId="1" type="noConversion"/>
  </si>
  <si>
    <t>E31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</si>
  <si>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</si>
  <si>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</si>
  <si>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</si>
  <si>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</si>
  <si>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</si>
  <si>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</si>
  <si>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</si>
  <si>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</si>
  <si>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</si>
  <si>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</si>
  <si>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</si>
  <si>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</si>
  <si>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</si>
  <si>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</si>
  <si>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</si>
  <si>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</si>
  <si>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</si>
  <si>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</si>
  <si>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</si>
  <si>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</si>
  <si>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</si>
  <si>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</si>
  <si>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</si>
  <si>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</si>
  <si>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</si>
  <si>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</si>
  <si>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</si>
  <si>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</si>
  <si>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</si>
  <si>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</si>
  <si>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</si>
  <si>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</si>
  <si>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SN</t>
    <phoneticPr fontId="1" type="noConversion"/>
  </si>
  <si>
    <t>(100-y1)^2</t>
    <phoneticPr fontId="1" type="noConversion"/>
  </si>
  <si>
    <t>(100-y2)^2</t>
    <phoneticPr fontId="1" type="noConversion"/>
  </si>
  <si>
    <t>(100-y3)^2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</si>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</sst>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1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B08E-E126-42FC-A9AA-F56C4EDCCB7E}">
  <dimension ref="A1:J8"/>
  <sheetViews>
    <sheetView workbookViewId="0">
      <selection activeCell="E25" sqref="E25"/>
    </sheetView>
  </sheetViews>
  <sheetFormatPr defaultRowHeight="17" x14ac:dyDescent="0.4"/>
  <cols>
    <col min="6" max="6" width="8.54296875" customWidth="1"/>
  </cols>
  <sheetData>
    <row r="1" spans="1:10" x14ac:dyDescent="0.4">
      <c r="A1" t="s">
        <v>0</v>
      </c>
      <c r="B1">
        <v>-1</v>
      </c>
      <c r="C1">
        <v>1</v>
      </c>
      <c r="D1" t="s">
        <v>1</v>
      </c>
      <c r="E1" t="s">
        <v>2</v>
      </c>
      <c r="F1" t="s">
        <v>3</v>
      </c>
    </row>
    <row r="2" spans="1:10" x14ac:dyDescent="0.4">
      <c r="A2">
        <v>-1</v>
      </c>
      <c r="B2">
        <f>90+10*B$1-15*$A2+5*B$1*$A2</f>
        <v>100</v>
      </c>
      <c r="C2">
        <f>90+10*C$1-15*$A2+5*C$1*$A2</f>
        <v>110</v>
      </c>
      <c r="D2">
        <f>AVERAGE(B2:C3)</f>
        <v>90</v>
      </c>
      <c r="E2">
        <f>_xlfn.VAR.S(B2:C3)</f>
        <v>466.66666666666669</v>
      </c>
      <c r="F2">
        <f>E2^0.5</f>
        <v>21.602468994692867</v>
      </c>
    </row>
    <row r="3" spans="1:10" x14ac:dyDescent="0.4">
      <c r="A3">
        <v>1</v>
      </c>
      <c r="B3">
        <f>90+10*B$1-15*$A3+5*B$1*$A3</f>
        <v>60</v>
      </c>
      <c r="C3">
        <f>90+10*C$1-15*$A3+5*C$1*$A3</f>
        <v>90</v>
      </c>
    </row>
    <row r="6" spans="1:10" x14ac:dyDescent="0.4">
      <c r="A6" t="s">
        <v>5</v>
      </c>
      <c r="B6">
        <v>-1</v>
      </c>
      <c r="C6">
        <v>-0.75</v>
      </c>
      <c r="D6">
        <v>-0.5</v>
      </c>
      <c r="E6">
        <v>-0.25</v>
      </c>
      <c r="F6">
        <v>0</v>
      </c>
      <c r="G6">
        <v>0.25</v>
      </c>
      <c r="H6">
        <v>0.5</v>
      </c>
      <c r="I6">
        <v>0.75</v>
      </c>
      <c r="J6">
        <v>1</v>
      </c>
    </row>
    <row r="7" spans="1:10" x14ac:dyDescent="0.4">
      <c r="A7" t="s">
        <v>4</v>
      </c>
      <c r="B7">
        <f>(3*B6-1)/(B6+2)</f>
        <v>-4</v>
      </c>
      <c r="C7">
        <f t="shared" ref="C7:J7" si="0">(3*C6-1)/(C6+2)</f>
        <v>-2.6</v>
      </c>
      <c r="D7">
        <f t="shared" si="0"/>
        <v>-1.6666666666666667</v>
      </c>
      <c r="E7">
        <f t="shared" si="0"/>
        <v>-1</v>
      </c>
      <c r="F7">
        <f t="shared" si="0"/>
        <v>-0.5</v>
      </c>
      <c r="G7">
        <f t="shared" si="0"/>
        <v>-0.1111111111111111</v>
      </c>
      <c r="H7">
        <f t="shared" si="0"/>
        <v>0.2</v>
      </c>
      <c r="I7">
        <f t="shared" si="0"/>
        <v>0.45454545454545453</v>
      </c>
      <c r="J7">
        <f t="shared" si="0"/>
        <v>0.66666666666666663</v>
      </c>
    </row>
    <row r="8" spans="1:10" x14ac:dyDescent="0.4">
      <c r="A8" t="s">
        <v>6</v>
      </c>
      <c r="B8">
        <f>90+10*B7-15*B6+5*B7*B6</f>
        <v>85</v>
      </c>
      <c r="C8">
        <f t="shared" ref="C8:J8" si="1">90+10*C7-15*C6+5*C7*C6</f>
        <v>85</v>
      </c>
      <c r="D8">
        <f t="shared" si="1"/>
        <v>85</v>
      </c>
      <c r="E8">
        <f t="shared" si="1"/>
        <v>85</v>
      </c>
      <c r="F8">
        <f t="shared" si="1"/>
        <v>85</v>
      </c>
      <c r="G8">
        <f t="shared" si="1"/>
        <v>85</v>
      </c>
      <c r="H8">
        <f t="shared" si="1"/>
        <v>85</v>
      </c>
      <c r="I8">
        <f t="shared" si="1"/>
        <v>85</v>
      </c>
      <c r="J8">
        <f t="shared" si="1"/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F834-1D9E-47AC-85F3-4D5751A274E5}">
  <dimension ref="A1:L33"/>
  <sheetViews>
    <sheetView topLeftCell="I1" zoomScale="85" zoomScaleNormal="85" workbookViewId="0">
      <selection activeCell="N2" sqref="N2:Q2"/>
    </sheetView>
  </sheetViews>
  <sheetFormatPr defaultRowHeight="17" x14ac:dyDescent="0.4"/>
  <sheetData>
    <row r="1" spans="1:12" x14ac:dyDescent="0.4">
      <c r="A1" t="s">
        <v>7</v>
      </c>
      <c r="B1" t="s">
        <v>8</v>
      </c>
      <c r="C1" t="s">
        <v>9</v>
      </c>
      <c r="D1" t="s">
        <v>10</v>
      </c>
      <c r="E1">
        <v>1</v>
      </c>
      <c r="F1">
        <v>2</v>
      </c>
      <c r="G1">
        <v>3</v>
      </c>
      <c r="H1" t="s">
        <v>1</v>
      </c>
      <c r="I1" t="s">
        <v>11</v>
      </c>
      <c r="J1" s="1" t="s">
        <v>12</v>
      </c>
      <c r="K1" t="s">
        <v>88</v>
      </c>
    </row>
    <row r="2" spans="1:12" x14ac:dyDescent="0.4">
      <c r="A2">
        <v>1</v>
      </c>
      <c r="B2">
        <v>80</v>
      </c>
      <c r="C2">
        <v>50</v>
      </c>
      <c r="D2">
        <v>5</v>
      </c>
      <c r="E2">
        <v>61.433</v>
      </c>
      <c r="F2">
        <v>58.58</v>
      </c>
      <c r="G2">
        <v>57.07</v>
      </c>
      <c r="H2">
        <f>AVERAGE(E2:G2)</f>
        <v>59.027666666666669</v>
      </c>
      <c r="I2">
        <f>_xlfn.VAR.S(E2:G2)</f>
        <v>4.9092463333333329</v>
      </c>
      <c r="J2">
        <f>I2^0.5</f>
        <v>2.2156819115868895</v>
      </c>
      <c r="K2" cm="1">
        <f t="array" ref="K2">-10*LOG10(1/3*SUM((E2:G2)^2))</f>
        <v>-35.425189811041925</v>
      </c>
    </row>
    <row r="3" spans="1:12" x14ac:dyDescent="0.4">
      <c r="A3">
        <v>2</v>
      </c>
      <c r="B3">
        <v>120</v>
      </c>
      <c r="C3">
        <v>50</v>
      </c>
      <c r="D3">
        <v>5</v>
      </c>
      <c r="E3">
        <v>75.62</v>
      </c>
      <c r="F3">
        <v>77.569999999999993</v>
      </c>
      <c r="G3">
        <v>75.75</v>
      </c>
      <c r="H3">
        <f t="shared" ref="H3:H9" si="0">AVERAGE(E3:G3)</f>
        <v>76.313333333333333</v>
      </c>
      <c r="I3">
        <f t="shared" ref="I3:I9" si="1">_xlfn.VAR.S(E3:G3)</f>
        <v>1.1886333333333217</v>
      </c>
      <c r="J3">
        <f t="shared" ref="J3:J9" si="2">I3^0.5</f>
        <v>1.0902446208687855</v>
      </c>
      <c r="K3" cm="1">
        <f t="array" ref="K3">-10*LOG10(1/3*SUM((E3:G3)^2))</f>
        <v>-37.652599370610716</v>
      </c>
    </row>
    <row r="4" spans="1:12" x14ac:dyDescent="0.4">
      <c r="A4">
        <v>3</v>
      </c>
      <c r="B4">
        <v>80</v>
      </c>
      <c r="C4">
        <v>70</v>
      </c>
      <c r="D4">
        <v>5</v>
      </c>
      <c r="E4">
        <v>27.51</v>
      </c>
      <c r="F4">
        <v>34.03</v>
      </c>
      <c r="G4">
        <v>25.07</v>
      </c>
      <c r="H4">
        <f t="shared" si="0"/>
        <v>28.870000000000005</v>
      </c>
      <c r="I4">
        <f t="shared" si="1"/>
        <v>21.457599999999502</v>
      </c>
      <c r="J4">
        <f t="shared" si="2"/>
        <v>4.632234881782173</v>
      </c>
      <c r="K4" cm="1">
        <f t="array" ref="K4">-10*LOG10(1/3*SUM((E4:G4)^2))</f>
        <v>-29.282841743689655</v>
      </c>
    </row>
    <row r="5" spans="1:12" x14ac:dyDescent="0.4">
      <c r="A5">
        <v>4</v>
      </c>
      <c r="B5">
        <v>120</v>
      </c>
      <c r="C5">
        <v>70</v>
      </c>
      <c r="D5">
        <v>5</v>
      </c>
      <c r="E5">
        <v>51.37</v>
      </c>
      <c r="F5">
        <v>48.49</v>
      </c>
      <c r="G5">
        <v>54.37</v>
      </c>
      <c r="H5">
        <f t="shared" si="0"/>
        <v>51.41</v>
      </c>
      <c r="I5">
        <f t="shared" si="1"/>
        <v>8.6447999999999858</v>
      </c>
      <c r="J5">
        <f t="shared" si="2"/>
        <v>2.9402040745499258</v>
      </c>
      <c r="K5" cm="1">
        <f t="array" ref="K5">-10*LOG10(1/3*SUM((E5:G5)^2))</f>
        <v>-34.230411828694642</v>
      </c>
    </row>
    <row r="6" spans="1:12" x14ac:dyDescent="0.4">
      <c r="A6">
        <v>5</v>
      </c>
      <c r="B6">
        <v>80</v>
      </c>
      <c r="C6">
        <v>50</v>
      </c>
      <c r="D6">
        <v>15</v>
      </c>
      <c r="E6">
        <v>24.8</v>
      </c>
      <c r="F6">
        <v>20.69</v>
      </c>
      <c r="G6">
        <v>15.41</v>
      </c>
      <c r="H6">
        <f t="shared" si="0"/>
        <v>20.3</v>
      </c>
      <c r="I6">
        <f t="shared" si="1"/>
        <v>22.157100000000014</v>
      </c>
      <c r="J6">
        <f t="shared" si="2"/>
        <v>4.7071328853135235</v>
      </c>
      <c r="K6" cm="1">
        <f t="array" ref="K6">-10*LOG10(1/3*SUM((E6:G6)^2))</f>
        <v>-26.30286884424628</v>
      </c>
    </row>
    <row r="7" spans="1:12" x14ac:dyDescent="0.4">
      <c r="A7">
        <v>6</v>
      </c>
      <c r="B7">
        <v>120</v>
      </c>
      <c r="C7">
        <v>50</v>
      </c>
      <c r="D7">
        <v>15</v>
      </c>
      <c r="E7">
        <v>43.58</v>
      </c>
      <c r="F7">
        <v>44.31</v>
      </c>
      <c r="G7">
        <v>36.99</v>
      </c>
      <c r="H7">
        <f t="shared" si="0"/>
        <v>41.626666666666665</v>
      </c>
      <c r="I7">
        <f t="shared" si="1"/>
        <v>16.257233333333328</v>
      </c>
      <c r="J7">
        <f t="shared" si="2"/>
        <v>4.0320259589111433</v>
      </c>
      <c r="K7" cm="1">
        <f t="array" ref="K7">-10*LOG10(1/3*SUM((E7:G7)^2))</f>
        <v>-32.414512275122156</v>
      </c>
    </row>
    <row r="8" spans="1:12" x14ac:dyDescent="0.4">
      <c r="A8">
        <v>7</v>
      </c>
      <c r="B8">
        <v>80</v>
      </c>
      <c r="C8">
        <v>70</v>
      </c>
      <c r="D8">
        <v>15</v>
      </c>
      <c r="E8">
        <v>45.2</v>
      </c>
      <c r="F8">
        <v>49.53</v>
      </c>
      <c r="G8">
        <v>50.29</v>
      </c>
      <c r="H8">
        <f t="shared" si="0"/>
        <v>48.34</v>
      </c>
      <c r="I8">
        <f t="shared" si="1"/>
        <v>7.5390999999999906</v>
      </c>
      <c r="J8">
        <f t="shared" si="2"/>
        <v>2.7457421583244104</v>
      </c>
      <c r="K8" cm="1">
        <f t="array" ref="K8">-10*LOG10(1/3*SUM((E8:G8)^2))</f>
        <v>-33.695464016748559</v>
      </c>
    </row>
    <row r="9" spans="1:12" x14ac:dyDescent="0.4">
      <c r="A9">
        <v>8</v>
      </c>
      <c r="B9">
        <v>120</v>
      </c>
      <c r="C9">
        <v>70</v>
      </c>
      <c r="D9">
        <v>15</v>
      </c>
      <c r="E9">
        <v>70.510000000000005</v>
      </c>
      <c r="F9">
        <v>74</v>
      </c>
      <c r="G9">
        <v>74.680000000000007</v>
      </c>
      <c r="H9">
        <f t="shared" si="0"/>
        <v>73.063333333333333</v>
      </c>
      <c r="I9">
        <f t="shared" si="1"/>
        <v>5.0052333333333312</v>
      </c>
      <c r="J9">
        <f t="shared" si="2"/>
        <v>2.2372378803634922</v>
      </c>
      <c r="K9" cm="1">
        <f t="array" ref="K9">-10*LOG10(1/3*SUM((E9:G9)^2))</f>
        <v>-37.276703469218134</v>
      </c>
    </row>
    <row r="11" spans="1:12" x14ac:dyDescent="0.4">
      <c r="A11" t="s">
        <v>7</v>
      </c>
      <c r="B11" t="s">
        <v>14</v>
      </c>
      <c r="C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</row>
    <row r="12" spans="1:12" x14ac:dyDescent="0.4">
      <c r="A12">
        <v>1</v>
      </c>
      <c r="B12">
        <f>IF(B2=80,-1,1)</f>
        <v>-1</v>
      </c>
      <c r="C12">
        <f>IF(C2=50,-1,1)</f>
        <v>-1</v>
      </c>
      <c r="D12">
        <f>IF(D2=5,-1,1)</f>
        <v>-1</v>
      </c>
      <c r="E12">
        <f>H2</f>
        <v>59.027666666666669</v>
      </c>
      <c r="F12">
        <f>SUMIF(B12:B19,"=1",$E$12:$E$19)/4-SUMIF(B12:B19,"=-1",$E$12:$E$19)/4</f>
        <v>21.468916666666665</v>
      </c>
      <c r="G12">
        <f>SUMIF(C12:C19,"=1",$E$12:$E$19)/4-SUMIF(C12:C19,"=-1",$E$12:$E$19)/4</f>
        <v>1.1039166666666631</v>
      </c>
      <c r="H12">
        <f>SUMIF(D12:D19,"=1",$E$12:$E$19)/4-SUMIF(D12:D19,"=-1",$E$12:$E$19)/4</f>
        <v>-8.0727500000000063</v>
      </c>
      <c r="I12">
        <f>(I14-I16)/2</f>
        <v>2.1627499999999991</v>
      </c>
      <c r="J12">
        <f>(J14-J16)/2</f>
        <v>28.63441666666667</v>
      </c>
      <c r="K12">
        <f>(K14-K16)/2</f>
        <v>1.556083333333337</v>
      </c>
      <c r="L12">
        <f>(L14-L16)/2</f>
        <v>-0.46441666666666848</v>
      </c>
    </row>
    <row r="13" spans="1:12" x14ac:dyDescent="0.4">
      <c r="A13">
        <v>2</v>
      </c>
      <c r="B13">
        <f t="shared" ref="B13:B19" si="3">IF(B3=80,-1,1)</f>
        <v>1</v>
      </c>
      <c r="C13">
        <f t="shared" ref="C13:C19" si="4">IF(C3=50,-1,1)</f>
        <v>-1</v>
      </c>
      <c r="D13">
        <f t="shared" ref="D13:D19" si="5">IF(D3=5,-1,1)</f>
        <v>-1</v>
      </c>
      <c r="E13">
        <f t="shared" ref="E13:E19" si="6">H3</f>
        <v>76.313333333333333</v>
      </c>
      <c r="F13">
        <v>1</v>
      </c>
      <c r="G13">
        <v>2</v>
      </c>
      <c r="H13">
        <v>3</v>
      </c>
      <c r="I13" t="s">
        <v>27</v>
      </c>
      <c r="J13" t="s">
        <v>29</v>
      </c>
      <c r="K13" t="s">
        <v>31</v>
      </c>
      <c r="L13" t="s">
        <v>33</v>
      </c>
    </row>
    <row r="14" spans="1:12" x14ac:dyDescent="0.4">
      <c r="A14">
        <v>3</v>
      </c>
      <c r="B14">
        <f t="shared" si="3"/>
        <v>-1</v>
      </c>
      <c r="C14">
        <f t="shared" si="4"/>
        <v>1</v>
      </c>
      <c r="D14">
        <f t="shared" si="5"/>
        <v>-1</v>
      </c>
      <c r="E14">
        <f t="shared" si="6"/>
        <v>28.870000000000005</v>
      </c>
      <c r="F14" t="s">
        <v>43</v>
      </c>
      <c r="G14" t="s">
        <v>39</v>
      </c>
      <c r="H14" t="s">
        <v>35</v>
      </c>
      <c r="I14">
        <f>H15-H19</f>
        <v>23.631666666666661</v>
      </c>
      <c r="J14">
        <f>F15-F19</f>
        <v>29.738333333333337</v>
      </c>
      <c r="K14">
        <f>G15-G19</f>
        <v>23.024999999999999</v>
      </c>
      <c r="L14">
        <f>(E19+E16-E17-E18)/2</f>
        <v>1.6983333333333306</v>
      </c>
    </row>
    <row r="15" spans="1:12" x14ac:dyDescent="0.4">
      <c r="A15">
        <v>4</v>
      </c>
      <c r="B15">
        <f t="shared" si="3"/>
        <v>1</v>
      </c>
      <c r="C15">
        <f t="shared" si="4"/>
        <v>1</v>
      </c>
      <c r="D15">
        <f t="shared" si="5"/>
        <v>-1</v>
      </c>
      <c r="E15">
        <f t="shared" si="6"/>
        <v>51.41</v>
      </c>
      <c r="F15">
        <f>(SUMIFS(E12:E19,B12:B19,"=1",C12:C19,"=1",D12:D19,"=1")+SUMIFS(E12:E19,B12:B19,"=-1",C12:C19,"=1",D12:D19,"=1"))/2</f>
        <v>60.701666666666668</v>
      </c>
      <c r="G15">
        <f>(SUMIFS(E12:E19,C12:C19,"=1",B12:B19,"=1",D12:D19,"=1")+SUMIFS(E12:E19,C12:C19,"=-1",B12:B19,"=1",D12:D19,"=1"))/2</f>
        <v>57.344999999999999</v>
      </c>
      <c r="H15">
        <f>(SUMIFS(E12:E19,D12:D19,"=1",B12:B19,"=1",C12:C19,"=1")+SUMIFS(E12:E19,D12:D19,"=-1",B12:B19,"=1",C12:C19,"=1"))/2</f>
        <v>62.236666666666665</v>
      </c>
      <c r="I15" t="s">
        <v>28</v>
      </c>
      <c r="J15" t="s">
        <v>30</v>
      </c>
      <c r="K15" t="s">
        <v>32</v>
      </c>
      <c r="L15" t="s">
        <v>34</v>
      </c>
    </row>
    <row r="16" spans="1:12" x14ac:dyDescent="0.4">
      <c r="A16">
        <v>5</v>
      </c>
      <c r="B16">
        <f t="shared" si="3"/>
        <v>-1</v>
      </c>
      <c r="C16">
        <f t="shared" si="4"/>
        <v>-1</v>
      </c>
      <c r="D16">
        <f t="shared" si="5"/>
        <v>1</v>
      </c>
      <c r="E16">
        <f t="shared" si="6"/>
        <v>20.3</v>
      </c>
      <c r="F16" t="s">
        <v>44</v>
      </c>
      <c r="G16" t="s">
        <v>40</v>
      </c>
      <c r="H16" t="s">
        <v>36</v>
      </c>
      <c r="I16">
        <f>H17-H21</f>
        <v>19.306166666666662</v>
      </c>
      <c r="J16">
        <f>F17-F21</f>
        <v>-27.530500000000004</v>
      </c>
      <c r="K16">
        <f>G17-G21</f>
        <v>19.912833333333325</v>
      </c>
      <c r="L16">
        <f>(E15+E12-E13-E14)/2</f>
        <v>2.6271666666666675</v>
      </c>
    </row>
    <row r="17" spans="1:12" x14ac:dyDescent="0.4">
      <c r="A17">
        <v>6</v>
      </c>
      <c r="B17">
        <f t="shared" si="3"/>
        <v>1</v>
      </c>
      <c r="C17">
        <f t="shared" si="4"/>
        <v>-1</v>
      </c>
      <c r="D17">
        <f t="shared" si="5"/>
        <v>1</v>
      </c>
      <c r="E17">
        <f t="shared" si="6"/>
        <v>41.626666666666665</v>
      </c>
      <c r="F17">
        <f>(SUMIFS(E12:E19,B12:B19,"=1",C12:C19,"=1",D12:D19,"=-1")+SUMIFS(E12:E19,B12:B19,"=-1",C12:C19,"=1",D12:D19,"=-1"))/2</f>
        <v>40.14</v>
      </c>
      <c r="G17">
        <f>(SUMIFS(E12:E19,C12:C19,"=1",B12:B19,"=1",D12:D19,"=-1")+SUMIFS(E12:E19,C12:C19,"=-1",B12:B19,"=1",D12:D19,"=-1"))/2</f>
        <v>63.861666666666665</v>
      </c>
      <c r="H17">
        <f>(SUMIFS(E12:E19,D12:D19,"=1",B12:B19,"=1",C12:C19,"=-1")+SUMIFS(E12:E19,D12:D19,"=-1",B12:B19,"=1",C12:C19,"=-1"))/2</f>
        <v>58.97</v>
      </c>
      <c r="I17" t="s">
        <v>47</v>
      </c>
      <c r="J17" t="s">
        <v>50</v>
      </c>
      <c r="K17" t="s">
        <v>53</v>
      </c>
    </row>
    <row r="18" spans="1:12" x14ac:dyDescent="0.4">
      <c r="A18">
        <v>7</v>
      </c>
      <c r="B18">
        <f t="shared" si="3"/>
        <v>-1</v>
      </c>
      <c r="C18">
        <f t="shared" si="4"/>
        <v>1</v>
      </c>
      <c r="D18">
        <f t="shared" si="5"/>
        <v>1</v>
      </c>
      <c r="E18">
        <f t="shared" si="6"/>
        <v>48.34</v>
      </c>
      <c r="F18" t="s">
        <v>45</v>
      </c>
      <c r="G18" t="s">
        <v>41</v>
      </c>
      <c r="H18" t="s">
        <v>37</v>
      </c>
      <c r="I18">
        <f>H15-H17</f>
        <v>3.2666666666666657</v>
      </c>
      <c r="J18">
        <f>F15-F17</f>
        <v>20.561666666666667</v>
      </c>
      <c r="K18">
        <f>G15-G17</f>
        <v>-6.5166666666666657</v>
      </c>
    </row>
    <row r="19" spans="1:12" x14ac:dyDescent="0.4">
      <c r="A19">
        <v>8</v>
      </c>
      <c r="B19">
        <f t="shared" si="3"/>
        <v>1</v>
      </c>
      <c r="C19">
        <f t="shared" si="4"/>
        <v>1</v>
      </c>
      <c r="D19">
        <f t="shared" si="5"/>
        <v>1</v>
      </c>
      <c r="E19">
        <f t="shared" si="6"/>
        <v>73.063333333333333</v>
      </c>
      <c r="F19">
        <f>(SUMIFS(E12:E19,B12:B19,"=1",C12:C19,"=-1",D12:D19,"=1")+SUMIFS(E12:E19,B12:B19,"=-1",C12:C19,"=-1",D12:D19,"=1"))/2</f>
        <v>30.963333333333331</v>
      </c>
      <c r="G19">
        <f>(SUMIFS(E12:E19,C12:C19,"=1",B12:B19,"=-1",D12:D19,"=1")+SUMIFS(E12:E19,C12:C19,"=-1",B12:B19,"=-1",D12:D19,"=1"))/2</f>
        <v>34.32</v>
      </c>
      <c r="H19">
        <f>(SUMIFS(E12:E19,D12:D19,"=1",B12:B19,"=-1",C12:C19,"=1")+SUMIFS(E12:E19,D12:D19,"=-1",B12:B19,"=-1",C12:C19,"=1"))/2</f>
        <v>38.605000000000004</v>
      </c>
      <c r="I19" t="s">
        <v>48</v>
      </c>
      <c r="J19" t="s">
        <v>51</v>
      </c>
      <c r="K19" t="s">
        <v>54</v>
      </c>
    </row>
    <row r="20" spans="1:12" x14ac:dyDescent="0.4">
      <c r="F20" t="s">
        <v>46</v>
      </c>
      <c r="G20" t="s">
        <v>42</v>
      </c>
      <c r="H20" t="s">
        <v>38</v>
      </c>
      <c r="I20">
        <f>H19-H21</f>
        <v>-1.0588333333333324</v>
      </c>
      <c r="J20">
        <f>F19-F21</f>
        <v>-36.707166666666673</v>
      </c>
      <c r="K20">
        <f>G19-G21</f>
        <v>-9.6288333333333398</v>
      </c>
    </row>
    <row r="21" spans="1:12" x14ac:dyDescent="0.4">
      <c r="F21">
        <f>(SUMIFS(E12:E19,B12:B19,"=1",C12:C19,"=-1",D12:D19,"=-1")+SUMIFS(E12:E19,B12:B19,"=-1",C12:C19,"=-1",D12:D19,"=-1"))/2</f>
        <v>67.670500000000004</v>
      </c>
      <c r="G21">
        <f>(SUMIFS(E12:E19,C12:C19,"=1",B12:B19,"=-1",D12:D19,"=-1")+SUMIFS(E12:E19,C12:C19,"=-1",B12:B19,"=-1",D12:D19,"=-1"))/2</f>
        <v>43.94883333333334</v>
      </c>
      <c r="H21">
        <f>(SUMIFS(E12:E19,D12:D19,"=1",B12:B19,"=-1",C12:C19,"=-1")+SUMIFS(E12:E19,D12:D19,"=-1",B12:B19,"=-1",C12:C19,"=-1"))/2</f>
        <v>39.663833333333336</v>
      </c>
      <c r="I21" t="s">
        <v>49</v>
      </c>
      <c r="J21" t="s">
        <v>52</v>
      </c>
      <c r="K21" t="s">
        <v>55</v>
      </c>
    </row>
    <row r="22" spans="1:12" x14ac:dyDescent="0.4">
      <c r="I22">
        <f>(I18-I20)/2</f>
        <v>2.1627499999999991</v>
      </c>
      <c r="J22">
        <f>(J18-J20)/2</f>
        <v>28.63441666666667</v>
      </c>
      <c r="K22">
        <f>(K18-K20)/2</f>
        <v>1.556083333333337</v>
      </c>
    </row>
    <row r="23" spans="1:12" x14ac:dyDescent="0.4"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 x14ac:dyDescent="0.4">
      <c r="E24">
        <f>SUM(E12:E19)/8</f>
        <v>49.86887500000001</v>
      </c>
      <c r="F24">
        <f>F12/2</f>
        <v>10.734458333333333</v>
      </c>
      <c r="G24">
        <f t="shared" ref="G24:L24" si="7">G12/2</f>
        <v>0.55195833333333155</v>
      </c>
      <c r="H24">
        <f t="shared" si="7"/>
        <v>-4.0363750000000032</v>
      </c>
      <c r="I24">
        <f t="shared" si="7"/>
        <v>1.0813749999999995</v>
      </c>
      <c r="J24">
        <f t="shared" si="7"/>
        <v>14.317208333333335</v>
      </c>
      <c r="K24">
        <f t="shared" si="7"/>
        <v>0.77804166666666852</v>
      </c>
      <c r="L24">
        <f t="shared" si="7"/>
        <v>-0.23220833333333424</v>
      </c>
    </row>
    <row r="25" spans="1:12" x14ac:dyDescent="0.4">
      <c r="A25" t="s">
        <v>7</v>
      </c>
      <c r="B25" t="s">
        <v>14</v>
      </c>
      <c r="C25" t="s">
        <v>16</v>
      </c>
      <c r="D25" t="s">
        <v>18</v>
      </c>
      <c r="E25" t="s">
        <v>81</v>
      </c>
      <c r="F25" t="s">
        <v>83</v>
      </c>
      <c r="G25" t="s">
        <v>85</v>
      </c>
      <c r="H25" t="s">
        <v>87</v>
      </c>
      <c r="I25" t="s">
        <v>19</v>
      </c>
    </row>
    <row r="26" spans="1:12" x14ac:dyDescent="0.4">
      <c r="A26">
        <v>1</v>
      </c>
      <c r="B26">
        <v>-1</v>
      </c>
      <c r="C26">
        <v>-1</v>
      </c>
      <c r="D26">
        <v>-1</v>
      </c>
      <c r="E26">
        <f>B26*C26</f>
        <v>1</v>
      </c>
      <c r="F26">
        <f>C26*D26</f>
        <v>1</v>
      </c>
      <c r="G26">
        <f>B26*D26</f>
        <v>1</v>
      </c>
      <c r="H26">
        <f>B26*C26*D26</f>
        <v>-1</v>
      </c>
      <c r="I26">
        <f>H2</f>
        <v>59.027666666666669</v>
      </c>
    </row>
    <row r="27" spans="1:12" x14ac:dyDescent="0.4">
      <c r="A27">
        <v>2</v>
      </c>
      <c r="B27">
        <v>1</v>
      </c>
      <c r="C27">
        <v>-1</v>
      </c>
      <c r="D27">
        <v>-1</v>
      </c>
      <c r="E27">
        <f t="shared" ref="E27:E33" si="8">B27*C27</f>
        <v>-1</v>
      </c>
      <c r="F27">
        <f t="shared" ref="F27:F33" si="9">C27*D27</f>
        <v>1</v>
      </c>
      <c r="G27">
        <f t="shared" ref="G27:G33" si="10">B27*D27</f>
        <v>-1</v>
      </c>
      <c r="H27">
        <f t="shared" ref="H27:H33" si="11">B27*C27*D27</f>
        <v>1</v>
      </c>
      <c r="I27">
        <f t="shared" ref="I27:I33" si="12">H3</f>
        <v>76.313333333333333</v>
      </c>
    </row>
    <row r="28" spans="1:12" x14ac:dyDescent="0.4">
      <c r="A28">
        <v>3</v>
      </c>
      <c r="B28">
        <v>-1</v>
      </c>
      <c r="C28">
        <v>1</v>
      </c>
      <c r="D28">
        <v>-1</v>
      </c>
      <c r="E28">
        <f t="shared" si="8"/>
        <v>-1</v>
      </c>
      <c r="F28">
        <f t="shared" si="9"/>
        <v>-1</v>
      </c>
      <c r="G28">
        <f t="shared" si="10"/>
        <v>1</v>
      </c>
      <c r="H28">
        <f t="shared" si="11"/>
        <v>1</v>
      </c>
      <c r="I28">
        <f t="shared" si="12"/>
        <v>28.870000000000005</v>
      </c>
    </row>
    <row r="29" spans="1:12" x14ac:dyDescent="0.4">
      <c r="A29">
        <v>4</v>
      </c>
      <c r="B29">
        <v>1</v>
      </c>
      <c r="C29">
        <v>1</v>
      </c>
      <c r="D29">
        <v>-1</v>
      </c>
      <c r="E29">
        <f t="shared" si="8"/>
        <v>1</v>
      </c>
      <c r="F29">
        <f t="shared" si="9"/>
        <v>-1</v>
      </c>
      <c r="G29">
        <f t="shared" si="10"/>
        <v>-1</v>
      </c>
      <c r="H29">
        <f t="shared" si="11"/>
        <v>-1</v>
      </c>
      <c r="I29">
        <f t="shared" si="12"/>
        <v>51.41</v>
      </c>
    </row>
    <row r="30" spans="1:12" x14ac:dyDescent="0.4">
      <c r="A30">
        <v>5</v>
      </c>
      <c r="B30">
        <v>-1</v>
      </c>
      <c r="C30">
        <v>-1</v>
      </c>
      <c r="D30">
        <v>1</v>
      </c>
      <c r="E30">
        <f t="shared" si="8"/>
        <v>1</v>
      </c>
      <c r="F30">
        <f t="shared" si="9"/>
        <v>-1</v>
      </c>
      <c r="G30">
        <f t="shared" si="10"/>
        <v>-1</v>
      </c>
      <c r="H30">
        <f t="shared" si="11"/>
        <v>1</v>
      </c>
      <c r="I30">
        <f t="shared" si="12"/>
        <v>20.3</v>
      </c>
    </row>
    <row r="31" spans="1:12" x14ac:dyDescent="0.4">
      <c r="A31">
        <v>6</v>
      </c>
      <c r="B31">
        <v>1</v>
      </c>
      <c r="C31">
        <v>-1</v>
      </c>
      <c r="D31">
        <v>1</v>
      </c>
      <c r="E31">
        <f t="shared" si="8"/>
        <v>-1</v>
      </c>
      <c r="F31">
        <f t="shared" si="9"/>
        <v>-1</v>
      </c>
      <c r="G31">
        <f t="shared" si="10"/>
        <v>1</v>
      </c>
      <c r="H31">
        <f t="shared" si="11"/>
        <v>-1</v>
      </c>
      <c r="I31">
        <f t="shared" si="12"/>
        <v>41.626666666666665</v>
      </c>
    </row>
    <row r="32" spans="1:12" x14ac:dyDescent="0.4">
      <c r="A32">
        <v>7</v>
      </c>
      <c r="B32">
        <v>-1</v>
      </c>
      <c r="C32">
        <v>1</v>
      </c>
      <c r="D32">
        <v>1</v>
      </c>
      <c r="E32">
        <f t="shared" si="8"/>
        <v>-1</v>
      </c>
      <c r="F32">
        <f t="shared" si="9"/>
        <v>1</v>
      </c>
      <c r="G32">
        <f t="shared" si="10"/>
        <v>-1</v>
      </c>
      <c r="H32">
        <f t="shared" si="11"/>
        <v>-1</v>
      </c>
      <c r="I32">
        <f t="shared" si="12"/>
        <v>48.34</v>
      </c>
    </row>
    <row r="33" spans="1:9" x14ac:dyDescent="0.4">
      <c r="A33">
        <v>8</v>
      </c>
      <c r="B33">
        <v>1</v>
      </c>
      <c r="C33">
        <v>1</v>
      </c>
      <c r="D33">
        <v>1</v>
      </c>
      <c r="E33">
        <f t="shared" si="8"/>
        <v>1</v>
      </c>
      <c r="F33">
        <f t="shared" si="9"/>
        <v>1</v>
      </c>
      <c r="G33">
        <f t="shared" si="10"/>
        <v>1</v>
      </c>
      <c r="H33">
        <f t="shared" si="11"/>
        <v>1</v>
      </c>
      <c r="I33">
        <f t="shared" si="12"/>
        <v>73.063333333333333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544-B18C-4326-AD49-F38940F4BC7D}">
  <dimension ref="A1:M24"/>
  <sheetViews>
    <sheetView topLeftCell="B1" workbookViewId="0">
      <selection activeCell="J1" sqref="J1:M2"/>
    </sheetView>
  </sheetViews>
  <sheetFormatPr defaultRowHeight="17" x14ac:dyDescent="0.4"/>
  <sheetData>
    <row r="1" spans="1:13" x14ac:dyDescent="0.4">
      <c r="A1" t="s">
        <v>56</v>
      </c>
      <c r="J1" t="s">
        <v>19</v>
      </c>
      <c r="K1" t="s">
        <v>4</v>
      </c>
      <c r="L1" t="s">
        <v>5</v>
      </c>
      <c r="M1" t="s">
        <v>100</v>
      </c>
    </row>
    <row r="2" spans="1:13" ht="17.5" thickBot="1" x14ac:dyDescent="0.45">
      <c r="J2">
        <f>B17+B18*K2+B19*L2+B20*M2+B21*K2*L2+B22*L2*M2+B23*K2*M2+B24*K2*L2*M2</f>
        <v>76.313333333333347</v>
      </c>
      <c r="K2">
        <v>1</v>
      </c>
      <c r="L2">
        <v>-1</v>
      </c>
      <c r="M2">
        <v>-1</v>
      </c>
    </row>
    <row r="3" spans="1:13" x14ac:dyDescent="0.4">
      <c r="A3" s="5" t="s">
        <v>57</v>
      </c>
      <c r="B3" s="5"/>
    </row>
    <row r="4" spans="1:13" x14ac:dyDescent="0.4">
      <c r="A4" s="2" t="s">
        <v>58</v>
      </c>
      <c r="B4" s="2">
        <v>1</v>
      </c>
    </row>
    <row r="5" spans="1:13" x14ac:dyDescent="0.4">
      <c r="A5" s="2" t="s">
        <v>59</v>
      </c>
      <c r="B5" s="2">
        <v>1</v>
      </c>
    </row>
    <row r="6" spans="1:13" x14ac:dyDescent="0.4">
      <c r="A6" s="2" t="s">
        <v>60</v>
      </c>
      <c r="B6" s="2">
        <v>65535</v>
      </c>
    </row>
    <row r="7" spans="1:13" x14ac:dyDescent="0.4">
      <c r="A7" s="2" t="s">
        <v>61</v>
      </c>
      <c r="B7" s="2">
        <v>0</v>
      </c>
    </row>
    <row r="8" spans="1:13" ht="17.5" thickBot="1" x14ac:dyDescent="0.45">
      <c r="A8" s="3" t="s">
        <v>62</v>
      </c>
      <c r="B8" s="3">
        <v>8</v>
      </c>
    </row>
    <row r="10" spans="1:13" ht="17.5" thickBot="1" x14ac:dyDescent="0.45">
      <c r="A10" t="s">
        <v>63</v>
      </c>
    </row>
    <row r="11" spans="1:13" x14ac:dyDescent="0.4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13" x14ac:dyDescent="0.4">
      <c r="A12" s="2" t="s">
        <v>64</v>
      </c>
      <c r="B12" s="2">
        <v>7</v>
      </c>
      <c r="C12" s="2">
        <v>2709.0933819861107</v>
      </c>
      <c r="D12" s="2">
        <v>387.01334028373009</v>
      </c>
      <c r="E12" s="2" t="e">
        <v>#NUM!</v>
      </c>
      <c r="F12" s="2" t="e">
        <v>#NUM!</v>
      </c>
    </row>
    <row r="13" spans="1:13" x14ac:dyDescent="0.4">
      <c r="A13" s="2" t="s">
        <v>65</v>
      </c>
      <c r="B13" s="2">
        <v>0</v>
      </c>
      <c r="C13" s="2">
        <v>0</v>
      </c>
      <c r="D13" s="2">
        <v>65535</v>
      </c>
      <c r="E13" s="2"/>
      <c r="F13" s="2"/>
    </row>
    <row r="14" spans="1:13" ht="17.5" thickBot="1" x14ac:dyDescent="0.45">
      <c r="A14" s="3" t="s">
        <v>66</v>
      </c>
      <c r="B14" s="3">
        <v>7</v>
      </c>
      <c r="C14" s="3">
        <v>2709.0933819861107</v>
      </c>
      <c r="D14" s="3"/>
      <c r="E14" s="3"/>
      <c r="F14" s="3"/>
    </row>
    <row r="15" spans="1:13" ht="17.5" thickBot="1" x14ac:dyDescent="0.45"/>
    <row r="16" spans="1:13" x14ac:dyDescent="0.4">
      <c r="A16" s="4"/>
      <c r="B16" s="4" t="s">
        <v>73</v>
      </c>
      <c r="C16" s="4" t="s">
        <v>61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 x14ac:dyDescent="0.4">
      <c r="A17" s="2" t="s">
        <v>67</v>
      </c>
      <c r="B17" s="2">
        <v>49.86887500000001</v>
      </c>
      <c r="C17" s="2">
        <v>0</v>
      </c>
      <c r="D17" s="2">
        <v>65535</v>
      </c>
      <c r="E17" s="2" t="e">
        <v>#NUM!</v>
      </c>
      <c r="F17" s="2">
        <v>49.86887500000001</v>
      </c>
      <c r="G17" s="2">
        <v>49.86887500000001</v>
      </c>
      <c r="H17" s="2">
        <v>49.86887500000001</v>
      </c>
      <c r="I17" s="2">
        <v>49.86887500000001</v>
      </c>
    </row>
    <row r="18" spans="1:9" x14ac:dyDescent="0.4">
      <c r="A18" s="2" t="s">
        <v>13</v>
      </c>
      <c r="B18" s="2">
        <v>10.734458333333333</v>
      </c>
      <c r="C18" s="2">
        <v>0</v>
      </c>
      <c r="D18" s="2">
        <v>65535</v>
      </c>
      <c r="E18" s="2" t="e">
        <v>#NUM!</v>
      </c>
      <c r="F18" s="2">
        <v>10.734458333333333</v>
      </c>
      <c r="G18" s="2">
        <v>10.734458333333333</v>
      </c>
      <c r="H18" s="2">
        <v>10.734458333333333</v>
      </c>
      <c r="I18" s="2">
        <v>10.734458333333333</v>
      </c>
    </row>
    <row r="19" spans="1:9" x14ac:dyDescent="0.4">
      <c r="A19" s="2" t="s">
        <v>15</v>
      </c>
      <c r="B19" s="2">
        <v>0.55195833333333399</v>
      </c>
      <c r="C19" s="2">
        <v>0</v>
      </c>
      <c r="D19" s="2">
        <v>65535</v>
      </c>
      <c r="E19" s="2" t="e">
        <v>#NUM!</v>
      </c>
      <c r="F19" s="2">
        <v>0.55195833333333399</v>
      </c>
      <c r="G19" s="2">
        <v>0.55195833333333399</v>
      </c>
      <c r="H19" s="2">
        <v>0.55195833333333399</v>
      </c>
      <c r="I19" s="2">
        <v>0.55195833333333399</v>
      </c>
    </row>
    <row r="20" spans="1:9" x14ac:dyDescent="0.4">
      <c r="A20" s="2" t="s">
        <v>17</v>
      </c>
      <c r="B20" s="2">
        <v>-4.0363750000000014</v>
      </c>
      <c r="C20" s="2">
        <v>0</v>
      </c>
      <c r="D20" s="2">
        <v>65535</v>
      </c>
      <c r="E20" s="2" t="e">
        <v>#NUM!</v>
      </c>
      <c r="F20" s="2">
        <v>-4.0363750000000014</v>
      </c>
      <c r="G20" s="2">
        <v>-4.0363750000000014</v>
      </c>
      <c r="H20" s="2">
        <v>-4.0363750000000014</v>
      </c>
      <c r="I20" s="2">
        <v>-4.0363750000000014</v>
      </c>
    </row>
    <row r="21" spans="1:9" x14ac:dyDescent="0.4">
      <c r="A21" s="2" t="s">
        <v>80</v>
      </c>
      <c r="B21" s="2">
        <v>1.0813749999999993</v>
      </c>
      <c r="C21" s="2">
        <v>0</v>
      </c>
      <c r="D21" s="2">
        <v>65535</v>
      </c>
      <c r="E21" s="2" t="e">
        <v>#NUM!</v>
      </c>
      <c r="F21" s="2">
        <v>1.0813749999999993</v>
      </c>
      <c r="G21" s="2">
        <v>1.0813749999999993</v>
      </c>
      <c r="H21" s="2">
        <v>1.0813749999999993</v>
      </c>
      <c r="I21" s="2">
        <v>1.0813749999999993</v>
      </c>
    </row>
    <row r="22" spans="1:9" x14ac:dyDescent="0.4">
      <c r="A22" s="2" t="s">
        <v>82</v>
      </c>
      <c r="B22" s="2">
        <v>14.317208333333337</v>
      </c>
      <c r="C22" s="2">
        <v>0</v>
      </c>
      <c r="D22" s="2">
        <v>65535</v>
      </c>
      <c r="E22" s="2" t="e">
        <v>#NUM!</v>
      </c>
      <c r="F22" s="2">
        <v>14.317208333333337</v>
      </c>
      <c r="G22" s="2">
        <v>14.317208333333337</v>
      </c>
      <c r="H22" s="2">
        <v>14.317208333333337</v>
      </c>
      <c r="I22" s="2">
        <v>14.317208333333337</v>
      </c>
    </row>
    <row r="23" spans="1:9" x14ac:dyDescent="0.4">
      <c r="A23" s="2" t="s">
        <v>84</v>
      </c>
      <c r="B23" s="2">
        <v>0.77804166666666941</v>
      </c>
      <c r="C23" s="2">
        <v>0</v>
      </c>
      <c r="D23" s="2">
        <v>65535</v>
      </c>
      <c r="E23" s="2" t="e">
        <v>#NUM!</v>
      </c>
      <c r="F23" s="2">
        <v>0.77804166666666941</v>
      </c>
      <c r="G23" s="2">
        <v>0.77804166666666941</v>
      </c>
      <c r="H23" s="2">
        <v>0.77804166666666941</v>
      </c>
      <c r="I23" s="2">
        <v>0.77804166666666941</v>
      </c>
    </row>
    <row r="24" spans="1:9" ht="17.5" thickBot="1" x14ac:dyDescent="0.45">
      <c r="A24" s="3" t="s">
        <v>86</v>
      </c>
      <c r="B24" s="3">
        <v>-0.23220833333333865</v>
      </c>
      <c r="C24" s="3">
        <v>0</v>
      </c>
      <c r="D24" s="3">
        <v>65535</v>
      </c>
      <c r="E24" s="3" t="e">
        <v>#NUM!</v>
      </c>
      <c r="F24" s="3">
        <v>-0.23220833333333865</v>
      </c>
      <c r="G24" s="3">
        <v>-0.23220833333333865</v>
      </c>
      <c r="H24" s="3">
        <v>-0.23220833333333865</v>
      </c>
      <c r="I24" s="3">
        <v>-0.23220833333333865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B52F-AFDE-4D9E-9EB7-9D2917F65C70}">
  <dimension ref="A1:N33"/>
  <sheetViews>
    <sheetView zoomScale="85" zoomScaleNormal="85" workbookViewId="0">
      <selection activeCell="K28" sqref="K28"/>
    </sheetView>
  </sheetViews>
  <sheetFormatPr defaultRowHeight="17" x14ac:dyDescent="0.4"/>
  <cols>
    <col min="6" max="6" width="9.6328125" customWidth="1"/>
    <col min="8" max="8" width="10" customWidth="1"/>
    <col min="10" max="10" width="10.453125" customWidth="1"/>
  </cols>
  <sheetData>
    <row r="1" spans="1:14" x14ac:dyDescent="0.4">
      <c r="A1" t="s">
        <v>7</v>
      </c>
      <c r="B1" t="s">
        <v>8</v>
      </c>
      <c r="C1" t="s">
        <v>9</v>
      </c>
      <c r="D1" t="s">
        <v>10</v>
      </c>
      <c r="E1">
        <v>1</v>
      </c>
      <c r="F1" t="s">
        <v>89</v>
      </c>
      <c r="G1">
        <v>2</v>
      </c>
      <c r="H1" t="s">
        <v>90</v>
      </c>
      <c r="I1">
        <v>3</v>
      </c>
      <c r="J1" t="s">
        <v>91</v>
      </c>
      <c r="K1" t="s">
        <v>1</v>
      </c>
      <c r="L1" t="s">
        <v>11</v>
      </c>
      <c r="M1" s="1" t="s">
        <v>12</v>
      </c>
      <c r="N1" t="s">
        <v>88</v>
      </c>
    </row>
    <row r="2" spans="1:14" x14ac:dyDescent="0.4">
      <c r="A2">
        <v>1</v>
      </c>
      <c r="B2">
        <v>80</v>
      </c>
      <c r="C2">
        <v>50</v>
      </c>
      <c r="D2">
        <v>5</v>
      </c>
      <c r="E2">
        <v>61.433</v>
      </c>
      <c r="F2">
        <f>(100-E2)^2</f>
        <v>1487.413489</v>
      </c>
      <c r="G2">
        <v>58.58</v>
      </c>
      <c r="H2">
        <f>(100-G2)^2</f>
        <v>1715.6164000000001</v>
      </c>
      <c r="I2">
        <v>57.07</v>
      </c>
      <c r="J2">
        <f>(100-I2)^2</f>
        <v>1842.9848999999999</v>
      </c>
      <c r="K2">
        <f>AVERAGE(E2:I2)</f>
        <v>676.02257780000014</v>
      </c>
      <c r="L2">
        <f>_xlfn.VAR.S(E2:I2)</f>
        <v>720292.12638008187</v>
      </c>
      <c r="M2">
        <f>L2^0.5</f>
        <v>848.7002570873193</v>
      </c>
      <c r="N2">
        <f>-10*LOG10(1/3*SUM(F2,H2,J2))</f>
        <v>-32.258272643060629</v>
      </c>
    </row>
    <row r="3" spans="1:14" x14ac:dyDescent="0.4">
      <c r="A3">
        <v>2</v>
      </c>
      <c r="B3">
        <v>120</v>
      </c>
      <c r="C3">
        <v>50</v>
      </c>
      <c r="D3">
        <v>5</v>
      </c>
      <c r="E3">
        <v>75.62</v>
      </c>
      <c r="F3">
        <f t="shared" ref="F3:F9" si="0">(100-E3)^2</f>
        <v>594.3843999999998</v>
      </c>
      <c r="G3">
        <v>77.569999999999993</v>
      </c>
      <c r="H3">
        <f t="shared" ref="H3:H9" si="1">(100-G3)^2</f>
        <v>503.10490000000033</v>
      </c>
      <c r="I3">
        <v>75.75</v>
      </c>
      <c r="J3">
        <f t="shared" ref="J3:J9" si="2">(100-I3)^2</f>
        <v>588.0625</v>
      </c>
      <c r="K3">
        <f>AVERAGE(E3:I3)</f>
        <v>265.28586000000001</v>
      </c>
      <c r="L3">
        <f>_xlfn.VAR.S(E3:I3)</f>
        <v>67999.49239691798</v>
      </c>
      <c r="M3">
        <f t="shared" ref="M3:M9" si="3">L3^0.5</f>
        <v>260.76712292180923</v>
      </c>
      <c r="N3">
        <f t="shared" ref="N3:N9" si="4">-10*LOG10(1/3*SUM(F3,H3,J3))</f>
        <v>-27.4962084898306</v>
      </c>
    </row>
    <row r="4" spans="1:14" x14ac:dyDescent="0.4">
      <c r="A4">
        <v>3</v>
      </c>
      <c r="B4">
        <v>80</v>
      </c>
      <c r="C4">
        <v>70</v>
      </c>
      <c r="D4">
        <v>5</v>
      </c>
      <c r="E4">
        <v>27.51</v>
      </c>
      <c r="F4">
        <f t="shared" si="0"/>
        <v>5254.8000999999995</v>
      </c>
      <c r="G4">
        <v>34.03</v>
      </c>
      <c r="H4">
        <f t="shared" si="1"/>
        <v>4352.0409</v>
      </c>
      <c r="I4">
        <v>25.07</v>
      </c>
      <c r="J4">
        <f t="shared" si="2"/>
        <v>5614.5049000000008</v>
      </c>
      <c r="K4">
        <f>AVERAGE(E4:I4)</f>
        <v>1938.6901999999998</v>
      </c>
      <c r="L4">
        <f>_xlfn.VAR.S(E4:I4)</f>
        <v>6940782.2435631556</v>
      </c>
      <c r="M4">
        <f t="shared" si="3"/>
        <v>2634.5364380784631</v>
      </c>
      <c r="N4">
        <f t="shared" si="4"/>
        <v>-37.053318005467176</v>
      </c>
    </row>
    <row r="5" spans="1:14" x14ac:dyDescent="0.4">
      <c r="A5">
        <v>4</v>
      </c>
      <c r="B5">
        <v>120</v>
      </c>
      <c r="C5">
        <v>70</v>
      </c>
      <c r="D5">
        <v>5</v>
      </c>
      <c r="E5">
        <v>51.37</v>
      </c>
      <c r="F5">
        <f t="shared" si="0"/>
        <v>2364.8769000000002</v>
      </c>
      <c r="G5">
        <v>48.49</v>
      </c>
      <c r="H5">
        <f t="shared" si="1"/>
        <v>2653.2800999999999</v>
      </c>
      <c r="I5">
        <v>54.37</v>
      </c>
      <c r="J5">
        <f t="shared" si="2"/>
        <v>2082.0969000000005</v>
      </c>
      <c r="K5">
        <f>AVERAGE(E5:I5)</f>
        <v>1034.4774</v>
      </c>
      <c r="L5">
        <f>_xlfn.VAR.S(E5:I5)</f>
        <v>1822441.7098889553</v>
      </c>
      <c r="M5">
        <f t="shared" si="3"/>
        <v>1349.9784108973577</v>
      </c>
      <c r="N5">
        <f t="shared" si="4"/>
        <v>-33.741526243370735</v>
      </c>
    </row>
    <row r="6" spans="1:14" x14ac:dyDescent="0.4">
      <c r="A6">
        <v>5</v>
      </c>
      <c r="B6">
        <v>80</v>
      </c>
      <c r="C6">
        <v>50</v>
      </c>
      <c r="D6">
        <v>15</v>
      </c>
      <c r="E6">
        <v>24.8</v>
      </c>
      <c r="F6">
        <f t="shared" si="0"/>
        <v>5655.0400000000009</v>
      </c>
      <c r="G6">
        <v>20.69</v>
      </c>
      <c r="H6">
        <f t="shared" si="1"/>
        <v>6290.0761000000002</v>
      </c>
      <c r="I6">
        <v>15.41</v>
      </c>
      <c r="J6">
        <f t="shared" si="2"/>
        <v>7155.468100000001</v>
      </c>
      <c r="K6">
        <f>AVERAGE(E6:I6)</f>
        <v>2401.2032200000003</v>
      </c>
      <c r="L6">
        <f>_xlfn.VAR.S(E6:I6)</f>
        <v>10679232.702724842</v>
      </c>
      <c r="M6">
        <f t="shared" si="3"/>
        <v>3267.9095309884028</v>
      </c>
      <c r="N6">
        <f t="shared" si="4"/>
        <v>-38.039253958242064</v>
      </c>
    </row>
    <row r="7" spans="1:14" x14ac:dyDescent="0.4">
      <c r="A7">
        <v>6</v>
      </c>
      <c r="B7">
        <v>120</v>
      </c>
      <c r="C7">
        <v>50</v>
      </c>
      <c r="D7">
        <v>15</v>
      </c>
      <c r="E7">
        <v>43.58</v>
      </c>
      <c r="F7">
        <f t="shared" si="0"/>
        <v>3183.2164000000002</v>
      </c>
      <c r="G7">
        <v>44.31</v>
      </c>
      <c r="H7">
        <f t="shared" si="1"/>
        <v>3101.3761</v>
      </c>
      <c r="I7">
        <v>36.99</v>
      </c>
      <c r="J7">
        <f t="shared" si="2"/>
        <v>3970.2601</v>
      </c>
      <c r="K7">
        <f>AVERAGE(E7:I7)</f>
        <v>1281.8944999999999</v>
      </c>
      <c r="L7">
        <f>_xlfn.VAR.S(E7:I7)</f>
        <v>2885090.9174572304</v>
      </c>
      <c r="M7">
        <f t="shared" si="3"/>
        <v>1698.5555385259647</v>
      </c>
      <c r="N7">
        <f t="shared" si="4"/>
        <v>-35.338081676183947</v>
      </c>
    </row>
    <row r="8" spans="1:14" x14ac:dyDescent="0.4">
      <c r="A8">
        <v>7</v>
      </c>
      <c r="B8">
        <v>80</v>
      </c>
      <c r="C8">
        <v>70</v>
      </c>
      <c r="D8">
        <v>15</v>
      </c>
      <c r="E8">
        <v>45.2</v>
      </c>
      <c r="F8">
        <f t="shared" si="0"/>
        <v>3003.0399999999995</v>
      </c>
      <c r="G8">
        <v>49.53</v>
      </c>
      <c r="H8">
        <f t="shared" si="1"/>
        <v>2547.2208999999998</v>
      </c>
      <c r="I8">
        <v>50.29</v>
      </c>
      <c r="J8">
        <f t="shared" si="2"/>
        <v>2471.0841</v>
      </c>
      <c r="K8">
        <f>AVERAGE(E8:I8)</f>
        <v>1139.0561799999998</v>
      </c>
      <c r="L8">
        <f>_xlfn.VAR.S(E8:I8)</f>
        <v>2256590.9985039616</v>
      </c>
      <c r="M8">
        <f t="shared" si="3"/>
        <v>1502.1953929179658</v>
      </c>
      <c r="N8">
        <f t="shared" si="4"/>
        <v>-34.271259411334526</v>
      </c>
    </row>
    <row r="9" spans="1:14" x14ac:dyDescent="0.4">
      <c r="A9">
        <v>8</v>
      </c>
      <c r="B9">
        <v>120</v>
      </c>
      <c r="C9">
        <v>70</v>
      </c>
      <c r="D9">
        <v>15</v>
      </c>
      <c r="E9">
        <v>70.510000000000005</v>
      </c>
      <c r="F9">
        <f t="shared" si="0"/>
        <v>869.66009999999972</v>
      </c>
      <c r="G9">
        <v>74</v>
      </c>
      <c r="H9">
        <f t="shared" si="1"/>
        <v>676</v>
      </c>
      <c r="I9">
        <v>74.680000000000007</v>
      </c>
      <c r="J9">
        <f t="shared" si="2"/>
        <v>641.10239999999965</v>
      </c>
      <c r="K9">
        <f>AVERAGE(E9:I9)</f>
        <v>352.97001999999998</v>
      </c>
      <c r="L9">
        <f>_xlfn.VAR.S(E9:I9)</f>
        <v>151592.56923450186</v>
      </c>
      <c r="M9">
        <f t="shared" si="3"/>
        <v>389.34890424207163</v>
      </c>
      <c r="N9">
        <f t="shared" si="4"/>
        <v>-28.626803630045615</v>
      </c>
    </row>
    <row r="11" spans="1:14" x14ac:dyDescent="0.4">
      <c r="A11" t="s">
        <v>7</v>
      </c>
      <c r="B11" t="s">
        <v>14</v>
      </c>
      <c r="C11" t="s">
        <v>16</v>
      </c>
      <c r="D11" t="s">
        <v>18</v>
      </c>
      <c r="E11" t="s">
        <v>88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</row>
    <row r="12" spans="1:14" x14ac:dyDescent="0.4">
      <c r="A12">
        <v>1</v>
      </c>
      <c r="B12">
        <f>IF(B2=80,-1,1)</f>
        <v>-1</v>
      </c>
      <c r="C12">
        <f>IF(C2=50,-1,1)</f>
        <v>-1</v>
      </c>
      <c r="D12">
        <f>IF(D2=5,-1,1)</f>
        <v>-1</v>
      </c>
      <c r="E12">
        <f>N2</f>
        <v>-32.258272643060629</v>
      </c>
      <c r="F12">
        <f>SUMIF(B12:B19,"=1",$E$12:$E$19)/4-SUMIF(B12:B19,"=-1",$E$12:$E$19)/4</f>
        <v>4.1048709946683708</v>
      </c>
      <c r="G12">
        <f>SUMIF(C12:C19,"=1",$E$12:$E$19)/4-SUMIF(C12:C19,"=-1",$E$12:$E$19)/4</f>
        <v>-0.14027263072519958</v>
      </c>
      <c r="H12">
        <f>SUMIF(D12:D19,"=1",$E$12:$E$19)/4-SUMIF(D12:D19,"=-1",$E$12:$E$19)/4</f>
        <v>-1.4315183235192492</v>
      </c>
      <c r="I12">
        <f>(I14-I16)/2</f>
        <v>0.37325277702430171</v>
      </c>
      <c r="J12">
        <f>(J14-J16)/2</f>
        <v>5.3799089272481346</v>
      </c>
      <c r="K12">
        <f>(K14-K16)/2</f>
        <v>6.7943037005139928E-2</v>
      </c>
      <c r="L12">
        <f>(L14-L16)/2</f>
        <v>1.0983889725910938</v>
      </c>
    </row>
    <row r="13" spans="1:14" x14ac:dyDescent="0.4">
      <c r="A13">
        <v>2</v>
      </c>
      <c r="B13">
        <f t="shared" ref="B13:B19" si="5">IF(B3=80,-1,1)</f>
        <v>1</v>
      </c>
      <c r="C13">
        <f t="shared" ref="C13:C19" si="6">IF(C3=50,-1,1)</f>
        <v>-1</v>
      </c>
      <c r="D13">
        <f t="shared" ref="D13:D19" si="7">IF(D3=5,-1,1)</f>
        <v>-1</v>
      </c>
      <c r="E13">
        <f t="shared" ref="E13:E19" si="8">N3</f>
        <v>-27.4962084898306</v>
      </c>
      <c r="F13">
        <v>1</v>
      </c>
      <c r="G13">
        <v>2</v>
      </c>
      <c r="H13">
        <v>3</v>
      </c>
      <c r="I13" t="s">
        <v>27</v>
      </c>
      <c r="J13" t="s">
        <v>29</v>
      </c>
      <c r="K13" t="s">
        <v>31</v>
      </c>
      <c r="L13" t="s">
        <v>33</v>
      </c>
    </row>
    <row r="14" spans="1:14" x14ac:dyDescent="0.4">
      <c r="A14">
        <v>3</v>
      </c>
      <c r="B14">
        <f t="shared" si="5"/>
        <v>-1</v>
      </c>
      <c r="C14">
        <f t="shared" si="6"/>
        <v>1</v>
      </c>
      <c r="D14">
        <f t="shared" si="7"/>
        <v>-1</v>
      </c>
      <c r="E14">
        <f t="shared" si="8"/>
        <v>-37.053318005467176</v>
      </c>
      <c r="F14" t="s">
        <v>43</v>
      </c>
      <c r="G14" t="s">
        <v>39</v>
      </c>
      <c r="H14" t="s">
        <v>35</v>
      </c>
      <c r="I14">
        <f>H15-H19</f>
        <v>4.4781237716926761</v>
      </c>
      <c r="J14">
        <f>F15-F19</f>
        <v>5.2396362965229315</v>
      </c>
      <c r="K14">
        <f>G15-G19</f>
        <v>4.1728140316735178</v>
      </c>
      <c r="L14">
        <f>(E19+E16-E17-E18)/2</f>
        <v>1.4716417496153937</v>
      </c>
    </row>
    <row r="15" spans="1:14" x14ac:dyDescent="0.4">
      <c r="A15">
        <v>4</v>
      </c>
      <c r="B15">
        <f t="shared" si="5"/>
        <v>1</v>
      </c>
      <c r="C15">
        <f t="shared" si="6"/>
        <v>1</v>
      </c>
      <c r="D15">
        <f t="shared" si="7"/>
        <v>-1</v>
      </c>
      <c r="E15">
        <f t="shared" si="8"/>
        <v>-33.741526243370735</v>
      </c>
      <c r="F15">
        <f>(SUMIFS(E12:E19,B12:B19,"=1",C12:C19,"=1",D12:D19,"=1")+SUMIFS(E12:E19,B12:B19,"=-1",C12:C19,"=1",D12:D19,"=1"))/2</f>
        <v>-31.44903152069007</v>
      </c>
      <c r="G15">
        <f>(SUMIFS(E12:E19,C12:C19,"=1",B12:B19,"=1",D12:D19,"=1")+SUMIFS(E12:E19,C12:C19,"=-1",B12:B19,"=1",D12:D19,"=1"))/2</f>
        <v>-31.982442653114781</v>
      </c>
      <c r="H15">
        <f>(SUMIFS(E12:E19,D12:D19,"=1",B12:B19,"=1",C12:C19,"=1")+SUMIFS(E12:E19,D12:D19,"=-1",B12:B19,"=1",C12:C19,"=1"))/2</f>
        <v>-31.184164936708175</v>
      </c>
      <c r="I15" t="s">
        <v>28</v>
      </c>
      <c r="J15" t="s">
        <v>30</v>
      </c>
      <c r="K15" t="s">
        <v>32</v>
      </c>
      <c r="L15" t="s">
        <v>34</v>
      </c>
    </row>
    <row r="16" spans="1:14" x14ac:dyDescent="0.4">
      <c r="A16">
        <v>5</v>
      </c>
      <c r="B16">
        <f t="shared" si="5"/>
        <v>-1</v>
      </c>
      <c r="C16">
        <f t="shared" si="6"/>
        <v>-1</v>
      </c>
      <c r="D16">
        <f t="shared" si="7"/>
        <v>1</v>
      </c>
      <c r="E16">
        <f t="shared" si="8"/>
        <v>-38.039253958242064</v>
      </c>
      <c r="F16" t="s">
        <v>44</v>
      </c>
      <c r="G16" t="s">
        <v>40</v>
      </c>
      <c r="H16" t="s">
        <v>36</v>
      </c>
      <c r="I16">
        <f>H17-H21</f>
        <v>3.7316182176440726</v>
      </c>
      <c r="J16">
        <f>F17-F21</f>
        <v>-5.5201815579733378</v>
      </c>
      <c r="K16">
        <f>G17-G21</f>
        <v>4.036927957663238</v>
      </c>
      <c r="L16">
        <f>(E15+E12-E13-E14)/2</f>
        <v>-0.72513619556679387</v>
      </c>
    </row>
    <row r="17" spans="1:12" x14ac:dyDescent="0.4">
      <c r="A17">
        <v>6</v>
      </c>
      <c r="B17">
        <f t="shared" si="5"/>
        <v>1</v>
      </c>
      <c r="C17">
        <f t="shared" si="6"/>
        <v>-1</v>
      </c>
      <c r="D17">
        <f t="shared" si="7"/>
        <v>1</v>
      </c>
      <c r="E17">
        <f t="shared" si="8"/>
        <v>-35.338081676183947</v>
      </c>
      <c r="F17">
        <f>(SUMIFS(E12:E19,B12:B19,"=1",C12:C19,"=1",D12:D19,"=-1")+SUMIFS(E12:E19,B12:B19,"=-1",C12:C19,"=1",D12:D19,"=-1"))/2</f>
        <v>-35.397422124418952</v>
      </c>
      <c r="G17">
        <f>(SUMIFS(E12:E19,C12:C19,"=1",B12:B19,"=1",D12:D19,"=-1")+SUMIFS(E12:E19,C12:C19,"=-1",B12:B19,"=1",D12:D19,"=-1"))/2</f>
        <v>-30.618867366600668</v>
      </c>
      <c r="H17">
        <f>(SUMIFS(E12:E19,D12:D19,"=1",B12:B19,"=1",C12:C19,"=-1")+SUMIFS(E12:E19,D12:D19,"=-1",B12:B19,"=1",C12:C19,"=-1"))/2</f>
        <v>-31.417145083007274</v>
      </c>
      <c r="I17" t="s">
        <v>47</v>
      </c>
      <c r="J17" t="s">
        <v>50</v>
      </c>
      <c r="K17" t="s">
        <v>53</v>
      </c>
    </row>
    <row r="18" spans="1:12" x14ac:dyDescent="0.4">
      <c r="A18">
        <v>7</v>
      </c>
      <c r="B18">
        <f t="shared" si="5"/>
        <v>-1</v>
      </c>
      <c r="C18">
        <f t="shared" si="6"/>
        <v>1</v>
      </c>
      <c r="D18">
        <f t="shared" si="7"/>
        <v>1</v>
      </c>
      <c r="E18">
        <f t="shared" si="8"/>
        <v>-34.271259411334526</v>
      </c>
      <c r="F18" t="s">
        <v>45</v>
      </c>
      <c r="G18" t="s">
        <v>41</v>
      </c>
      <c r="H18" t="s">
        <v>37</v>
      </c>
      <c r="I18">
        <f>H15-H17</f>
        <v>0.23298014629909858</v>
      </c>
      <c r="J18">
        <f>F15-F17</f>
        <v>3.9483906037288818</v>
      </c>
      <c r="K18">
        <f>G15-G17</f>
        <v>-1.3635752865141129</v>
      </c>
    </row>
    <row r="19" spans="1:12" x14ac:dyDescent="0.4">
      <c r="A19">
        <v>8</v>
      </c>
      <c r="B19">
        <f t="shared" si="5"/>
        <v>1</v>
      </c>
      <c r="C19">
        <f t="shared" si="6"/>
        <v>1</v>
      </c>
      <c r="D19">
        <f t="shared" si="7"/>
        <v>1</v>
      </c>
      <c r="E19">
        <f t="shared" si="8"/>
        <v>-28.626803630045615</v>
      </c>
      <c r="F19">
        <f>(SUMIFS(E12:E19,B12:B19,"=1",C12:C19,"=-1",D12:D19,"=1")+SUMIFS(E12:E19,B12:B19,"=-1",C12:C19,"=-1",D12:D19,"=1"))/2</f>
        <v>-36.688667817213002</v>
      </c>
      <c r="G19">
        <f>(SUMIFS(E12:E19,C12:C19,"=1",B12:B19,"=-1",D12:D19,"=1")+SUMIFS(E12:E19,C12:C19,"=-1",B12:B19,"=-1",D12:D19,"=1"))/2</f>
        <v>-36.155256684788299</v>
      </c>
      <c r="H19">
        <f>(SUMIFS(E12:E19,D12:D19,"=1",B12:B19,"=-1",C12:C19,"=1")+SUMIFS(E12:E19,D12:D19,"=-1",B12:B19,"=-1",C12:C19,"=1"))/2</f>
        <v>-35.662288708400851</v>
      </c>
      <c r="I19" t="s">
        <v>48</v>
      </c>
      <c r="J19" t="s">
        <v>51</v>
      </c>
      <c r="K19" t="s">
        <v>54</v>
      </c>
    </row>
    <row r="20" spans="1:12" x14ac:dyDescent="0.4">
      <c r="F20" t="s">
        <v>46</v>
      </c>
      <c r="G20" t="s">
        <v>42</v>
      </c>
      <c r="H20" t="s">
        <v>38</v>
      </c>
      <c r="I20">
        <f>H19-H21</f>
        <v>-0.51352540774950484</v>
      </c>
      <c r="J20">
        <f>F19-F21</f>
        <v>-6.8114272507673874</v>
      </c>
      <c r="K20">
        <f>G19-G21</f>
        <v>-1.4994613605243927</v>
      </c>
    </row>
    <row r="21" spans="1:12" x14ac:dyDescent="0.4">
      <c r="F21">
        <f>(SUMIFS(E12:E19,B12:B19,"=1",C12:C19,"=-1",D12:D19,"=-1")+SUMIFS(E12:E19,B12:B19,"=-1",C12:C19,"=-1",D12:D19,"=-1"))/2</f>
        <v>-29.877240566445614</v>
      </c>
      <c r="G21">
        <f>(SUMIFS(E12:E19,C12:C19,"=1",B12:B19,"=-1",D12:D19,"=-1")+SUMIFS(E12:E19,C12:C19,"=-1",B12:B19,"=-1",D12:D19,"=-1"))/2</f>
        <v>-34.655795324263906</v>
      </c>
      <c r="H21">
        <f>(SUMIFS(E12:E19,D12:D19,"=1",B12:B19,"=-1",C12:C19,"=-1")+SUMIFS(E12:E19,D12:D19,"=-1",B12:B19,"=-1",C12:C19,"=-1"))/2</f>
        <v>-35.148763300651346</v>
      </c>
      <c r="I21" t="s">
        <v>49</v>
      </c>
      <c r="J21" t="s">
        <v>52</v>
      </c>
      <c r="K21" t="s">
        <v>55</v>
      </c>
    </row>
    <row r="22" spans="1:12" x14ac:dyDescent="0.4">
      <c r="I22">
        <f>(I18-I20)/2</f>
        <v>0.37325277702430171</v>
      </c>
      <c r="J22">
        <f>(J18-J20)/2</f>
        <v>5.3799089272481346</v>
      </c>
      <c r="K22">
        <f>(K18-K20)/2</f>
        <v>6.7943037005139928E-2</v>
      </c>
    </row>
    <row r="23" spans="1:12" x14ac:dyDescent="0.4"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 x14ac:dyDescent="0.4">
      <c r="E24">
        <f>SUM(E12:E19)/8</f>
        <v>-33.353090507191915</v>
      </c>
      <c r="F24">
        <f>F12/2</f>
        <v>2.0524354973341854</v>
      </c>
      <c r="G24">
        <f t="shared" ref="G24:L24" si="9">G12/2</f>
        <v>-7.0136315362599788E-2</v>
      </c>
      <c r="H24">
        <f t="shared" si="9"/>
        <v>-0.71575916175962462</v>
      </c>
      <c r="I24">
        <f t="shared" si="9"/>
        <v>0.18662638851215085</v>
      </c>
      <c r="J24">
        <f t="shared" si="9"/>
        <v>2.6899544636240673</v>
      </c>
      <c r="K24">
        <f t="shared" si="9"/>
        <v>3.3971518502569964E-2</v>
      </c>
      <c r="L24">
        <f t="shared" si="9"/>
        <v>0.5491944862955469</v>
      </c>
    </row>
    <row r="25" spans="1:12" x14ac:dyDescent="0.4">
      <c r="A25" t="s">
        <v>7</v>
      </c>
      <c r="B25" t="s">
        <v>14</v>
      </c>
      <c r="C25" t="s">
        <v>16</v>
      </c>
      <c r="D25" t="s">
        <v>18</v>
      </c>
      <c r="E25" t="s">
        <v>81</v>
      </c>
      <c r="F25" t="s">
        <v>83</v>
      </c>
      <c r="G25" t="s">
        <v>85</v>
      </c>
      <c r="H25" t="s">
        <v>87</v>
      </c>
      <c r="I25" t="s">
        <v>88</v>
      </c>
    </row>
    <row r="26" spans="1:12" x14ac:dyDescent="0.4">
      <c r="A26">
        <v>1</v>
      </c>
      <c r="B26">
        <v>-1</v>
      </c>
      <c r="C26">
        <v>-1</v>
      </c>
      <c r="D26">
        <v>-1</v>
      </c>
      <c r="E26">
        <f>B26*C26</f>
        <v>1</v>
      </c>
      <c r="F26">
        <f>C26*D26</f>
        <v>1</v>
      </c>
      <c r="G26">
        <f>B26*D26</f>
        <v>1</v>
      </c>
      <c r="H26">
        <f>B26*C26*D26</f>
        <v>-1</v>
      </c>
      <c r="I26">
        <f>N2</f>
        <v>-32.258272643060629</v>
      </c>
    </row>
    <row r="27" spans="1:12" x14ac:dyDescent="0.4">
      <c r="A27">
        <v>2</v>
      </c>
      <c r="B27">
        <v>1</v>
      </c>
      <c r="C27">
        <v>-1</v>
      </c>
      <c r="D27">
        <v>-1</v>
      </c>
      <c r="E27">
        <f t="shared" ref="E27:F33" si="10">B27*C27</f>
        <v>-1</v>
      </c>
      <c r="F27">
        <f t="shared" si="10"/>
        <v>1</v>
      </c>
      <c r="G27">
        <f t="shared" ref="G27:G33" si="11">B27*D27</f>
        <v>-1</v>
      </c>
      <c r="H27">
        <f t="shared" ref="H27:H33" si="12">B27*C27*D27</f>
        <v>1</v>
      </c>
      <c r="I27">
        <f t="shared" ref="I27:I33" si="13">N3</f>
        <v>-27.4962084898306</v>
      </c>
    </row>
    <row r="28" spans="1:12" x14ac:dyDescent="0.4">
      <c r="A28">
        <v>3</v>
      </c>
      <c r="B28">
        <v>-1</v>
      </c>
      <c r="C28">
        <v>1</v>
      </c>
      <c r="D28">
        <v>-1</v>
      </c>
      <c r="E28">
        <f t="shared" si="10"/>
        <v>-1</v>
      </c>
      <c r="F28">
        <f t="shared" si="10"/>
        <v>-1</v>
      </c>
      <c r="G28">
        <f t="shared" si="11"/>
        <v>1</v>
      </c>
      <c r="H28">
        <f t="shared" si="12"/>
        <v>1</v>
      </c>
      <c r="I28">
        <f t="shared" si="13"/>
        <v>-37.053318005467176</v>
      </c>
    </row>
    <row r="29" spans="1:12" x14ac:dyDescent="0.4">
      <c r="A29">
        <v>4</v>
      </c>
      <c r="B29">
        <v>1</v>
      </c>
      <c r="C29">
        <v>1</v>
      </c>
      <c r="D29">
        <v>-1</v>
      </c>
      <c r="E29">
        <f t="shared" si="10"/>
        <v>1</v>
      </c>
      <c r="F29">
        <f t="shared" si="10"/>
        <v>-1</v>
      </c>
      <c r="G29">
        <f t="shared" si="11"/>
        <v>-1</v>
      </c>
      <c r="H29">
        <f t="shared" si="12"/>
        <v>-1</v>
      </c>
      <c r="I29">
        <f t="shared" si="13"/>
        <v>-33.741526243370735</v>
      </c>
    </row>
    <row r="30" spans="1:12" x14ac:dyDescent="0.4">
      <c r="A30">
        <v>5</v>
      </c>
      <c r="B30">
        <v>-1</v>
      </c>
      <c r="C30">
        <v>-1</v>
      </c>
      <c r="D30">
        <v>1</v>
      </c>
      <c r="E30">
        <f t="shared" si="10"/>
        <v>1</v>
      </c>
      <c r="F30">
        <f t="shared" si="10"/>
        <v>-1</v>
      </c>
      <c r="G30">
        <f t="shared" si="11"/>
        <v>-1</v>
      </c>
      <c r="H30">
        <f t="shared" si="12"/>
        <v>1</v>
      </c>
      <c r="I30">
        <f t="shared" si="13"/>
        <v>-38.039253958242064</v>
      </c>
    </row>
    <row r="31" spans="1:12" x14ac:dyDescent="0.4">
      <c r="A31">
        <v>6</v>
      </c>
      <c r="B31">
        <v>1</v>
      </c>
      <c r="C31">
        <v>-1</v>
      </c>
      <c r="D31">
        <v>1</v>
      </c>
      <c r="E31">
        <f t="shared" si="10"/>
        <v>-1</v>
      </c>
      <c r="F31">
        <f t="shared" si="10"/>
        <v>-1</v>
      </c>
      <c r="G31">
        <f t="shared" si="11"/>
        <v>1</v>
      </c>
      <c r="H31">
        <f t="shared" si="12"/>
        <v>-1</v>
      </c>
      <c r="I31">
        <f t="shared" si="13"/>
        <v>-35.338081676183947</v>
      </c>
    </row>
    <row r="32" spans="1:12" x14ac:dyDescent="0.4">
      <c r="A32">
        <v>7</v>
      </c>
      <c r="B32">
        <v>-1</v>
      </c>
      <c r="C32">
        <v>1</v>
      </c>
      <c r="D32">
        <v>1</v>
      </c>
      <c r="E32">
        <f t="shared" si="10"/>
        <v>-1</v>
      </c>
      <c r="F32">
        <f t="shared" si="10"/>
        <v>1</v>
      </c>
      <c r="G32">
        <f t="shared" si="11"/>
        <v>-1</v>
      </c>
      <c r="H32">
        <f t="shared" si="12"/>
        <v>-1</v>
      </c>
      <c r="I32">
        <f t="shared" si="13"/>
        <v>-34.271259411334526</v>
      </c>
    </row>
    <row r="33" spans="1:9" x14ac:dyDescent="0.4">
      <c r="A33">
        <v>8</v>
      </c>
      <c r="B33">
        <v>1</v>
      </c>
      <c r="C33">
        <v>1</v>
      </c>
      <c r="D33">
        <v>1</v>
      </c>
      <c r="E33">
        <f t="shared" si="10"/>
        <v>1</v>
      </c>
      <c r="F33">
        <f t="shared" si="10"/>
        <v>1</v>
      </c>
      <c r="G33">
        <f t="shared" si="11"/>
        <v>1</v>
      </c>
      <c r="H33">
        <f t="shared" si="12"/>
        <v>1</v>
      </c>
      <c r="I33">
        <f t="shared" si="13"/>
        <v>-28.626803630045615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40C9-B3B5-4633-AE53-1F14717F6A87}">
  <dimension ref="A1:M24"/>
  <sheetViews>
    <sheetView tabSelected="1" topLeftCell="B1" workbookViewId="0">
      <selection activeCell="J1" sqref="J1:M2"/>
    </sheetView>
  </sheetViews>
  <sheetFormatPr defaultRowHeight="17" x14ac:dyDescent="0.4"/>
  <sheetData>
    <row r="1" spans="1:13" x14ac:dyDescent="0.4">
      <c r="A1" t="s">
        <v>56</v>
      </c>
      <c r="J1" t="s">
        <v>88</v>
      </c>
      <c r="K1" t="s">
        <v>4</v>
      </c>
      <c r="L1" t="s">
        <v>5</v>
      </c>
      <c r="M1" t="s">
        <v>100</v>
      </c>
    </row>
    <row r="2" spans="1:13" ht="17.5" thickBot="1" x14ac:dyDescent="0.45">
      <c r="J2">
        <f>B17+B18*K2+B19*L2+B20*M2+B21*K2*L2+B22*L2*M2+B23*K2*M2+B24*K2*L2*M2</f>
        <v>-27.4962084898306</v>
      </c>
      <c r="K2">
        <v>1</v>
      </c>
      <c r="L2">
        <v>-1</v>
      </c>
      <c r="M2">
        <v>-1</v>
      </c>
    </row>
    <row r="3" spans="1:13" x14ac:dyDescent="0.4">
      <c r="A3" s="5" t="s">
        <v>57</v>
      </c>
      <c r="B3" s="5"/>
    </row>
    <row r="4" spans="1:13" x14ac:dyDescent="0.4">
      <c r="A4" s="2" t="s">
        <v>58</v>
      </c>
      <c r="B4" s="2">
        <v>1</v>
      </c>
    </row>
    <row r="5" spans="1:13" x14ac:dyDescent="0.4">
      <c r="A5" s="2" t="s">
        <v>59</v>
      </c>
      <c r="B5" s="2">
        <v>1</v>
      </c>
    </row>
    <row r="6" spans="1:13" x14ac:dyDescent="0.4">
      <c r="A6" s="2" t="s">
        <v>60</v>
      </c>
      <c r="B6" s="2">
        <v>65535</v>
      </c>
    </row>
    <row r="7" spans="1:13" x14ac:dyDescent="0.4">
      <c r="A7" s="2" t="s">
        <v>61</v>
      </c>
      <c r="B7" s="2">
        <v>0</v>
      </c>
    </row>
    <row r="8" spans="1:13" ht="17.5" thickBot="1" x14ac:dyDescent="0.45">
      <c r="A8" s="3" t="s">
        <v>62</v>
      </c>
      <c r="B8" s="3">
        <v>8</v>
      </c>
    </row>
    <row r="10" spans="1:13" ht="17.5" thickBot="1" x14ac:dyDescent="0.45">
      <c r="A10" t="s">
        <v>63</v>
      </c>
    </row>
    <row r="11" spans="1:13" x14ac:dyDescent="0.4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13" x14ac:dyDescent="0.4">
      <c r="A12" s="2" t="s">
        <v>64</v>
      </c>
      <c r="B12" s="2">
        <v>7</v>
      </c>
      <c r="C12" s="2">
        <v>98.425398593598885</v>
      </c>
      <c r="D12" s="2">
        <v>14.060771227656984</v>
      </c>
      <c r="E12" s="2" t="e">
        <v>#NUM!</v>
      </c>
      <c r="F12" s="2" t="e">
        <v>#NUM!</v>
      </c>
    </row>
    <row r="13" spans="1:13" x14ac:dyDescent="0.4">
      <c r="A13" s="2" t="s">
        <v>65</v>
      </c>
      <c r="B13" s="2">
        <v>0</v>
      </c>
      <c r="C13" s="2">
        <v>0</v>
      </c>
      <c r="D13" s="2">
        <v>65535</v>
      </c>
      <c r="E13" s="2"/>
      <c r="F13" s="2"/>
    </row>
    <row r="14" spans="1:13" ht="17.5" thickBot="1" x14ac:dyDescent="0.45">
      <c r="A14" s="3" t="s">
        <v>66</v>
      </c>
      <c r="B14" s="3">
        <v>7</v>
      </c>
      <c r="C14" s="3">
        <v>98.425398593598885</v>
      </c>
      <c r="D14" s="3"/>
      <c r="E14" s="3"/>
      <c r="F14" s="3"/>
    </row>
    <row r="15" spans="1:13" ht="17.5" thickBot="1" x14ac:dyDescent="0.45"/>
    <row r="16" spans="1:13" x14ac:dyDescent="0.4">
      <c r="A16" s="4"/>
      <c r="B16" s="4" t="s">
        <v>73</v>
      </c>
      <c r="C16" s="4" t="s">
        <v>61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 x14ac:dyDescent="0.4">
      <c r="A17" s="2" t="s">
        <v>67</v>
      </c>
      <c r="B17" s="2">
        <v>-33.353090507191915</v>
      </c>
      <c r="C17" s="2">
        <v>0</v>
      </c>
      <c r="D17" s="2">
        <v>65535</v>
      </c>
      <c r="E17" s="2" t="e">
        <v>#NUM!</v>
      </c>
      <c r="F17" s="2">
        <v>-33.353090507191915</v>
      </c>
      <c r="G17" s="2">
        <v>-33.353090507191915</v>
      </c>
      <c r="H17" s="2">
        <v>-33.353090507191915</v>
      </c>
      <c r="I17" s="2">
        <v>-33.353090507191915</v>
      </c>
    </row>
    <row r="18" spans="1:9" x14ac:dyDescent="0.4">
      <c r="A18" s="2" t="s">
        <v>13</v>
      </c>
      <c r="B18" s="2">
        <v>2.0524354973341885</v>
      </c>
      <c r="C18" s="2">
        <v>0</v>
      </c>
      <c r="D18" s="2">
        <v>65535</v>
      </c>
      <c r="E18" s="2" t="e">
        <v>#NUM!</v>
      </c>
      <c r="F18" s="2">
        <v>2.0524354973341885</v>
      </c>
      <c r="G18" s="2">
        <v>2.0524354973341885</v>
      </c>
      <c r="H18" s="2">
        <v>2.0524354973341885</v>
      </c>
      <c r="I18" s="2">
        <v>2.0524354973341885</v>
      </c>
    </row>
    <row r="19" spans="1:9" x14ac:dyDescent="0.4">
      <c r="A19" s="2" t="s">
        <v>15</v>
      </c>
      <c r="B19" s="2">
        <v>-7.0136315362602411E-2</v>
      </c>
      <c r="C19" s="2">
        <v>0</v>
      </c>
      <c r="D19" s="2">
        <v>65535</v>
      </c>
      <c r="E19" s="2" t="e">
        <v>#NUM!</v>
      </c>
      <c r="F19" s="2">
        <v>-7.0136315362602411E-2</v>
      </c>
      <c r="G19" s="2">
        <v>-7.0136315362602411E-2</v>
      </c>
      <c r="H19" s="2">
        <v>-7.0136315362602411E-2</v>
      </c>
      <c r="I19" s="2">
        <v>-7.0136315362602411E-2</v>
      </c>
    </row>
    <row r="20" spans="1:9" x14ac:dyDescent="0.4">
      <c r="A20" s="2" t="s">
        <v>17</v>
      </c>
      <c r="B20" s="2">
        <v>-0.71575916175962717</v>
      </c>
      <c r="C20" s="2">
        <v>0</v>
      </c>
      <c r="D20" s="2">
        <v>65535</v>
      </c>
      <c r="E20" s="2" t="e">
        <v>#NUM!</v>
      </c>
      <c r="F20" s="2">
        <v>-0.71575916175962717</v>
      </c>
      <c r="G20" s="2">
        <v>-0.71575916175962717</v>
      </c>
      <c r="H20" s="2">
        <v>-0.71575916175962717</v>
      </c>
      <c r="I20" s="2">
        <v>-0.71575916175962717</v>
      </c>
    </row>
    <row r="21" spans="1:9" x14ac:dyDescent="0.4">
      <c r="A21" s="2" t="s">
        <v>80</v>
      </c>
      <c r="B21" s="2">
        <v>0.18662638851215071</v>
      </c>
      <c r="C21" s="2">
        <v>0</v>
      </c>
      <c r="D21" s="2">
        <v>65535</v>
      </c>
      <c r="E21" s="2" t="e">
        <v>#NUM!</v>
      </c>
      <c r="F21" s="2">
        <v>0.18662638851215071</v>
      </c>
      <c r="G21" s="2">
        <v>0.18662638851215071</v>
      </c>
      <c r="H21" s="2">
        <v>0.18662638851215071</v>
      </c>
      <c r="I21" s="2">
        <v>0.18662638851215071</v>
      </c>
    </row>
    <row r="22" spans="1:9" x14ac:dyDescent="0.4">
      <c r="A22" s="2" t="s">
        <v>82</v>
      </c>
      <c r="B22" s="2">
        <v>2.68995446362407</v>
      </c>
      <c r="C22" s="2">
        <v>0</v>
      </c>
      <c r="D22" s="2">
        <v>65535</v>
      </c>
      <c r="E22" s="2" t="e">
        <v>#NUM!</v>
      </c>
      <c r="F22" s="2">
        <v>2.68995446362407</v>
      </c>
      <c r="G22" s="2">
        <v>2.68995446362407</v>
      </c>
      <c r="H22" s="2">
        <v>2.68995446362407</v>
      </c>
      <c r="I22" s="2">
        <v>2.68995446362407</v>
      </c>
    </row>
    <row r="23" spans="1:9" x14ac:dyDescent="0.4">
      <c r="A23" s="2" t="s">
        <v>84</v>
      </c>
      <c r="B23" s="2">
        <v>3.3971518502570443E-2</v>
      </c>
      <c r="C23" s="2">
        <v>0</v>
      </c>
      <c r="D23" s="2">
        <v>65535</v>
      </c>
      <c r="E23" s="2" t="e">
        <v>#NUM!</v>
      </c>
      <c r="F23" s="2">
        <v>3.3971518502570443E-2</v>
      </c>
      <c r="G23" s="2">
        <v>3.3971518502570443E-2</v>
      </c>
      <c r="H23" s="2">
        <v>3.3971518502570443E-2</v>
      </c>
      <c r="I23" s="2">
        <v>3.3971518502570443E-2</v>
      </c>
    </row>
    <row r="24" spans="1:9" ht="17.5" thickBot="1" x14ac:dyDescent="0.45">
      <c r="A24" s="3" t="s">
        <v>86</v>
      </c>
      <c r="B24" s="3">
        <v>0.54919448629554724</v>
      </c>
      <c r="C24" s="3">
        <v>0</v>
      </c>
      <c r="D24" s="3">
        <v>65535</v>
      </c>
      <c r="E24" s="3" t="e">
        <v>#NUM!</v>
      </c>
      <c r="F24" s="3">
        <v>0.54919448629554724</v>
      </c>
      <c r="G24" s="3">
        <v>0.54919448629554724</v>
      </c>
      <c r="H24" s="3">
        <v>0.54919448629554724</v>
      </c>
      <c r="I24" s="3">
        <v>0.54919448629554724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工作表4</vt:lpstr>
      <vt:lpstr>工作表6</vt:lpstr>
      <vt:lpstr>工作表7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2024-05-09T01:49:13Z</dcterms:created>
  <dcterms:modified xsi:type="dcterms:W3CDTF">2024-05-09T15:02:55Z</dcterms:modified>
</cp:coreProperties>
</file>