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3\"/>
    </mc:Choice>
  </mc:AlternateContent>
  <xr:revisionPtr revIDLastSave="0" documentId="13_ncr:1_{362FE3B4-473A-48C3-8D56-9F907524DC41}" xr6:coauthVersionLast="47" xr6:coauthVersionMax="47" xr10:uidLastSave="{00000000-0000-0000-0000-000000000000}"/>
  <bookViews>
    <workbookView xWindow="6400" yWindow="3940" windowWidth="19200" windowHeight="11460" xr2:uid="{F0E5C9FA-8923-4A07-87AD-C8184F88F5AB}"/>
  </bookViews>
  <sheets>
    <sheet name="1-1" sheetId="1" r:id="rId1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26" i="1" s="1"/>
  <c r="AA19" i="1"/>
  <c r="AA20" i="1"/>
  <c r="AA21" i="1"/>
  <c r="AA22" i="1"/>
  <c r="AA23" i="1"/>
  <c r="AA24" i="1"/>
  <c r="AA25" i="1"/>
  <c r="AB2" i="1"/>
  <c r="AA27" i="1" l="1"/>
  <c r="AC2" i="1" s="1"/>
  <c r="AA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" i="1"/>
  <c r="Z3" i="1"/>
  <c r="Z4" i="1"/>
  <c r="Z5" i="1"/>
  <c r="Z6" i="1"/>
  <c r="Z7" i="1"/>
  <c r="Z8" i="1"/>
  <c r="Z9" i="1"/>
  <c r="Z10" i="1"/>
  <c r="Z11" i="1"/>
  <c r="Z12" i="1"/>
  <c r="Z13" i="1"/>
  <c r="Z14" i="1"/>
  <c r="Z16" i="1"/>
  <c r="Z17" i="1"/>
  <c r="Z18" i="1"/>
  <c r="Z19" i="1"/>
  <c r="Z20" i="1"/>
  <c r="Z21" i="1"/>
  <c r="Z22" i="1"/>
  <c r="Z23" i="1"/>
  <c r="Z24" i="1"/>
  <c r="Z25" i="1"/>
  <c r="Z2" i="1"/>
  <c r="I35" i="1"/>
  <c r="D35" i="1"/>
  <c r="G35" i="1" s="1"/>
  <c r="C35" i="1"/>
  <c r="F35" i="1" s="1"/>
  <c r="B35" i="1"/>
  <c r="I34" i="1"/>
  <c r="D34" i="1"/>
  <c r="C34" i="1"/>
  <c r="F34" i="1" s="1"/>
  <c r="B34" i="1"/>
  <c r="E34" i="1" s="1"/>
  <c r="I33" i="1"/>
  <c r="D33" i="1"/>
  <c r="C33" i="1"/>
  <c r="F33" i="1" s="1"/>
  <c r="B33" i="1"/>
  <c r="H33" i="1" s="1"/>
  <c r="I32" i="1"/>
  <c r="D32" i="1"/>
  <c r="C32" i="1"/>
  <c r="B32" i="1"/>
  <c r="I31" i="1"/>
  <c r="D31" i="1"/>
  <c r="C31" i="1"/>
  <c r="F31" i="1" s="1"/>
  <c r="B31" i="1"/>
  <c r="H31" i="1" s="1"/>
  <c r="I30" i="1"/>
  <c r="D30" i="1"/>
  <c r="C30" i="1"/>
  <c r="F30" i="1" s="1"/>
  <c r="B30" i="1"/>
  <c r="E30" i="1" s="1"/>
  <c r="I29" i="1"/>
  <c r="H29" i="1"/>
  <c r="G29" i="1"/>
  <c r="D29" i="1"/>
  <c r="C29" i="1"/>
  <c r="F29" i="1" s="1"/>
  <c r="B29" i="1"/>
  <c r="E29" i="1" s="1"/>
  <c r="I28" i="1"/>
  <c r="D28" i="1"/>
  <c r="G28" i="1" s="1"/>
  <c r="C28" i="1"/>
  <c r="E28" i="1" s="1"/>
  <c r="B28" i="1"/>
  <c r="I27" i="1"/>
  <c r="D27" i="1"/>
  <c r="C27" i="1"/>
  <c r="F27" i="1" s="1"/>
  <c r="B27" i="1"/>
  <c r="H27" i="1" s="1"/>
  <c r="Q26" i="1"/>
  <c r="I26" i="1"/>
  <c r="H26" i="1"/>
  <c r="D26" i="1"/>
  <c r="C26" i="1"/>
  <c r="F26" i="1" s="1"/>
  <c r="B26" i="1"/>
  <c r="G26" i="1" s="1"/>
  <c r="I25" i="1"/>
  <c r="H25" i="1"/>
  <c r="D25" i="1"/>
  <c r="C25" i="1"/>
  <c r="F25" i="1" s="1"/>
  <c r="B25" i="1"/>
  <c r="G25" i="1" s="1"/>
  <c r="I24" i="1"/>
  <c r="D24" i="1"/>
  <c r="C24" i="1"/>
  <c r="B24" i="1"/>
  <c r="I23" i="1"/>
  <c r="D23" i="1"/>
  <c r="C23" i="1"/>
  <c r="F23" i="1" s="1"/>
  <c r="B23" i="1"/>
  <c r="E23" i="1" s="1"/>
  <c r="I22" i="1"/>
  <c r="D22" i="1"/>
  <c r="C22" i="1"/>
  <c r="B22" i="1"/>
  <c r="E22" i="1" s="1"/>
  <c r="I21" i="1"/>
  <c r="D21" i="1"/>
  <c r="C21" i="1"/>
  <c r="B21" i="1"/>
  <c r="E21" i="1" s="1"/>
  <c r="I20" i="1"/>
  <c r="D20" i="1"/>
  <c r="C20" i="1"/>
  <c r="F20" i="1" s="1"/>
  <c r="B20" i="1"/>
  <c r="E20" i="1" s="1"/>
  <c r="I19" i="1"/>
  <c r="D19" i="1"/>
  <c r="C19" i="1"/>
  <c r="F19" i="1" s="1"/>
  <c r="B19" i="1"/>
  <c r="I18" i="1"/>
  <c r="D18" i="1"/>
  <c r="C18" i="1"/>
  <c r="F18" i="1" s="1"/>
  <c r="B18" i="1"/>
  <c r="E18" i="1" s="1"/>
  <c r="I17" i="1"/>
  <c r="H17" i="1"/>
  <c r="G17" i="1"/>
  <c r="D17" i="1"/>
  <c r="C17" i="1"/>
  <c r="F17" i="1" s="1"/>
  <c r="B17" i="1"/>
  <c r="E17" i="1" s="1"/>
  <c r="I16" i="1"/>
  <c r="D16" i="1"/>
  <c r="H16" i="1" s="1"/>
  <c r="C16" i="1"/>
  <c r="B16" i="1"/>
  <c r="I15" i="1"/>
  <c r="D15" i="1"/>
  <c r="C15" i="1"/>
  <c r="F15" i="1" s="1"/>
  <c r="B15" i="1"/>
  <c r="I14" i="1"/>
  <c r="H14" i="1"/>
  <c r="D14" i="1"/>
  <c r="C14" i="1"/>
  <c r="F14" i="1" s="1"/>
  <c r="B14" i="1"/>
  <c r="E14" i="1" s="1"/>
  <c r="I13" i="1"/>
  <c r="D13" i="1"/>
  <c r="C13" i="1"/>
  <c r="F13" i="1" s="1"/>
  <c r="B13" i="1"/>
  <c r="I12" i="1"/>
  <c r="D12" i="1"/>
  <c r="C12" i="1"/>
  <c r="B12" i="1"/>
  <c r="E12" i="1" s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G24" i="1" l="1"/>
  <c r="H35" i="1"/>
  <c r="G15" i="1"/>
  <c r="G34" i="1"/>
  <c r="H34" i="1"/>
  <c r="G16" i="1"/>
  <c r="G20" i="1"/>
  <c r="G23" i="1"/>
  <c r="G30" i="1"/>
  <c r="E32" i="1"/>
  <c r="G33" i="1"/>
  <c r="K6" i="1"/>
  <c r="K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M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N9" i="1" s="1"/>
  <c r="O9" i="1" s="1"/>
  <c r="F21" i="1"/>
  <c r="L22" i="1"/>
  <c r="H15" i="1"/>
  <c r="K17" i="1" s="1"/>
  <c r="E16" i="1"/>
  <c r="K14" i="1" s="1"/>
  <c r="G18" i="1"/>
  <c r="M20" i="1"/>
  <c r="H13" i="1"/>
  <c r="L21" i="1"/>
  <c r="H22" i="1"/>
  <c r="M21" i="1"/>
  <c r="L24" i="1"/>
  <c r="L19" i="1"/>
  <c r="G12" i="1"/>
  <c r="K33" i="1" l="1"/>
  <c r="R33" i="1" s="1"/>
  <c r="K25" i="1"/>
  <c r="Q33" i="1"/>
  <c r="L33" i="1"/>
  <c r="S33" i="1" s="1"/>
  <c r="L30" i="1"/>
  <c r="S30" i="1" s="1"/>
  <c r="Q30" i="1"/>
  <c r="K30" i="1"/>
  <c r="R30" i="1" s="1"/>
  <c r="K22" i="1"/>
  <c r="L27" i="1"/>
  <c r="S27" i="1" s="1"/>
  <c r="K19" i="1"/>
  <c r="Q27" i="1"/>
  <c r="K27" i="1"/>
  <c r="R27" i="1" s="1"/>
  <c r="S26" i="1"/>
  <c r="K16" i="1"/>
  <c r="R26" i="1"/>
  <c r="K15" i="1"/>
  <c r="L13" i="1" s="1"/>
  <c r="M13" i="1" s="1"/>
  <c r="Q29" i="1"/>
  <c r="L29" i="1"/>
  <c r="S29" i="1" s="1"/>
  <c r="K21" i="1"/>
  <c r="K29" i="1"/>
  <c r="R29" i="1" s="1"/>
  <c r="T29" i="1" s="1"/>
  <c r="K20" i="1"/>
  <c r="Q28" i="1"/>
  <c r="L28" i="1"/>
  <c r="S28" i="1" s="1"/>
  <c r="K28" i="1"/>
  <c r="R28" i="1" s="1"/>
  <c r="T28" i="1" s="1"/>
  <c r="L14" i="1" l="1"/>
  <c r="M14" i="1" s="1"/>
  <c r="T27" i="1"/>
  <c r="L12" i="1"/>
  <c r="M12" i="1" s="1"/>
  <c r="B37" i="1" a="1"/>
  <c r="B37" i="1" s="1"/>
  <c r="L17" i="1"/>
  <c r="M17" i="1" s="1"/>
  <c r="L11" i="1"/>
  <c r="M11" i="1" s="1"/>
  <c r="T30" i="1"/>
  <c r="T33" i="1"/>
  <c r="K23" i="1"/>
  <c r="L31" i="1"/>
  <c r="S31" i="1" s="1"/>
  <c r="L15" i="1"/>
  <c r="M15" i="1" s="1"/>
  <c r="Q31" i="1"/>
  <c r="T36" i="1" s="1"/>
  <c r="K31" i="1"/>
  <c r="R31" i="1" s="1"/>
  <c r="T31" i="1" s="1"/>
  <c r="T26" i="1"/>
  <c r="L16" i="1"/>
  <c r="M16" i="1" s="1"/>
  <c r="L32" i="1"/>
  <c r="S32" i="1" s="1"/>
  <c r="K32" i="1"/>
  <c r="R32" i="1" s="1"/>
  <c r="K24" i="1"/>
  <c r="Q32" i="1"/>
  <c r="T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<sst xmlns="http://schemas.openxmlformats.org/spreadsheetml/2006/main" count="110" uniqueCount="97">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</sst>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0" borderId="0" xfId="0" applyAlignment="1">
      <alignment horizontal="centerContinuous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'1-1'!$AC$2:$AC$25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'1-1'!$AA$2:$AA$25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'1-1'!$AA$2:$AA$25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112939</xdr:colOff>
      <xdr:row>8</xdr:row>
      <xdr:rowOff>78469</xdr:rowOff>
    </xdr:from>
    <xdr:to>
      <xdr:col>14</xdr:col>
      <xdr:colOff>287110</xdr:colOff>
      <xdr:row>25</xdr:row>
      <xdr:rowOff>151494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789214</xdr:colOff>
      <xdr:row>28</xdr:row>
      <xdr:rowOff>163739</xdr:rowOff>
    </xdr:from>
    <xdr:to>
      <xdr:col>14</xdr:col>
      <xdr:colOff>552449</xdr:colOff>
      <xdr:row>41</xdr:row>
      <xdr:rowOff>133803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394607</xdr:colOff>
      <xdr:row>11</xdr:row>
      <xdr:rowOff>125185</xdr:rowOff>
    </xdr:from>
    <xdr:to>
      <xdr:col>23</xdr:col>
      <xdr:colOff>435429</xdr:colOff>
      <xdr:row>28</xdr:row>
      <xdr:rowOff>145142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B1:AC38"/>
  <sheetViews>
    <sheetView tabSelected="1" topLeftCell="O1" zoomScale="70" zoomScaleNormal="70" workbookViewId="0">
      <selection activeCell="AD1" sqref="AD1"/>
    </sheetView>
  </sheetViews>
  <sheetFormatPr defaultRowHeight="17" x14ac:dyDescent="0.4"/>
  <cols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  <col min="27" max="27" width="13.6328125" bestFit="1" customWidth="1"/>
  </cols>
  <sheetData>
    <row r="1" spans="2:2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Y1" t="s">
        <v>31</v>
      </c>
      <c r="Z1" t="s">
        <v>93</v>
      </c>
      <c r="AA1" t="s">
        <v>94</v>
      </c>
      <c r="AB1" t="s">
        <v>95</v>
      </c>
      <c r="AC1" t="s">
        <v>25</v>
      </c>
    </row>
    <row r="2" spans="2:29" ht="17.5" thickBot="1" x14ac:dyDescent="0.4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Y2" s="6">
        <f>I12</f>
        <v>61.43</v>
      </c>
      <c r="Z2">
        <f>$Q$26+$Q$27*B12+$Q$29*D12+$Q$31*C12*D12</f>
        <v>57.48749999999999</v>
      </c>
      <c r="AA2">
        <f>Y2-Z2</f>
        <v>3.9425000000000097</v>
      </c>
      <c r="AB2">
        <f>(_xlfn.RANK.EQ(AA2,$AA$2:$AA$25,1)-0.5)/24*100</f>
        <v>85.416666666666657</v>
      </c>
      <c r="AC2">
        <f>_xlfn.NORM.INV(AB2/100,$AA$26,$AA$27)</f>
        <v>3.3017048961195758</v>
      </c>
    </row>
    <row r="3" spans="2:29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11</v>
      </c>
      <c r="P3" s="1" t="s">
        <v>12</v>
      </c>
      <c r="Q3" s="1"/>
      <c r="Y3" s="6">
        <f t="shared" ref="Y3:Y25" si="2">I13</f>
        <v>75.62</v>
      </c>
      <c r="Z3">
        <f t="shared" ref="Z3:Z25" si="3">$Q$26+$Q$27*B13+$Q$29*D13+$Q$31*C13*D13</f>
        <v>78.956666666666649</v>
      </c>
      <c r="AA3">
        <f t="shared" ref="AA3:AA25" si="4">Y3-Z3</f>
        <v>-3.3366666666666447</v>
      </c>
      <c r="AB3">
        <f t="shared" ref="AB3:AB25" si="5">(_xlfn.RANK.EQ(AA3,$AA$2:$AA$25,1)-0.5)/24*100</f>
        <v>18.75</v>
      </c>
      <c r="AC3">
        <f t="shared" ref="AC3:AC38" si="6">_xlfn.NORM.INV(AB3/100,$AA$26,$AA$27)</f>
        <v>-2.7777834618357384</v>
      </c>
    </row>
    <row r="4" spans="2:29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P4" t="s">
        <v>13</v>
      </c>
      <c r="Q4">
        <v>0.98944603157237543</v>
      </c>
      <c r="Y4" s="6">
        <f t="shared" si="2"/>
        <v>27.51</v>
      </c>
      <c r="Z4">
        <f t="shared" si="3"/>
        <v>28.853333333333318</v>
      </c>
      <c r="AA4">
        <f t="shared" si="4"/>
        <v>-1.3433333333333159</v>
      </c>
      <c r="AB4">
        <f t="shared" si="5"/>
        <v>35.416666666666671</v>
      </c>
      <c r="AC4">
        <f t="shared" si="6"/>
        <v>-1.171346530098841</v>
      </c>
    </row>
    <row r="5" spans="2:29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14</v>
      </c>
      <c r="P5" t="s">
        <v>15</v>
      </c>
      <c r="Q5">
        <v>0.97900344939432205</v>
      </c>
      <c r="Y5" s="6">
        <f t="shared" si="2"/>
        <v>51.37</v>
      </c>
      <c r="Z5">
        <f t="shared" si="3"/>
        <v>50.322499999999984</v>
      </c>
      <c r="AA5">
        <f t="shared" si="4"/>
        <v>1.0475000000000136</v>
      </c>
      <c r="AB5">
        <f t="shared" si="5"/>
        <v>60.416666666666664</v>
      </c>
      <c r="AC5">
        <f t="shared" si="6"/>
        <v>0.82708217290775632</v>
      </c>
    </row>
    <row r="6" spans="2:29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2">
        <f>AVERAGE(J2:J9)</f>
        <v>10.893966666666602</v>
      </c>
      <c r="L6" s="3"/>
      <c r="M6" s="3"/>
      <c r="N6" s="3"/>
      <c r="O6" s="3"/>
      <c r="P6" t="s">
        <v>16</v>
      </c>
      <c r="Q6">
        <v>0.96981745850433798</v>
      </c>
      <c r="Y6" s="6">
        <f t="shared" si="2"/>
        <v>24.8</v>
      </c>
      <c r="Z6">
        <f t="shared" si="3"/>
        <v>20.780833333333327</v>
      </c>
      <c r="AA6">
        <f t="shared" si="4"/>
        <v>4.0191666666666741</v>
      </c>
      <c r="AB6">
        <f t="shared" si="5"/>
        <v>89.583333333333343</v>
      </c>
      <c r="AC6">
        <f t="shared" si="6"/>
        <v>3.9394847909951354</v>
      </c>
    </row>
    <row r="7" spans="2:29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17</v>
      </c>
      <c r="L7" t="s">
        <v>18</v>
      </c>
      <c r="M7" t="s">
        <v>19</v>
      </c>
      <c r="Q7" t="s">
        <v>20</v>
      </c>
      <c r="R7" s="4">
        <v>3.3006009553817135</v>
      </c>
      <c r="Y7" s="6">
        <f t="shared" si="2"/>
        <v>43.58</v>
      </c>
      <c r="Z7">
        <f t="shared" si="3"/>
        <v>42.249999999999993</v>
      </c>
      <c r="AA7">
        <f t="shared" si="4"/>
        <v>1.3300000000000054</v>
      </c>
      <c r="AB7">
        <f t="shared" si="5"/>
        <v>68.75</v>
      </c>
      <c r="AC7">
        <f t="shared" si="6"/>
        <v>1.5304292368910388</v>
      </c>
    </row>
    <row r="8" spans="2:29" ht="17.5" thickBot="1" x14ac:dyDescent="0.4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5">
        <f>4*K6/(K2*K4)</f>
        <v>1.8156611111111003</v>
      </c>
      <c r="L8" s="5">
        <f>K8^0.5</f>
        <v>1.3474646975379727</v>
      </c>
      <c r="M8" s="6">
        <f>K8^0.5/2</f>
        <v>0.67373234876898636</v>
      </c>
      <c r="Q8" s="7" t="s">
        <v>21</v>
      </c>
      <c r="R8" s="7">
        <v>24</v>
      </c>
      <c r="Y8" s="6">
        <f t="shared" si="2"/>
        <v>45.2</v>
      </c>
      <c r="Z8">
        <f t="shared" si="3"/>
        <v>49.414999999999999</v>
      </c>
      <c r="AA8">
        <f t="shared" si="4"/>
        <v>-4.2149999999999963</v>
      </c>
      <c r="AB8">
        <f t="shared" si="5"/>
        <v>10.416666666666668</v>
      </c>
      <c r="AC8">
        <f t="shared" si="6"/>
        <v>-3.9394847909951127</v>
      </c>
    </row>
    <row r="9" spans="2:29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 s="6">
        <f t="shared" si="2"/>
        <v>70.510000000000005</v>
      </c>
      <c r="Z9">
        <f t="shared" si="3"/>
        <v>70.884166666666658</v>
      </c>
      <c r="AA9">
        <f t="shared" si="4"/>
        <v>-0.37416666666665321</v>
      </c>
      <c r="AB9">
        <f t="shared" si="5"/>
        <v>43.75</v>
      </c>
      <c r="AC9">
        <f t="shared" si="6"/>
        <v>-0.4925623772507744</v>
      </c>
    </row>
    <row r="10" spans="2:29" ht="17.5" thickBot="1" x14ac:dyDescent="0.45">
      <c r="L10" t="s">
        <v>24</v>
      </c>
      <c r="M10" t="s">
        <v>25</v>
      </c>
      <c r="P10" t="s">
        <v>26</v>
      </c>
      <c r="Y10" s="11">
        <f t="shared" si="2"/>
        <v>58.58</v>
      </c>
      <c r="Z10">
        <f t="shared" si="3"/>
        <v>57.48749999999999</v>
      </c>
      <c r="AA10">
        <f t="shared" si="4"/>
        <v>1.0925000000000082</v>
      </c>
      <c r="AB10">
        <f t="shared" si="5"/>
        <v>64.583333333333343</v>
      </c>
      <c r="AC10">
        <f t="shared" si="6"/>
        <v>1.1713465300988646</v>
      </c>
    </row>
    <row r="11" spans="2:29" x14ac:dyDescent="0.4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7">(_xlfn.RANK.EQ(K11,$K$11:$K$17,1)-0.5)/7*100</f>
        <v>78.571428571428569</v>
      </c>
      <c r="M11">
        <f t="shared" ref="M11:M17" si="8">_xlfn.NORM.INV(L11/100,0,$L$8)</f>
        <v>1.0667050771423081</v>
      </c>
      <c r="P11" s="8"/>
      <c r="Q11" s="8" t="s">
        <v>33</v>
      </c>
      <c r="R11" s="8" t="s">
        <v>34</v>
      </c>
      <c r="S11" s="8" t="s">
        <v>35</v>
      </c>
      <c r="T11" s="8" t="s">
        <v>36</v>
      </c>
      <c r="U11" s="8" t="s">
        <v>37</v>
      </c>
      <c r="Y11" s="11">
        <f t="shared" si="2"/>
        <v>77.569999999999993</v>
      </c>
      <c r="Z11">
        <f t="shared" si="3"/>
        <v>78.956666666666649</v>
      </c>
      <c r="AA11">
        <f t="shared" si="4"/>
        <v>-1.3866666666666561</v>
      </c>
      <c r="AB11">
        <f t="shared" si="5"/>
        <v>31.25</v>
      </c>
      <c r="AC11">
        <f t="shared" si="6"/>
        <v>-1.5304292368910171</v>
      </c>
    </row>
    <row r="12" spans="2:29" x14ac:dyDescent="0.4">
      <c r="B12">
        <f>C2</f>
        <v>-1</v>
      </c>
      <c r="C12">
        <f t="shared" ref="C12:D12" si="9">D2</f>
        <v>-1</v>
      </c>
      <c r="D12">
        <f t="shared" si="9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6">
        <f>F2</f>
        <v>61.43</v>
      </c>
      <c r="J12" t="s">
        <v>38</v>
      </c>
      <c r="K12">
        <f>SUMPRODUCT(C12:C35,I12:I35)/(8/2*3)</f>
        <v>1.1041666666666672</v>
      </c>
      <c r="L12">
        <f t="shared" si="7"/>
        <v>35.714285714285715</v>
      </c>
      <c r="M12">
        <f t="shared" si="8"/>
        <v>-0.49331539133300878</v>
      </c>
      <c r="P12" t="s">
        <v>39</v>
      </c>
      <c r="Q12">
        <v>7</v>
      </c>
      <c r="R12">
        <v>8127.2251958333318</v>
      </c>
      <c r="S12">
        <v>1161.0321708333331</v>
      </c>
      <c r="T12">
        <v>106.57570436541312</v>
      </c>
      <c r="U12">
        <v>3.2000830664664587E-12</v>
      </c>
      <c r="Y12" s="11">
        <f t="shared" si="2"/>
        <v>34.03</v>
      </c>
      <c r="Z12">
        <f t="shared" si="3"/>
        <v>28.853333333333318</v>
      </c>
      <c r="AA12">
        <f t="shared" si="4"/>
        <v>5.1766666666666836</v>
      </c>
      <c r="AB12">
        <f t="shared" si="5"/>
        <v>97.916666666666657</v>
      </c>
      <c r="AC12">
        <f t="shared" si="6"/>
        <v>6.3776205949555091</v>
      </c>
    </row>
    <row r="13" spans="2:29" x14ac:dyDescent="0.4">
      <c r="B13">
        <f t="shared" ref="B13:D19" si="10">C3</f>
        <v>1</v>
      </c>
      <c r="C13">
        <f t="shared" si="10"/>
        <v>-1</v>
      </c>
      <c r="D13">
        <f t="shared" si="10"/>
        <v>-1</v>
      </c>
      <c r="E13">
        <f t="shared" ref="E13:F19" si="11">B13*C13</f>
        <v>-1</v>
      </c>
      <c r="F13">
        <f t="shared" si="11"/>
        <v>1</v>
      </c>
      <c r="G13">
        <f t="shared" ref="G13:G19" si="12">B13*D13</f>
        <v>-1</v>
      </c>
      <c r="H13">
        <f t="shared" ref="H13:H19" si="13">B13*C13*D13</f>
        <v>1</v>
      </c>
      <c r="I13" s="6">
        <f t="shared" ref="I13:I19" si="14">F3</f>
        <v>75.62</v>
      </c>
      <c r="J13" t="s">
        <v>40</v>
      </c>
      <c r="K13">
        <f>SUMPRODUCT(D12:D35,I12:I35)/(8/2*3)</f>
        <v>-8.072499999999998</v>
      </c>
      <c r="L13">
        <f t="shared" si="7"/>
        <v>7.1428571428571423</v>
      </c>
      <c r="M13">
        <f t="shared" si="8"/>
        <v>-1.9743508092834139</v>
      </c>
      <c r="P13" t="s">
        <v>41</v>
      </c>
      <c r="Q13">
        <v>16</v>
      </c>
      <c r="R13">
        <v>174.30346666666688</v>
      </c>
      <c r="S13" s="2">
        <v>10.89396666666668</v>
      </c>
      <c r="Y13" s="11">
        <f t="shared" si="2"/>
        <v>48.49</v>
      </c>
      <c r="Z13">
        <f t="shared" si="3"/>
        <v>50.322499999999984</v>
      </c>
      <c r="AA13">
        <f t="shared" si="4"/>
        <v>-1.8324999999999818</v>
      </c>
      <c r="AB13">
        <f t="shared" si="5"/>
        <v>27.083333333333332</v>
      </c>
      <c r="AC13">
        <f t="shared" si="6"/>
        <v>-1.9109201944016225</v>
      </c>
    </row>
    <row r="14" spans="2:29" ht="17.5" thickBot="1" x14ac:dyDescent="0.45">
      <c r="B14">
        <f t="shared" si="10"/>
        <v>-1</v>
      </c>
      <c r="C14">
        <f t="shared" si="10"/>
        <v>1</v>
      </c>
      <c r="D14">
        <f t="shared" si="10"/>
        <v>-1</v>
      </c>
      <c r="E14">
        <f t="shared" si="11"/>
        <v>-1</v>
      </c>
      <c r="F14">
        <f t="shared" si="11"/>
        <v>-1</v>
      </c>
      <c r="G14">
        <f t="shared" si="12"/>
        <v>1</v>
      </c>
      <c r="H14">
        <f t="shared" si="13"/>
        <v>1</v>
      </c>
      <c r="I14" s="6">
        <f t="shared" si="14"/>
        <v>27.51</v>
      </c>
      <c r="J14" t="s">
        <v>42</v>
      </c>
      <c r="K14">
        <f>SUMPRODUCT(E12:E35,I12:I35)/(8/2*3)</f>
        <v>2.1625000000000001</v>
      </c>
      <c r="L14">
        <f t="shared" si="7"/>
        <v>64.285714285714292</v>
      </c>
      <c r="M14">
        <f t="shared" si="8"/>
        <v>0.49331539133300889</v>
      </c>
      <c r="P14" s="7" t="s">
        <v>43</v>
      </c>
      <c r="Q14" s="7">
        <v>23</v>
      </c>
      <c r="R14" s="7">
        <v>8301.528662499999</v>
      </c>
      <c r="S14" s="7"/>
      <c r="T14" s="7"/>
      <c r="U14" s="7"/>
      <c r="Y14" s="11">
        <f t="shared" si="2"/>
        <v>20.69</v>
      </c>
      <c r="Z14">
        <f t="shared" si="3"/>
        <v>20.780833333333327</v>
      </c>
      <c r="AA14">
        <f t="shared" si="4"/>
        <v>-9.0833333333325328E-2</v>
      </c>
      <c r="AB14">
        <f t="shared" si="5"/>
        <v>47.916666666666671</v>
      </c>
      <c r="AC14">
        <f t="shared" si="6"/>
        <v>-0.16358717343096266</v>
      </c>
    </row>
    <row r="15" spans="2:29" ht="17.5" thickBot="1" x14ac:dyDescent="0.45">
      <c r="B15">
        <f t="shared" si="10"/>
        <v>1</v>
      </c>
      <c r="C15">
        <f t="shared" si="10"/>
        <v>1</v>
      </c>
      <c r="D15">
        <f t="shared" si="10"/>
        <v>-1</v>
      </c>
      <c r="E15">
        <f t="shared" si="11"/>
        <v>1</v>
      </c>
      <c r="F15">
        <f t="shared" si="11"/>
        <v>-1</v>
      </c>
      <c r="G15">
        <f t="shared" si="12"/>
        <v>-1</v>
      </c>
      <c r="H15">
        <f t="shared" si="13"/>
        <v>-1</v>
      </c>
      <c r="I15" s="6">
        <f t="shared" si="14"/>
        <v>51.37</v>
      </c>
      <c r="J15" t="s">
        <v>44</v>
      </c>
      <c r="K15">
        <f>SUMPRODUCT(F12:F35,I12:I35)/(8/2*3)</f>
        <v>28.634166666666669</v>
      </c>
      <c r="L15">
        <f t="shared" si="7"/>
        <v>92.857142857142861</v>
      </c>
      <c r="M15">
        <f t="shared" si="8"/>
        <v>1.9743508092834146</v>
      </c>
      <c r="Y15" s="11">
        <f t="shared" si="2"/>
        <v>44.31</v>
      </c>
      <c r="Z15">
        <f>$Q$26+$Q$27*B25+$Q$29*D25+$Q$31*C25*D25</f>
        <v>42.249999999999993</v>
      </c>
      <c r="AA15">
        <f t="shared" si="4"/>
        <v>2.0600000000000094</v>
      </c>
      <c r="AB15">
        <f t="shared" si="5"/>
        <v>72.916666666666657</v>
      </c>
      <c r="AC15">
        <f t="shared" si="6"/>
        <v>1.910920194401643</v>
      </c>
    </row>
    <row r="16" spans="2:29" x14ac:dyDescent="0.4">
      <c r="B16">
        <f t="shared" si="10"/>
        <v>-1</v>
      </c>
      <c r="C16">
        <f t="shared" si="10"/>
        <v>-1</v>
      </c>
      <c r="D16">
        <f t="shared" si="10"/>
        <v>1</v>
      </c>
      <c r="E16">
        <f t="shared" si="11"/>
        <v>1</v>
      </c>
      <c r="F16">
        <f t="shared" si="11"/>
        <v>-1</v>
      </c>
      <c r="G16">
        <f t="shared" si="12"/>
        <v>-1</v>
      </c>
      <c r="H16">
        <f t="shared" si="13"/>
        <v>1</v>
      </c>
      <c r="I16" s="6">
        <f t="shared" si="14"/>
        <v>24.8</v>
      </c>
      <c r="J16" t="s">
        <v>45</v>
      </c>
      <c r="K16">
        <f>SUMPRODUCT(G12:G35,I12:I35)/(8/2*3)</f>
        <v>1.5558333333333347</v>
      </c>
      <c r="L16">
        <f t="shared" si="7"/>
        <v>50</v>
      </c>
      <c r="M16">
        <f t="shared" si="8"/>
        <v>0</v>
      </c>
      <c r="P16" s="8"/>
      <c r="Q16" s="8" t="s">
        <v>46</v>
      </c>
      <c r="R16" s="8" t="s">
        <v>47</v>
      </c>
      <c r="S16" s="8" t="s">
        <v>48</v>
      </c>
      <c r="T16" s="8" t="s">
        <v>49</v>
      </c>
      <c r="U16" s="8" t="s">
        <v>50</v>
      </c>
      <c r="V16" s="8" t="s">
        <v>51</v>
      </c>
      <c r="W16" s="8" t="s">
        <v>52</v>
      </c>
      <c r="X16" s="8" t="s">
        <v>53</v>
      </c>
      <c r="Y16" s="11">
        <f t="shared" si="2"/>
        <v>49.53</v>
      </c>
      <c r="Z16">
        <f t="shared" si="3"/>
        <v>49.414999999999999</v>
      </c>
      <c r="AA16">
        <f t="shared" si="4"/>
        <v>0.11500000000000199</v>
      </c>
      <c r="AB16">
        <f t="shared" si="5"/>
        <v>52.083333333333336</v>
      </c>
      <c r="AC16">
        <f t="shared" si="6"/>
        <v>0.16358717343098547</v>
      </c>
    </row>
    <row r="17" spans="2:29" x14ac:dyDescent="0.4">
      <c r="B17">
        <f t="shared" si="10"/>
        <v>1</v>
      </c>
      <c r="C17">
        <f t="shared" si="10"/>
        <v>-1</v>
      </c>
      <c r="D17">
        <f t="shared" si="10"/>
        <v>1</v>
      </c>
      <c r="E17">
        <f t="shared" si="11"/>
        <v>-1</v>
      </c>
      <c r="F17">
        <f t="shared" si="11"/>
        <v>-1</v>
      </c>
      <c r="G17">
        <f t="shared" si="12"/>
        <v>1</v>
      </c>
      <c r="H17">
        <f t="shared" si="13"/>
        <v>-1</v>
      </c>
      <c r="I17" s="6">
        <f t="shared" si="14"/>
        <v>43.58</v>
      </c>
      <c r="J17" t="s">
        <v>54</v>
      </c>
      <c r="K17">
        <f>SUMPRODUCT(H12:H35,I12:I35)/(8/2*3)</f>
        <v>-0.4641666666666649</v>
      </c>
      <c r="L17">
        <f t="shared" si="7"/>
        <v>21.428571428571427</v>
      </c>
      <c r="M17">
        <f t="shared" si="8"/>
        <v>-1.0667050771423081</v>
      </c>
      <c r="P17" t="s">
        <v>55</v>
      </c>
      <c r="Q17">
        <v>49.868750000000006</v>
      </c>
      <c r="R17" s="6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9">
        <v>47.900924937282248</v>
      </c>
      <c r="X17" s="9">
        <v>51.836575062717763</v>
      </c>
      <c r="Y17" s="11">
        <f t="shared" si="2"/>
        <v>74</v>
      </c>
      <c r="Z17">
        <f t="shared" si="3"/>
        <v>70.884166666666658</v>
      </c>
      <c r="AA17">
        <f t="shared" si="4"/>
        <v>3.1158333333333417</v>
      </c>
      <c r="AB17">
        <f t="shared" si="5"/>
        <v>77.083333333333343</v>
      </c>
      <c r="AC17">
        <f t="shared" si="6"/>
        <v>2.3220376041503594</v>
      </c>
    </row>
    <row r="18" spans="2:29" x14ac:dyDescent="0.4">
      <c r="B18">
        <f t="shared" si="10"/>
        <v>-1</v>
      </c>
      <c r="C18">
        <f t="shared" si="10"/>
        <v>1</v>
      </c>
      <c r="D18">
        <f t="shared" si="10"/>
        <v>1</v>
      </c>
      <c r="E18">
        <f t="shared" si="11"/>
        <v>-1</v>
      </c>
      <c r="F18">
        <f t="shared" si="11"/>
        <v>1</v>
      </c>
      <c r="G18">
        <f t="shared" si="12"/>
        <v>-1</v>
      </c>
      <c r="H18">
        <f t="shared" si="13"/>
        <v>-1</v>
      </c>
      <c r="I18" s="6">
        <f t="shared" si="14"/>
        <v>45.2</v>
      </c>
      <c r="L18" t="s">
        <v>56</v>
      </c>
      <c r="M18" t="s">
        <v>57</v>
      </c>
      <c r="P18" t="s">
        <v>58</v>
      </c>
      <c r="Q18">
        <v>10.734583333333333</v>
      </c>
      <c r="R18" s="6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9">
        <v>8.766758270615572</v>
      </c>
      <c r="X18" s="9">
        <v>12.702408396051094</v>
      </c>
      <c r="Y18" s="15">
        <f t="shared" si="2"/>
        <v>57.07</v>
      </c>
      <c r="Z18">
        <f t="shared" si="3"/>
        <v>57.48749999999999</v>
      </c>
      <c r="AA18">
        <f t="shared" si="4"/>
        <v>-0.41749999999998977</v>
      </c>
      <c r="AB18">
        <f t="shared" si="5"/>
        <v>39.583333333333329</v>
      </c>
      <c r="AC18">
        <f t="shared" si="6"/>
        <v>-0.827082172907735</v>
      </c>
    </row>
    <row r="19" spans="2:29" x14ac:dyDescent="0.4">
      <c r="B19">
        <f t="shared" si="10"/>
        <v>1</v>
      </c>
      <c r="C19">
        <f t="shared" si="10"/>
        <v>1</v>
      </c>
      <c r="D19">
        <f t="shared" si="10"/>
        <v>1</v>
      </c>
      <c r="E19">
        <f t="shared" si="11"/>
        <v>1</v>
      </c>
      <c r="F19">
        <f t="shared" si="11"/>
        <v>1</v>
      </c>
      <c r="G19">
        <f t="shared" si="12"/>
        <v>1</v>
      </c>
      <c r="H19">
        <f t="shared" si="13"/>
        <v>1</v>
      </c>
      <c r="I19" s="6">
        <f t="shared" si="14"/>
        <v>70.510000000000005</v>
      </c>
      <c r="J19" t="s">
        <v>59</v>
      </c>
      <c r="K19">
        <f>(K11-0)/$K$8^0.5</f>
        <v>15.933008639034604</v>
      </c>
      <c r="L19">
        <f t="shared" ref="L19:L25" si="15">_xlfn.T.INV(0.005,$L$9)</f>
        <v>-2.9207816224251002</v>
      </c>
      <c r="M19" s="10">
        <f t="shared" ref="M19:M25" si="16">_xlfn.T.INV(0.995,$L$9)</f>
        <v>2.9207816224250998</v>
      </c>
      <c r="N19" s="10"/>
      <c r="O19" s="10"/>
      <c r="P19" t="s">
        <v>60</v>
      </c>
      <c r="Q19">
        <v>0.55208333333333437</v>
      </c>
      <c r="R19" s="6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9">
        <v>-1.4157417293844259</v>
      </c>
      <c r="X19" s="9">
        <v>2.5199083960510946</v>
      </c>
      <c r="Y19" s="15">
        <f t="shared" si="2"/>
        <v>75.75</v>
      </c>
      <c r="Z19">
        <f t="shared" si="3"/>
        <v>78.956666666666649</v>
      </c>
      <c r="AA19">
        <f t="shared" si="4"/>
        <v>-3.2066666666666492</v>
      </c>
      <c r="AB19">
        <f t="shared" si="5"/>
        <v>22.916666666666664</v>
      </c>
      <c r="AC19">
        <f t="shared" si="6"/>
        <v>-2.3220376041503372</v>
      </c>
    </row>
    <row r="20" spans="2:29" x14ac:dyDescent="0.4">
      <c r="B20">
        <f>C2</f>
        <v>-1</v>
      </c>
      <c r="C20">
        <f t="shared" ref="C20:D20" si="17">D2</f>
        <v>-1</v>
      </c>
      <c r="D20">
        <f t="shared" si="17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1">
        <f t="shared" ref="I20:I27" si="18">G2</f>
        <v>58.58</v>
      </c>
      <c r="J20" t="s">
        <v>61</v>
      </c>
      <c r="K20">
        <f t="shared" ref="K20:K25" si="19">(K12-0)/$K$8^0.5</f>
        <v>0.8194401446539944</v>
      </c>
      <c r="L20">
        <f t="shared" si="15"/>
        <v>-2.9207816224251002</v>
      </c>
      <c r="M20" s="10">
        <f t="shared" si="16"/>
        <v>2.9207816224250998</v>
      </c>
      <c r="P20" t="s">
        <v>62</v>
      </c>
      <c r="Q20">
        <v>-4.0362499999999972</v>
      </c>
      <c r="R20" s="6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9">
        <v>-6.0040750627177584</v>
      </c>
      <c r="X20" s="9">
        <v>-2.0684249372822361</v>
      </c>
      <c r="Y20" s="15">
        <f t="shared" si="2"/>
        <v>25.07</v>
      </c>
      <c r="Z20">
        <f t="shared" si="3"/>
        <v>28.853333333333318</v>
      </c>
      <c r="AA20">
        <f t="shared" si="4"/>
        <v>-3.7833333333333172</v>
      </c>
      <c r="AB20">
        <f t="shared" si="5"/>
        <v>14.583333333333334</v>
      </c>
      <c r="AC20">
        <f t="shared" si="6"/>
        <v>-3.3017048961195545</v>
      </c>
    </row>
    <row r="21" spans="2:29" x14ac:dyDescent="0.4">
      <c r="B21">
        <f t="shared" ref="B21:D27" si="20">C3</f>
        <v>1</v>
      </c>
      <c r="C21">
        <f t="shared" si="20"/>
        <v>-1</v>
      </c>
      <c r="D21">
        <f t="shared" si="20"/>
        <v>-1</v>
      </c>
      <c r="E21">
        <f t="shared" ref="E21:F27" si="21">B21*C21</f>
        <v>-1</v>
      </c>
      <c r="F21">
        <f t="shared" si="21"/>
        <v>1</v>
      </c>
      <c r="G21">
        <f t="shared" ref="G21:G27" si="22">B21*D21</f>
        <v>-1</v>
      </c>
      <c r="H21">
        <f t="shared" ref="H21:H27" si="23">B21*C21*D21</f>
        <v>1</v>
      </c>
      <c r="I21" s="11">
        <f t="shared" si="18"/>
        <v>77.569999999999993</v>
      </c>
      <c r="J21" t="s">
        <v>63</v>
      </c>
      <c r="K21">
        <f t="shared" si="19"/>
        <v>-5.990880514160934</v>
      </c>
      <c r="L21">
        <f t="shared" si="15"/>
        <v>-2.9207816224251002</v>
      </c>
      <c r="M21" s="10">
        <f t="shared" si="16"/>
        <v>2.9207816224250998</v>
      </c>
      <c r="P21" t="s">
        <v>64</v>
      </c>
      <c r="Q21">
        <v>1.0812500000000012</v>
      </c>
      <c r="R21" s="6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9">
        <v>-0.88657506271775977</v>
      </c>
      <c r="X21" s="9">
        <v>3.0490750627177619</v>
      </c>
      <c r="Y21" s="15">
        <f t="shared" si="2"/>
        <v>54.37</v>
      </c>
      <c r="Z21">
        <f t="shared" si="3"/>
        <v>50.322499999999984</v>
      </c>
      <c r="AA21">
        <f t="shared" si="4"/>
        <v>4.0475000000000136</v>
      </c>
      <c r="AB21">
        <f t="shared" si="5"/>
        <v>93.75</v>
      </c>
      <c r="AC21">
        <f t="shared" si="6"/>
        <v>4.8035520548914157</v>
      </c>
    </row>
    <row r="22" spans="2:29" x14ac:dyDescent="0.4">
      <c r="B22">
        <f t="shared" si="20"/>
        <v>-1</v>
      </c>
      <c r="C22">
        <f t="shared" si="20"/>
        <v>1</v>
      </c>
      <c r="D22">
        <f t="shared" si="20"/>
        <v>-1</v>
      </c>
      <c r="E22">
        <f t="shared" si="21"/>
        <v>-1</v>
      </c>
      <c r="F22">
        <f t="shared" si="21"/>
        <v>-1</v>
      </c>
      <c r="G22">
        <f t="shared" si="22"/>
        <v>1</v>
      </c>
      <c r="H22">
        <f t="shared" si="23"/>
        <v>1</v>
      </c>
      <c r="I22" s="11">
        <f t="shared" si="18"/>
        <v>34.03</v>
      </c>
      <c r="J22" t="s">
        <v>65</v>
      </c>
      <c r="K22">
        <f t="shared" si="19"/>
        <v>1.604865792737445</v>
      </c>
      <c r="L22">
        <f t="shared" si="15"/>
        <v>-2.9207816224251002</v>
      </c>
      <c r="M22" s="10">
        <f t="shared" si="16"/>
        <v>2.9207816224250998</v>
      </c>
      <c r="P22" t="s">
        <v>66</v>
      </c>
      <c r="Q22">
        <v>14.317083333333336</v>
      </c>
      <c r="R22" s="6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9">
        <v>12.349258270615575</v>
      </c>
      <c r="X22" s="9">
        <v>16.284908396051097</v>
      </c>
      <c r="Y22" s="15">
        <f t="shared" si="2"/>
        <v>15.41</v>
      </c>
      <c r="Z22">
        <f t="shared" si="3"/>
        <v>20.780833333333327</v>
      </c>
      <c r="AA22">
        <f t="shared" si="4"/>
        <v>-5.3708333333333265</v>
      </c>
      <c r="AB22">
        <f t="shared" si="5"/>
        <v>2.083333333333333</v>
      </c>
      <c r="AC22">
        <f t="shared" si="6"/>
        <v>-6.3776205949554976</v>
      </c>
    </row>
    <row r="23" spans="2:29" x14ac:dyDescent="0.4">
      <c r="B23">
        <f t="shared" si="20"/>
        <v>1</v>
      </c>
      <c r="C23">
        <f t="shared" si="20"/>
        <v>1</v>
      </c>
      <c r="D23">
        <f t="shared" si="20"/>
        <v>-1</v>
      </c>
      <c r="E23">
        <f t="shared" si="21"/>
        <v>1</v>
      </c>
      <c r="F23">
        <f t="shared" si="21"/>
        <v>-1</v>
      </c>
      <c r="G23">
        <f t="shared" si="22"/>
        <v>-1</v>
      </c>
      <c r="H23">
        <f t="shared" si="23"/>
        <v>-1</v>
      </c>
      <c r="I23" s="11">
        <f t="shared" si="18"/>
        <v>48.49</v>
      </c>
      <c r="J23" t="s">
        <v>67</v>
      </c>
      <c r="K23">
        <f t="shared" si="19"/>
        <v>21.250402121098787</v>
      </c>
      <c r="L23">
        <f t="shared" si="15"/>
        <v>-2.9207816224251002</v>
      </c>
      <c r="M23" s="10">
        <f t="shared" si="16"/>
        <v>2.9207816224250998</v>
      </c>
      <c r="P23" t="s">
        <v>68</v>
      </c>
      <c r="Q23">
        <v>0.77791666666666759</v>
      </c>
      <c r="R23" s="6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9">
        <v>-1.1899083960510928</v>
      </c>
      <c r="X23" s="9">
        <v>2.7457417293844277</v>
      </c>
      <c r="Y23" s="15">
        <f t="shared" si="2"/>
        <v>36.99</v>
      </c>
      <c r="Z23">
        <f t="shared" si="3"/>
        <v>42.249999999999993</v>
      </c>
      <c r="AA23">
        <f t="shared" si="4"/>
        <v>-5.2599999999999909</v>
      </c>
      <c r="AB23">
        <f t="shared" si="5"/>
        <v>6.25</v>
      </c>
      <c r="AC23">
        <f t="shared" si="6"/>
        <v>-4.8035520548913917</v>
      </c>
    </row>
    <row r="24" spans="2:29" ht="17.5" thickBot="1" x14ac:dyDescent="0.45">
      <c r="B24">
        <f t="shared" si="20"/>
        <v>-1</v>
      </c>
      <c r="C24">
        <f t="shared" si="20"/>
        <v>-1</v>
      </c>
      <c r="D24">
        <f t="shared" si="20"/>
        <v>1</v>
      </c>
      <c r="E24">
        <f t="shared" si="21"/>
        <v>1</v>
      </c>
      <c r="F24">
        <f t="shared" si="21"/>
        <v>-1</v>
      </c>
      <c r="G24">
        <f t="shared" si="22"/>
        <v>-1</v>
      </c>
      <c r="H24">
        <f t="shared" si="23"/>
        <v>1</v>
      </c>
      <c r="I24" s="11">
        <f t="shared" si="18"/>
        <v>20.69</v>
      </c>
      <c r="J24" t="s">
        <v>69</v>
      </c>
      <c r="K24">
        <f t="shared" si="19"/>
        <v>1.154637547221893</v>
      </c>
      <c r="L24">
        <f t="shared" si="15"/>
        <v>-2.9207816224251002</v>
      </c>
      <c r="M24" s="10">
        <f t="shared" si="16"/>
        <v>2.9207816224250998</v>
      </c>
      <c r="P24" s="7" t="s">
        <v>70</v>
      </c>
      <c r="Q24" s="7">
        <v>-0.23208333333333375</v>
      </c>
      <c r="R24" s="12">
        <v>0.67373234876898891</v>
      </c>
      <c r="S24" s="7">
        <v>-0.34447408345077263</v>
      </c>
      <c r="T24" s="7">
        <v>0.73497586712810792</v>
      </c>
      <c r="U24" s="7">
        <v>-1.6603321097454962</v>
      </c>
      <c r="V24" s="7">
        <v>1.1961654430788284</v>
      </c>
      <c r="W24" s="13">
        <v>-2.1999083960510948</v>
      </c>
      <c r="X24" s="13">
        <v>1.7357417293844271</v>
      </c>
      <c r="Y24" s="15">
        <f t="shared" si="2"/>
        <v>50.29</v>
      </c>
      <c r="Z24">
        <f t="shared" si="3"/>
        <v>49.414999999999999</v>
      </c>
      <c r="AA24">
        <f t="shared" si="4"/>
        <v>0.875</v>
      </c>
      <c r="AB24">
        <f t="shared" si="5"/>
        <v>56.25</v>
      </c>
      <c r="AC24">
        <f t="shared" si="6"/>
        <v>0.49256237725079627</v>
      </c>
    </row>
    <row r="25" spans="2:29" x14ac:dyDescent="0.4">
      <c r="B25">
        <f t="shared" si="20"/>
        <v>1</v>
      </c>
      <c r="C25">
        <f t="shared" si="20"/>
        <v>-1</v>
      </c>
      <c r="D25">
        <f t="shared" si="20"/>
        <v>1</v>
      </c>
      <c r="E25">
        <f t="shared" si="21"/>
        <v>-1</v>
      </c>
      <c r="F25">
        <f t="shared" si="21"/>
        <v>-1</v>
      </c>
      <c r="G25">
        <f t="shared" si="22"/>
        <v>1</v>
      </c>
      <c r="H25">
        <f t="shared" si="23"/>
        <v>-1</v>
      </c>
      <c r="I25" s="11">
        <f t="shared" si="18"/>
        <v>44.31</v>
      </c>
      <c r="J25" t="s">
        <v>71</v>
      </c>
      <c r="K25">
        <f t="shared" si="19"/>
        <v>-0.34447408345077202</v>
      </c>
      <c r="L25">
        <f t="shared" si="15"/>
        <v>-2.9207816224251002</v>
      </c>
      <c r="M25" s="10">
        <f t="shared" si="16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 s="15">
        <f t="shared" si="2"/>
        <v>74.680000000000007</v>
      </c>
      <c r="Z25">
        <f t="shared" si="3"/>
        <v>70.884166666666658</v>
      </c>
      <c r="AA25">
        <f t="shared" si="4"/>
        <v>3.7958333333333485</v>
      </c>
      <c r="AB25">
        <f t="shared" si="5"/>
        <v>81.25</v>
      </c>
      <c r="AC25">
        <f t="shared" si="6"/>
        <v>2.7777834618357606</v>
      </c>
    </row>
    <row r="26" spans="2:29" x14ac:dyDescent="0.4">
      <c r="B26">
        <f t="shared" si="20"/>
        <v>-1</v>
      </c>
      <c r="C26">
        <f t="shared" si="20"/>
        <v>1</v>
      </c>
      <c r="D26">
        <f t="shared" si="20"/>
        <v>1</v>
      </c>
      <c r="E26">
        <f t="shared" si="21"/>
        <v>-1</v>
      </c>
      <c r="F26">
        <f t="shared" si="21"/>
        <v>1</v>
      </c>
      <c r="G26">
        <f t="shared" si="22"/>
        <v>-1</v>
      </c>
      <c r="H26">
        <f t="shared" si="23"/>
        <v>-1</v>
      </c>
      <c r="I26" s="11">
        <f t="shared" si="18"/>
        <v>49.53</v>
      </c>
      <c r="M26" s="10"/>
      <c r="P26" t="s">
        <v>77</v>
      </c>
      <c r="Q26" s="14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Z26" t="s">
        <v>7</v>
      </c>
      <c r="AA26">
        <f>AVERAGE(AA2:AA25)</f>
        <v>1.0954200509634878E-14</v>
      </c>
    </row>
    <row r="27" spans="2:29" x14ac:dyDescent="0.4">
      <c r="B27">
        <f t="shared" si="20"/>
        <v>1</v>
      </c>
      <c r="C27">
        <f t="shared" si="20"/>
        <v>1</v>
      </c>
      <c r="D27">
        <f t="shared" si="20"/>
        <v>1</v>
      </c>
      <c r="E27">
        <f t="shared" si="21"/>
        <v>1</v>
      </c>
      <c r="F27">
        <f t="shared" si="21"/>
        <v>1</v>
      </c>
      <c r="G27">
        <f t="shared" si="22"/>
        <v>1</v>
      </c>
      <c r="H27">
        <f t="shared" si="23"/>
        <v>1</v>
      </c>
      <c r="I27" s="11">
        <f t="shared" si="18"/>
        <v>74</v>
      </c>
      <c r="J27" t="s">
        <v>78</v>
      </c>
      <c r="K27">
        <f t="shared" ref="K27:K33" si="24">K11-$N$9</f>
        <v>17.533516541231165</v>
      </c>
      <c r="L27" s="10">
        <f t="shared" ref="L27:L33" si="25">K11+$N$9</f>
        <v>25.404816792102174</v>
      </c>
      <c r="M27" s="10"/>
      <c r="P27" t="s">
        <v>79</v>
      </c>
      <c r="Q27" s="14">
        <f t="shared" ref="Q27:Q33" si="26">K11/2</f>
        <v>10.734583333333335</v>
      </c>
      <c r="R27" s="9">
        <f t="shared" ref="R27:S33" si="27">K27/2</f>
        <v>8.7667582706155827</v>
      </c>
      <c r="S27" s="9">
        <f t="shared" si="27"/>
        <v>12.702408396051087</v>
      </c>
      <c r="T27" t="str">
        <f t="shared" ref="T27:T33" si="28">IF(OR(R27&gt;0,S27&lt;0),"reject","accept")</f>
        <v>reject</v>
      </c>
      <c r="Z27" t="s">
        <v>96</v>
      </c>
      <c r="AA27">
        <f>_xlfn.STDEV.S(AA2:AA25)</f>
        <v>3.13114381563717</v>
      </c>
    </row>
    <row r="28" spans="2:29" x14ac:dyDescent="0.4">
      <c r="B28">
        <f>C2</f>
        <v>-1</v>
      </c>
      <c r="C28">
        <f t="shared" ref="C28:D28" si="29">D2</f>
        <v>-1</v>
      </c>
      <c r="D28">
        <f t="shared" si="29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5">
        <f t="shared" ref="I28:I35" si="30">H2</f>
        <v>57.07</v>
      </c>
      <c r="J28" t="s">
        <v>80</v>
      </c>
      <c r="K28">
        <f t="shared" si="24"/>
        <v>-2.8314834587688393</v>
      </c>
      <c r="L28" s="10">
        <f t="shared" si="25"/>
        <v>5.0398167921021733</v>
      </c>
      <c r="M28" s="10"/>
      <c r="P28" t="s">
        <v>81</v>
      </c>
      <c r="Q28">
        <f t="shared" si="26"/>
        <v>0.55208333333333359</v>
      </c>
      <c r="R28" s="9">
        <f t="shared" si="27"/>
        <v>-1.4157417293844197</v>
      </c>
      <c r="S28" s="9">
        <f t="shared" si="27"/>
        <v>2.5199083960510866</v>
      </c>
      <c r="T28" t="str">
        <f t="shared" si="28"/>
        <v>accept</v>
      </c>
    </row>
    <row r="29" spans="2:29" x14ac:dyDescent="0.4">
      <c r="B29">
        <f t="shared" ref="B29:D35" si="31">C3</f>
        <v>1</v>
      </c>
      <c r="C29">
        <f t="shared" si="31"/>
        <v>-1</v>
      </c>
      <c r="D29">
        <f t="shared" si="31"/>
        <v>-1</v>
      </c>
      <c r="E29">
        <f t="shared" ref="E29:F35" si="32">B29*C29</f>
        <v>-1</v>
      </c>
      <c r="F29">
        <f t="shared" si="32"/>
        <v>1</v>
      </c>
      <c r="G29">
        <f t="shared" ref="G29:G35" si="33">B29*D29</f>
        <v>-1</v>
      </c>
      <c r="H29">
        <f t="shared" ref="H29:H35" si="34">B29*C29*D29</f>
        <v>1</v>
      </c>
      <c r="I29" s="15">
        <f t="shared" si="30"/>
        <v>75.75</v>
      </c>
      <c r="J29" t="s">
        <v>82</v>
      </c>
      <c r="K29">
        <f t="shared" si="24"/>
        <v>-12.008150125435504</v>
      </c>
      <c r="L29" s="10">
        <f t="shared" si="25"/>
        <v>-4.1368498745644917</v>
      </c>
      <c r="M29" s="10"/>
      <c r="P29" t="s">
        <v>83</v>
      </c>
      <c r="Q29" s="14">
        <f t="shared" si="26"/>
        <v>-4.036249999999999</v>
      </c>
      <c r="R29" s="9">
        <f t="shared" si="27"/>
        <v>-6.0040750627177522</v>
      </c>
      <c r="S29" s="9">
        <f t="shared" si="27"/>
        <v>-2.0684249372822459</v>
      </c>
      <c r="T29" t="str">
        <f t="shared" si="28"/>
        <v>reject</v>
      </c>
      <c r="V29" t="s">
        <v>77</v>
      </c>
    </row>
    <row r="30" spans="2:29" x14ac:dyDescent="0.4">
      <c r="B30">
        <f t="shared" si="31"/>
        <v>-1</v>
      </c>
      <c r="C30">
        <f t="shared" si="31"/>
        <v>1</v>
      </c>
      <c r="D30">
        <f t="shared" si="31"/>
        <v>-1</v>
      </c>
      <c r="E30">
        <f t="shared" si="32"/>
        <v>-1</v>
      </c>
      <c r="F30">
        <f t="shared" si="32"/>
        <v>-1</v>
      </c>
      <c r="G30">
        <f t="shared" si="33"/>
        <v>1</v>
      </c>
      <c r="H30">
        <f t="shared" si="34"/>
        <v>1</v>
      </c>
      <c r="I30" s="15">
        <f t="shared" si="30"/>
        <v>25.07</v>
      </c>
      <c r="J30" t="s">
        <v>84</v>
      </c>
      <c r="K30">
        <f t="shared" si="24"/>
        <v>-1.7731501254355062</v>
      </c>
      <c r="L30" s="10">
        <f t="shared" si="25"/>
        <v>6.0981501254355059</v>
      </c>
      <c r="M30" s="10"/>
      <c r="P30" s="16" t="s">
        <v>85</v>
      </c>
      <c r="Q30">
        <f t="shared" si="26"/>
        <v>1.08125</v>
      </c>
      <c r="R30" s="9">
        <f t="shared" si="27"/>
        <v>-0.8865750627177531</v>
      </c>
      <c r="S30" s="9">
        <f t="shared" si="27"/>
        <v>3.049075062717753</v>
      </c>
      <c r="T30" t="str">
        <f t="shared" si="28"/>
        <v>accept</v>
      </c>
      <c r="V30" t="s">
        <v>79</v>
      </c>
    </row>
    <row r="31" spans="2:29" x14ac:dyDescent="0.4">
      <c r="B31">
        <f t="shared" si="31"/>
        <v>1</v>
      </c>
      <c r="C31">
        <f t="shared" si="31"/>
        <v>1</v>
      </c>
      <c r="D31">
        <f t="shared" si="31"/>
        <v>-1</v>
      </c>
      <c r="E31">
        <f t="shared" si="32"/>
        <v>1</v>
      </c>
      <c r="F31">
        <f t="shared" si="32"/>
        <v>-1</v>
      </c>
      <c r="G31">
        <f t="shared" si="33"/>
        <v>-1</v>
      </c>
      <c r="H31">
        <f t="shared" si="34"/>
        <v>-1</v>
      </c>
      <c r="I31" s="15">
        <f t="shared" si="30"/>
        <v>54.37</v>
      </c>
      <c r="J31" t="s">
        <v>86</v>
      </c>
      <c r="K31">
        <f t="shared" si="24"/>
        <v>24.698516541231164</v>
      </c>
      <c r="L31" s="10">
        <f t="shared" si="25"/>
        <v>32.569816792102174</v>
      </c>
      <c r="M31" s="10"/>
      <c r="P31" t="s">
        <v>87</v>
      </c>
      <c r="Q31" s="14">
        <f t="shared" si="26"/>
        <v>14.317083333333334</v>
      </c>
      <c r="R31" s="9">
        <f t="shared" si="27"/>
        <v>12.349258270615582</v>
      </c>
      <c r="S31" s="9">
        <f t="shared" si="27"/>
        <v>16.284908396051087</v>
      </c>
      <c r="T31" t="str">
        <f t="shared" si="28"/>
        <v>reject</v>
      </c>
      <c r="V31" t="s">
        <v>88</v>
      </c>
    </row>
    <row r="32" spans="2:29" x14ac:dyDescent="0.4">
      <c r="B32">
        <f t="shared" si="31"/>
        <v>-1</v>
      </c>
      <c r="C32">
        <f t="shared" si="31"/>
        <v>-1</v>
      </c>
      <c r="D32">
        <f t="shared" si="31"/>
        <v>1</v>
      </c>
      <c r="E32">
        <f t="shared" si="32"/>
        <v>1</v>
      </c>
      <c r="F32">
        <f t="shared" si="32"/>
        <v>-1</v>
      </c>
      <c r="G32">
        <f t="shared" si="33"/>
        <v>-1</v>
      </c>
      <c r="H32">
        <f t="shared" si="34"/>
        <v>1</v>
      </c>
      <c r="I32" s="15">
        <f t="shared" si="30"/>
        <v>15.41</v>
      </c>
      <c r="J32" t="s">
        <v>89</v>
      </c>
      <c r="K32">
        <f t="shared" si="24"/>
        <v>-2.3798167921021713</v>
      </c>
      <c r="L32" s="10">
        <f t="shared" si="25"/>
        <v>5.4914834587688413</v>
      </c>
      <c r="M32" s="10"/>
      <c r="P32" t="s">
        <v>90</v>
      </c>
      <c r="Q32">
        <f t="shared" si="26"/>
        <v>0.77791666666666737</v>
      </c>
      <c r="R32" s="9">
        <f t="shared" si="27"/>
        <v>-1.1899083960510857</v>
      </c>
      <c r="S32" s="9">
        <f t="shared" si="27"/>
        <v>2.7457417293844206</v>
      </c>
      <c r="T32" t="str">
        <f t="shared" si="28"/>
        <v>accept</v>
      </c>
      <c r="V32" t="s">
        <v>90</v>
      </c>
    </row>
    <row r="33" spans="2:20" x14ac:dyDescent="0.4">
      <c r="B33">
        <f t="shared" si="31"/>
        <v>1</v>
      </c>
      <c r="C33">
        <f t="shared" si="31"/>
        <v>-1</v>
      </c>
      <c r="D33">
        <f t="shared" si="31"/>
        <v>1</v>
      </c>
      <c r="E33">
        <f t="shared" si="32"/>
        <v>-1</v>
      </c>
      <c r="F33">
        <f t="shared" si="32"/>
        <v>-1</v>
      </c>
      <c r="G33">
        <f t="shared" si="33"/>
        <v>1</v>
      </c>
      <c r="H33">
        <f t="shared" si="34"/>
        <v>-1</v>
      </c>
      <c r="I33" s="15">
        <f t="shared" si="30"/>
        <v>36.99</v>
      </c>
      <c r="J33" t="s">
        <v>91</v>
      </c>
      <c r="K33">
        <f t="shared" si="24"/>
        <v>-4.3998167921021709</v>
      </c>
      <c r="L33" s="10">
        <f t="shared" si="25"/>
        <v>3.4714834587688412</v>
      </c>
      <c r="M33" s="10"/>
      <c r="P33" t="s">
        <v>92</v>
      </c>
      <c r="Q33">
        <f t="shared" si="26"/>
        <v>-0.23208333333333245</v>
      </c>
      <c r="R33" s="9">
        <f t="shared" si="27"/>
        <v>-2.1999083960510855</v>
      </c>
      <c r="S33" s="9">
        <f t="shared" si="27"/>
        <v>1.7357417293844206</v>
      </c>
      <c r="T33" t="str">
        <f t="shared" si="28"/>
        <v>accept</v>
      </c>
    </row>
    <row r="34" spans="2:20" x14ac:dyDescent="0.4">
      <c r="B34">
        <f t="shared" si="31"/>
        <v>-1</v>
      </c>
      <c r="C34">
        <f t="shared" si="31"/>
        <v>1</v>
      </c>
      <c r="D34">
        <f t="shared" si="31"/>
        <v>1</v>
      </c>
      <c r="E34">
        <f t="shared" si="32"/>
        <v>-1</v>
      </c>
      <c r="F34">
        <f t="shared" si="32"/>
        <v>1</v>
      </c>
      <c r="G34">
        <f t="shared" si="33"/>
        <v>-1</v>
      </c>
      <c r="H34">
        <f t="shared" si="34"/>
        <v>-1</v>
      </c>
      <c r="I34" s="15">
        <f t="shared" si="30"/>
        <v>50.29</v>
      </c>
      <c r="M34" s="10"/>
    </row>
    <row r="35" spans="2:20" x14ac:dyDescent="0.4">
      <c r="B35">
        <f t="shared" si="31"/>
        <v>1</v>
      </c>
      <c r="C35">
        <f t="shared" si="31"/>
        <v>1</v>
      </c>
      <c r="D35">
        <f t="shared" si="31"/>
        <v>1</v>
      </c>
      <c r="E35">
        <f t="shared" si="32"/>
        <v>1</v>
      </c>
      <c r="F35">
        <f t="shared" si="32"/>
        <v>1</v>
      </c>
      <c r="G35">
        <f t="shared" si="33"/>
        <v>1</v>
      </c>
      <c r="H35">
        <f t="shared" si="34"/>
        <v>1</v>
      </c>
      <c r="I35" s="15">
        <f t="shared" si="30"/>
        <v>74.680000000000007</v>
      </c>
      <c r="M35" s="10"/>
      <c r="Q35" t="s">
        <v>1</v>
      </c>
      <c r="R35" t="s">
        <v>2</v>
      </c>
      <c r="S35" t="s">
        <v>3</v>
      </c>
      <c r="T35" t="s">
        <v>93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1" priority="1" operator="lessThan">
      <formula>$L$19</formula>
    </cfRule>
    <cfRule type="cellIs" dxfId="0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2024-05-22T09:28:00Z</dcterms:created>
  <dcterms:modified xsi:type="dcterms:W3CDTF">2024-05-22T16:32:50Z</dcterms:modified>
</cp:coreProperties>
</file>