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9\"/>
    </mc:Choice>
  </mc:AlternateContent>
  <xr:revisionPtr revIDLastSave="0" documentId="13_ncr:1_{0BBC912E-7A82-4ACB-80A4-DB28ACD48055}" xr6:coauthVersionLast="47" xr6:coauthVersionMax="47" xr10:uidLastSave="{00000000-0000-0000-0000-000000000000}"/>
  <bookViews>
    <workbookView xWindow="-120" yWindow="-120" windowWidth="29040" windowHeight="15720" activeTab="2" xr2:uid="{72666EC5-6C4B-40E6-8982-245031BE4D0B}"/>
  </bookViews>
  <sheets>
    <sheet name="1" sheetId="2" r:id="rId1"/>
    <sheet name="2" sheetId="1" r:id="rId2"/>
    <sheet name="3" sheetId="3" r:id="rId3"/>
    <sheet name="工作表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5" i="3" l="1"/>
  <c r="AS6" i="3"/>
  <c r="AS7" i="3"/>
  <c r="AS8" i="3"/>
  <c r="AS9" i="3"/>
  <c r="AS10" i="3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P5" i="3"/>
  <c r="AP6" i="3"/>
  <c r="AP7" i="3"/>
  <c r="AP8" i="3"/>
  <c r="AP9" i="3"/>
  <c r="AP10" i="3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P38" i="3" s="1"/>
  <c r="AP39" i="3" s="1"/>
  <c r="AP40" i="3" s="1"/>
  <c r="AP41" i="3" s="1"/>
  <c r="AP42" i="3" s="1"/>
  <c r="AS4" i="3"/>
  <c r="AP4" i="3"/>
  <c r="AS3" i="3"/>
  <c r="AP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3" i="3"/>
  <c r="J16" i="3"/>
  <c r="N16" i="3" s="1"/>
  <c r="J15" i="3"/>
  <c r="N15" i="3" s="1"/>
  <c r="J14" i="3"/>
  <c r="N14" i="3" s="1"/>
  <c r="J13" i="3"/>
  <c r="N13" i="3" s="1"/>
  <c r="I9" i="3"/>
  <c r="E3" i="4"/>
  <c r="B4" i="4"/>
  <c r="I7" i="2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P44" i="1"/>
  <c r="P45" i="1"/>
  <c r="P46" i="1"/>
  <c r="P4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Q3" i="1"/>
  <c r="P3" i="1"/>
  <c r="AB4" i="1"/>
  <c r="AB5" i="1"/>
  <c r="AB6" i="1"/>
  <c r="AB7" i="1"/>
  <c r="AB8" i="1"/>
  <c r="AB3" i="1"/>
  <c r="I3" i="3" l="1"/>
  <c r="I4" i="3" s="1"/>
  <c r="I11" i="3" s="1"/>
  <c r="I2" i="3"/>
  <c r="AU3" i="3" l="1"/>
  <c r="AU7" i="3"/>
  <c r="AU11" i="3"/>
  <c r="AU15" i="3"/>
  <c r="AU19" i="3"/>
  <c r="AU23" i="3"/>
  <c r="AU27" i="3"/>
  <c r="AU31" i="3"/>
  <c r="AU35" i="3"/>
  <c r="AU39" i="3"/>
  <c r="AU9" i="3"/>
  <c r="AV3" i="3"/>
  <c r="AV7" i="3"/>
  <c r="AV11" i="3"/>
  <c r="AV15" i="3"/>
  <c r="AV19" i="3"/>
  <c r="AV23" i="3"/>
  <c r="AV27" i="3"/>
  <c r="AV31" i="3"/>
  <c r="AV35" i="3"/>
  <c r="AV39" i="3"/>
  <c r="AU4" i="3"/>
  <c r="AU8" i="3"/>
  <c r="AU12" i="3"/>
  <c r="AU16" i="3"/>
  <c r="AU20" i="3"/>
  <c r="AU24" i="3"/>
  <c r="AU28" i="3"/>
  <c r="AU32" i="3"/>
  <c r="AU36" i="3"/>
  <c r="AU40" i="3"/>
  <c r="AV4" i="3"/>
  <c r="AV8" i="3"/>
  <c r="AV12" i="3"/>
  <c r="AV16" i="3"/>
  <c r="AV20" i="3"/>
  <c r="AV24" i="3"/>
  <c r="AV28" i="3"/>
  <c r="AV32" i="3"/>
  <c r="AV36" i="3"/>
  <c r="AV40" i="3"/>
  <c r="AU5" i="3"/>
  <c r="AU17" i="3"/>
  <c r="AU21" i="3"/>
  <c r="AU25" i="3"/>
  <c r="AU29" i="3"/>
  <c r="AU33" i="3"/>
  <c r="AU37" i="3"/>
  <c r="AU41" i="3"/>
  <c r="AV5" i="3"/>
  <c r="AV9" i="3"/>
  <c r="AV13" i="3"/>
  <c r="AV17" i="3"/>
  <c r="AV21" i="3"/>
  <c r="AV25" i="3"/>
  <c r="AV29" i="3"/>
  <c r="AV33" i="3"/>
  <c r="AV37" i="3"/>
  <c r="AV41" i="3"/>
  <c r="AU6" i="3"/>
  <c r="AU10" i="3"/>
  <c r="AU14" i="3"/>
  <c r="AU18" i="3"/>
  <c r="AU22" i="3"/>
  <c r="AU26" i="3"/>
  <c r="AU30" i="3"/>
  <c r="AU34" i="3"/>
  <c r="AU38" i="3"/>
  <c r="AU42" i="3"/>
  <c r="AV6" i="3"/>
  <c r="AV10" i="3"/>
  <c r="AV14" i="3"/>
  <c r="AV18" i="3"/>
  <c r="AV22" i="3"/>
  <c r="AV26" i="3"/>
  <c r="AV30" i="3"/>
  <c r="AV34" i="3"/>
  <c r="AV38" i="3"/>
  <c r="AV42" i="3"/>
  <c r="AU13" i="3"/>
  <c r="M15" i="3"/>
  <c r="M16" i="3"/>
  <c r="M13" i="3"/>
  <c r="M14" i="3"/>
  <c r="I6" i="3"/>
  <c r="I7" i="3" s="1"/>
  <c r="I10" i="3" s="1"/>
  <c r="I16" i="3"/>
  <c r="K16" i="3" s="1"/>
  <c r="L16" i="3" s="1"/>
  <c r="I15" i="3"/>
  <c r="K15" i="3" s="1"/>
  <c r="I14" i="3"/>
  <c r="K14" i="3" s="1"/>
  <c r="I13" i="3"/>
  <c r="K13" i="3" s="1"/>
  <c r="L14" i="3" l="1"/>
  <c r="AF7" i="3"/>
  <c r="AF23" i="3"/>
  <c r="AF39" i="3"/>
  <c r="AC16" i="3"/>
  <c r="AC32" i="3"/>
  <c r="AF9" i="3"/>
  <c r="AF17" i="3"/>
  <c r="AF25" i="3"/>
  <c r="AF33" i="3"/>
  <c r="AF41" i="3"/>
  <c r="AF11" i="3"/>
  <c r="AF19" i="3"/>
  <c r="AF27" i="3"/>
  <c r="AF35" i="3"/>
  <c r="AC4" i="3"/>
  <c r="AC12" i="3"/>
  <c r="AC20" i="3"/>
  <c r="AC28" i="3"/>
  <c r="AC36" i="3"/>
  <c r="AF5" i="3"/>
  <c r="AF13" i="3"/>
  <c r="AF21" i="3"/>
  <c r="AF29" i="3"/>
  <c r="AF37" i="3"/>
  <c r="AF3" i="3"/>
  <c r="AG3" i="3" s="1"/>
  <c r="AG4" i="3" s="1"/>
  <c r="AF15" i="3"/>
  <c r="AF31" i="3"/>
  <c r="AC8" i="3"/>
  <c r="AC24" i="3"/>
  <c r="AC40" i="3"/>
  <c r="AF8" i="3"/>
  <c r="AC33" i="3"/>
  <c r="AF30" i="3"/>
  <c r="AC5" i="3"/>
  <c r="AF16" i="3"/>
  <c r="AC41" i="3"/>
  <c r="AF38" i="3"/>
  <c r="AF36" i="3"/>
  <c r="AF24" i="3"/>
  <c r="AC10" i="3"/>
  <c r="AC26" i="3"/>
  <c r="AC42" i="3"/>
  <c r="AC38" i="3"/>
  <c r="AF28" i="3"/>
  <c r="AC7" i="3"/>
  <c r="AF32" i="3"/>
  <c r="AF10" i="3"/>
  <c r="AF26" i="3"/>
  <c r="AF42" i="3"/>
  <c r="AC30" i="3"/>
  <c r="AF20" i="3"/>
  <c r="AC3" i="3"/>
  <c r="AD3" i="3" s="1"/>
  <c r="AC15" i="3"/>
  <c r="AF40" i="3"/>
  <c r="AC22" i="3"/>
  <c r="AC37" i="3"/>
  <c r="AF12" i="3"/>
  <c r="AC35" i="3"/>
  <c r="AC23" i="3"/>
  <c r="AC9" i="3"/>
  <c r="AF6" i="3"/>
  <c r="AC14" i="3"/>
  <c r="AC29" i="3"/>
  <c r="AF4" i="3"/>
  <c r="AC27" i="3"/>
  <c r="AC31" i="3"/>
  <c r="AC17" i="3"/>
  <c r="AC18" i="3"/>
  <c r="AC34" i="3"/>
  <c r="AF14" i="3"/>
  <c r="AC6" i="3"/>
  <c r="AC21" i="3"/>
  <c r="AF22" i="3"/>
  <c r="AC39" i="3"/>
  <c r="AC13" i="3"/>
  <c r="AC25" i="3"/>
  <c r="AF18" i="3"/>
  <c r="AC19" i="3"/>
  <c r="AF34" i="3"/>
  <c r="AC11" i="3"/>
  <c r="L15" i="3"/>
  <c r="AL4" i="3"/>
  <c r="AM4" i="3" s="1"/>
  <c r="AI13" i="3"/>
  <c r="AI37" i="3"/>
  <c r="AL24" i="3"/>
  <c r="AL7" i="3"/>
  <c r="AL15" i="3"/>
  <c r="AL23" i="3"/>
  <c r="AL31" i="3"/>
  <c r="AL39" i="3"/>
  <c r="AI8" i="3"/>
  <c r="AI16" i="3"/>
  <c r="AI24" i="3"/>
  <c r="AI32" i="3"/>
  <c r="AI40" i="3"/>
  <c r="AL16" i="3"/>
  <c r="AL32" i="3"/>
  <c r="AL40" i="3"/>
  <c r="AI9" i="3"/>
  <c r="AI17" i="3"/>
  <c r="AI25" i="3"/>
  <c r="AI33" i="3"/>
  <c r="AI41" i="3"/>
  <c r="AL12" i="3"/>
  <c r="AL20" i="3"/>
  <c r="AL28" i="3"/>
  <c r="AL36" i="3"/>
  <c r="AI5" i="3"/>
  <c r="AI21" i="3"/>
  <c r="AI29" i="3"/>
  <c r="AL8" i="3"/>
  <c r="AI18" i="3"/>
  <c r="AI34" i="3"/>
  <c r="AL19" i="3"/>
  <c r="AL5" i="3"/>
  <c r="AM5" i="3" s="1"/>
  <c r="AI35" i="3"/>
  <c r="AL25" i="3"/>
  <c r="AI39" i="3"/>
  <c r="AL14" i="3"/>
  <c r="AL18" i="3"/>
  <c r="AL34" i="3"/>
  <c r="AL27" i="3"/>
  <c r="AL13" i="3"/>
  <c r="AI27" i="3"/>
  <c r="AL17" i="3"/>
  <c r="AI31" i="3"/>
  <c r="AL6" i="3"/>
  <c r="AL35" i="3"/>
  <c r="AL21" i="3"/>
  <c r="AI19" i="3"/>
  <c r="AL9" i="3"/>
  <c r="AI23" i="3"/>
  <c r="AI38" i="3"/>
  <c r="AI4" i="3"/>
  <c r="AL29" i="3"/>
  <c r="AI11" i="3"/>
  <c r="AI15" i="3"/>
  <c r="AI30" i="3"/>
  <c r="AI10" i="3"/>
  <c r="AI26" i="3"/>
  <c r="AI42" i="3"/>
  <c r="AI12" i="3"/>
  <c r="AL37" i="3"/>
  <c r="AI7" i="3"/>
  <c r="AI22" i="3"/>
  <c r="AL10" i="3"/>
  <c r="AL26" i="3"/>
  <c r="AL42" i="3"/>
  <c r="AI20" i="3"/>
  <c r="AL38" i="3"/>
  <c r="AI14" i="3"/>
  <c r="AI3" i="3"/>
  <c r="AJ3" i="3" s="1"/>
  <c r="AI28" i="3"/>
  <c r="AL41" i="3"/>
  <c r="AI36" i="3"/>
  <c r="AL22" i="3"/>
  <c r="AI6" i="3"/>
  <c r="AL3" i="3"/>
  <c r="AM3" i="3" s="1"/>
  <c r="AL33" i="3"/>
  <c r="AL11" i="3"/>
  <c r="AL30" i="3"/>
  <c r="L13" i="3"/>
  <c r="Z8" i="3"/>
  <c r="Z16" i="3"/>
  <c r="Z24" i="3"/>
  <c r="Z32" i="3"/>
  <c r="Z40" i="3"/>
  <c r="W8" i="3"/>
  <c r="W16" i="3"/>
  <c r="W24" i="3"/>
  <c r="W32" i="3"/>
  <c r="W40" i="3"/>
  <c r="Z9" i="3"/>
  <c r="Z17" i="3"/>
  <c r="Z25" i="3"/>
  <c r="Z33" i="3"/>
  <c r="W9" i="3"/>
  <c r="W17" i="3"/>
  <c r="W25" i="3"/>
  <c r="W33" i="3"/>
  <c r="W41" i="3"/>
  <c r="Z41" i="3"/>
  <c r="Z6" i="3"/>
  <c r="Z22" i="3"/>
  <c r="Z30" i="3"/>
  <c r="Z38" i="3"/>
  <c r="W6" i="3"/>
  <c r="W14" i="3"/>
  <c r="W22" i="3"/>
  <c r="W30" i="3"/>
  <c r="Z14" i="3"/>
  <c r="W38" i="3"/>
  <c r="Z26" i="3"/>
  <c r="Z4" i="3"/>
  <c r="Z29" i="3"/>
  <c r="W29" i="3"/>
  <c r="Z12" i="3"/>
  <c r="W26" i="3"/>
  <c r="Z34" i="3"/>
  <c r="W12" i="3"/>
  <c r="Z37" i="3"/>
  <c r="W13" i="3"/>
  <c r="W3" i="3"/>
  <c r="X3" i="3" s="1"/>
  <c r="W18" i="3"/>
  <c r="Z42" i="3"/>
  <c r="Z20" i="3"/>
  <c r="Z7" i="3"/>
  <c r="W5" i="3"/>
  <c r="W35" i="3"/>
  <c r="W10" i="3"/>
  <c r="Z3" i="3"/>
  <c r="AA3" i="3" s="1"/>
  <c r="Z28" i="3"/>
  <c r="Z15" i="3"/>
  <c r="Z21" i="3"/>
  <c r="W27" i="3"/>
  <c r="W39" i="3"/>
  <c r="Z11" i="3"/>
  <c r="W36" i="3"/>
  <c r="Z23" i="3"/>
  <c r="W28" i="3"/>
  <c r="W19" i="3"/>
  <c r="W31" i="3"/>
  <c r="Z19" i="3"/>
  <c r="Z5" i="3"/>
  <c r="Z31" i="3"/>
  <c r="W20" i="3"/>
  <c r="W11" i="3"/>
  <c r="W23" i="3"/>
  <c r="Z10" i="3"/>
  <c r="Z27" i="3"/>
  <c r="Z13" i="3"/>
  <c r="Z39" i="3"/>
  <c r="W4" i="3"/>
  <c r="W42" i="3"/>
  <c r="W15" i="3"/>
  <c r="Z18" i="3"/>
  <c r="Z35" i="3"/>
  <c r="W21" i="3"/>
  <c r="W37" i="3"/>
  <c r="Z36" i="3"/>
  <c r="W34" i="3"/>
  <c r="W7" i="3"/>
  <c r="G47" i="2"/>
  <c r="G46" i="2"/>
  <c r="G45" i="2"/>
  <c r="G44" i="2"/>
  <c r="G43" i="2"/>
  <c r="S42" i="2"/>
  <c r="G42" i="2"/>
  <c r="S41" i="2"/>
  <c r="G41" i="2"/>
  <c r="S40" i="2"/>
  <c r="G40" i="2"/>
  <c r="S39" i="2"/>
  <c r="G39" i="2"/>
  <c r="S38" i="2"/>
  <c r="G38" i="2"/>
  <c r="S37" i="2"/>
  <c r="G37" i="2"/>
  <c r="S36" i="2"/>
  <c r="G36" i="2"/>
  <c r="S35" i="2"/>
  <c r="G35" i="2"/>
  <c r="S34" i="2"/>
  <c r="G34" i="2"/>
  <c r="S33" i="2"/>
  <c r="G33" i="2"/>
  <c r="S32" i="2"/>
  <c r="G32" i="2"/>
  <c r="S31" i="2"/>
  <c r="G31" i="2"/>
  <c r="S30" i="2"/>
  <c r="G30" i="2"/>
  <c r="S29" i="2"/>
  <c r="G29" i="2"/>
  <c r="S28" i="2"/>
  <c r="G28" i="2"/>
  <c r="S27" i="2"/>
  <c r="G27" i="2"/>
  <c r="S26" i="2"/>
  <c r="G26" i="2"/>
  <c r="S25" i="2"/>
  <c r="G25" i="2"/>
  <c r="S24" i="2"/>
  <c r="G24" i="2"/>
  <c r="S23" i="2"/>
  <c r="G23" i="2"/>
  <c r="S22" i="2"/>
  <c r="G22" i="2"/>
  <c r="S21" i="2"/>
  <c r="G21" i="2"/>
  <c r="S20" i="2"/>
  <c r="G20" i="2"/>
  <c r="S19" i="2"/>
  <c r="G19" i="2"/>
  <c r="S18" i="2"/>
  <c r="G18" i="2"/>
  <c r="S17" i="2"/>
  <c r="G17" i="2"/>
  <c r="S16" i="2"/>
  <c r="G16" i="2"/>
  <c r="S15" i="2"/>
  <c r="G15" i="2"/>
  <c r="S14" i="2"/>
  <c r="G14" i="2"/>
  <c r="S13" i="2"/>
  <c r="G13" i="2"/>
  <c r="S12" i="2"/>
  <c r="G12" i="2"/>
  <c r="S11" i="2"/>
  <c r="G11" i="2"/>
  <c r="I3" i="2" s="1"/>
  <c r="S10" i="2"/>
  <c r="G10" i="2"/>
  <c r="S9" i="2"/>
  <c r="G9" i="2"/>
  <c r="S8" i="2"/>
  <c r="G8" i="2"/>
  <c r="S7" i="2"/>
  <c r="G7" i="2"/>
  <c r="S6" i="2"/>
  <c r="G6" i="2"/>
  <c r="S5" i="2"/>
  <c r="G5" i="2"/>
  <c r="S4" i="2"/>
  <c r="G4" i="2"/>
  <c r="S3" i="2"/>
  <c r="G3" i="2"/>
  <c r="AD5" i="3" l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G5" i="3"/>
  <c r="AG6" i="3" s="1"/>
  <c r="AG7" i="3" s="1"/>
  <c r="AG8" i="3" s="1"/>
  <c r="AG9" i="3" s="1"/>
  <c r="AG10" i="3" s="1"/>
  <c r="AD4" i="3"/>
  <c r="AG11" i="3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J4" i="3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M6" i="3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A4" i="3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X4" i="3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I4" i="2"/>
  <c r="I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I11" i="1" l="1"/>
  <c r="I12" i="1"/>
  <c r="I13" i="1" s="1"/>
  <c r="I6" i="2"/>
  <c r="I3" i="1"/>
  <c r="I2" i="1"/>
  <c r="I18" i="1" l="1"/>
  <c r="I17" i="1"/>
  <c r="T10" i="2"/>
  <c r="T3" i="2"/>
  <c r="U3" i="2" s="1"/>
  <c r="U4" i="2" s="1"/>
  <c r="U5" i="2" s="1"/>
  <c r="K3" i="2"/>
  <c r="L3" i="2" s="1"/>
  <c r="K7" i="2"/>
  <c r="K10" i="2"/>
  <c r="K45" i="2"/>
  <c r="K8" i="2"/>
  <c r="K9" i="2"/>
  <c r="K23" i="2"/>
  <c r="T15" i="2"/>
  <c r="K4" i="2"/>
  <c r="K40" i="2"/>
  <c r="T32" i="2"/>
  <c r="K25" i="2"/>
  <c r="T13" i="2"/>
  <c r="K6" i="2"/>
  <c r="K42" i="2"/>
  <c r="T38" i="2"/>
  <c r="K27" i="2"/>
  <c r="T19" i="2"/>
  <c r="K12" i="2"/>
  <c r="T4" i="2"/>
  <c r="T36" i="2"/>
  <c r="K29" i="2"/>
  <c r="T17" i="2"/>
  <c r="K14" i="2"/>
  <c r="T6" i="2"/>
  <c r="T42" i="2"/>
  <c r="K31" i="2"/>
  <c r="T23" i="2"/>
  <c r="K16" i="2"/>
  <c r="T8" i="2"/>
  <c r="T40" i="2"/>
  <c r="K33" i="2"/>
  <c r="T21" i="2"/>
  <c r="K18" i="2"/>
  <c r="T14" i="2"/>
  <c r="K11" i="2"/>
  <c r="K35" i="2"/>
  <c r="T27" i="2"/>
  <c r="K20" i="2"/>
  <c r="T12" i="2"/>
  <c r="K46" i="2"/>
  <c r="K37" i="2"/>
  <c r="T25" i="2"/>
  <c r="K22" i="2"/>
  <c r="T18" i="2"/>
  <c r="K39" i="2"/>
  <c r="T31" i="2"/>
  <c r="K24" i="2"/>
  <c r="T16" i="2"/>
  <c r="K5" i="2"/>
  <c r="K41" i="2"/>
  <c r="T29" i="2"/>
  <c r="K26" i="2"/>
  <c r="T22" i="2"/>
  <c r="K43" i="2"/>
  <c r="T35" i="2"/>
  <c r="K28" i="2"/>
  <c r="T20" i="2"/>
  <c r="K13" i="2"/>
  <c r="K47" i="2"/>
  <c r="T33" i="2"/>
  <c r="K30" i="2"/>
  <c r="T26" i="2"/>
  <c r="K15" i="2"/>
  <c r="T7" i="2"/>
  <c r="T39" i="2"/>
  <c r="K32" i="2"/>
  <c r="T24" i="2"/>
  <c r="K17" i="2"/>
  <c r="T5" i="2"/>
  <c r="T37" i="2"/>
  <c r="K34" i="2"/>
  <c r="T30" i="2"/>
  <c r="K19" i="2"/>
  <c r="T11" i="2"/>
  <c r="K44" i="2"/>
  <c r="K36" i="2"/>
  <c r="T28" i="2"/>
  <c r="K21" i="2"/>
  <c r="T9" i="2"/>
  <c r="T41" i="2"/>
  <c r="K38" i="2"/>
  <c r="T34" i="2"/>
  <c r="I10" i="2"/>
  <c r="I11" i="2"/>
  <c r="I4" i="1"/>
  <c r="AI13" i="1" l="1"/>
  <c r="AI41" i="1"/>
  <c r="AI9" i="1"/>
  <c r="AL23" i="1"/>
  <c r="AI38" i="1"/>
  <c r="AI14" i="1"/>
  <c r="AI21" i="1"/>
  <c r="AI40" i="1"/>
  <c r="AI8" i="1"/>
  <c r="AI39" i="1"/>
  <c r="AI5" i="1"/>
  <c r="AI32" i="1"/>
  <c r="AL15" i="1"/>
  <c r="AL20" i="1"/>
  <c r="AL27" i="1"/>
  <c r="AL34" i="1"/>
  <c r="AL9" i="1"/>
  <c r="AL36" i="1"/>
  <c r="AL3" i="1"/>
  <c r="AM3" i="1" s="1"/>
  <c r="AL24" i="1"/>
  <c r="AI15" i="1"/>
  <c r="AI27" i="1"/>
  <c r="AL35" i="1"/>
  <c r="AL38" i="1"/>
  <c r="AL31" i="1"/>
  <c r="AL30" i="1"/>
  <c r="AL28" i="1"/>
  <c r="AL4" i="1"/>
  <c r="AL18" i="1"/>
  <c r="AI33" i="1"/>
  <c r="AL17" i="1"/>
  <c r="AL12" i="1"/>
  <c r="AL19" i="1"/>
  <c r="AL42" i="1"/>
  <c r="AL10" i="1"/>
  <c r="AL16" i="1"/>
  <c r="AI31" i="1"/>
  <c r="AI30" i="1"/>
  <c r="AI28" i="1"/>
  <c r="AI4" i="1"/>
  <c r="AL11" i="1"/>
  <c r="AI18" i="1"/>
  <c r="AI12" i="1"/>
  <c r="AI19" i="1"/>
  <c r="AI42" i="1"/>
  <c r="AI10" i="1"/>
  <c r="AI29" i="1"/>
  <c r="AL33" i="1"/>
  <c r="AI17" i="1"/>
  <c r="AI7" i="1"/>
  <c r="AI22" i="1"/>
  <c r="AI37" i="1"/>
  <c r="AL40" i="1"/>
  <c r="AI36" i="1"/>
  <c r="AI26" i="1"/>
  <c r="AL14" i="1"/>
  <c r="AI35" i="1"/>
  <c r="AL29" i="1"/>
  <c r="AI11" i="1"/>
  <c r="AL39" i="1"/>
  <c r="AL7" i="1"/>
  <c r="AL22" i="1"/>
  <c r="AL37" i="1"/>
  <c r="AL5" i="1"/>
  <c r="AL32" i="1"/>
  <c r="AI16" i="1"/>
  <c r="AL6" i="1"/>
  <c r="AL25" i="1"/>
  <c r="AL26" i="1"/>
  <c r="AI6" i="1"/>
  <c r="AI20" i="1"/>
  <c r="AI34" i="1"/>
  <c r="AI25" i="1"/>
  <c r="AI3" i="1"/>
  <c r="AJ3" i="1" s="1"/>
  <c r="AI24" i="1"/>
  <c r="AL13" i="1"/>
  <c r="AL41" i="1"/>
  <c r="AI23" i="1"/>
  <c r="AL21" i="1"/>
  <c r="AL8" i="1"/>
  <c r="AP10" i="1"/>
  <c r="AP18" i="1"/>
  <c r="AP26" i="1"/>
  <c r="AP34" i="1"/>
  <c r="AP42" i="1"/>
  <c r="AO11" i="1"/>
  <c r="AO19" i="1"/>
  <c r="AO27" i="1"/>
  <c r="AO35" i="1"/>
  <c r="AP3" i="1"/>
  <c r="AO12" i="1"/>
  <c r="AP16" i="1"/>
  <c r="AP9" i="1"/>
  <c r="AO42" i="1"/>
  <c r="AP11" i="1"/>
  <c r="AP19" i="1"/>
  <c r="AP27" i="1"/>
  <c r="AP35" i="1"/>
  <c r="AO4" i="1"/>
  <c r="AO20" i="1"/>
  <c r="AO28" i="1"/>
  <c r="AO36" i="1"/>
  <c r="AO3" i="1"/>
  <c r="AP33" i="1"/>
  <c r="AO34" i="1"/>
  <c r="AP4" i="1"/>
  <c r="AP12" i="1"/>
  <c r="AP20" i="1"/>
  <c r="AP28" i="1"/>
  <c r="AP36" i="1"/>
  <c r="AO5" i="1"/>
  <c r="AO13" i="1"/>
  <c r="AO21" i="1"/>
  <c r="AO29" i="1"/>
  <c r="AO37" i="1"/>
  <c r="AP15" i="1"/>
  <c r="AP31" i="1"/>
  <c r="AO16" i="1"/>
  <c r="AO40" i="1"/>
  <c r="AP8" i="1"/>
  <c r="AP40" i="1"/>
  <c r="AO9" i="1"/>
  <c r="AO33" i="1"/>
  <c r="AP41" i="1"/>
  <c r="AP5" i="1"/>
  <c r="AP13" i="1"/>
  <c r="AP21" i="1"/>
  <c r="AP29" i="1"/>
  <c r="AP37" i="1"/>
  <c r="AO6" i="1"/>
  <c r="AO14" i="1"/>
  <c r="AO22" i="1"/>
  <c r="AO30" i="1"/>
  <c r="AO38" i="1"/>
  <c r="AP7" i="1"/>
  <c r="AP23" i="1"/>
  <c r="AO8" i="1"/>
  <c r="AO24" i="1"/>
  <c r="AP32" i="1"/>
  <c r="AO17" i="1"/>
  <c r="AO41" i="1"/>
  <c r="AP17" i="1"/>
  <c r="AO18" i="1"/>
  <c r="AP6" i="1"/>
  <c r="AP14" i="1"/>
  <c r="AP22" i="1"/>
  <c r="AP30" i="1"/>
  <c r="AP38" i="1"/>
  <c r="AO7" i="1"/>
  <c r="AO15" i="1"/>
  <c r="AO23" i="1"/>
  <c r="AO31" i="1"/>
  <c r="AO39" i="1"/>
  <c r="AP39" i="1"/>
  <c r="AO32" i="1"/>
  <c r="AP24" i="1"/>
  <c r="AO25" i="1"/>
  <c r="AP25" i="1"/>
  <c r="AO10" i="1"/>
  <c r="AO26" i="1"/>
  <c r="I9" i="1"/>
  <c r="I8" i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U6" i="2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W10" i="2"/>
  <c r="W4" i="2"/>
  <c r="W40" i="2"/>
  <c r="W26" i="2"/>
  <c r="W20" i="2"/>
  <c r="W14" i="2"/>
  <c r="W9" i="2"/>
  <c r="W8" i="2"/>
  <c r="W7" i="2"/>
  <c r="W39" i="2"/>
  <c r="W27" i="2"/>
  <c r="W22" i="2"/>
  <c r="W16" i="2"/>
  <c r="W6" i="2"/>
  <c r="W41" i="2"/>
  <c r="W5" i="2"/>
  <c r="W32" i="2"/>
  <c r="W17" i="2"/>
  <c r="W3" i="2"/>
  <c r="W38" i="2"/>
  <c r="W37" i="2"/>
  <c r="W36" i="2"/>
  <c r="W35" i="2"/>
  <c r="W33" i="2"/>
  <c r="W31" i="2"/>
  <c r="W30" i="2"/>
  <c r="W28" i="2"/>
  <c r="W25" i="2"/>
  <c r="W23" i="2"/>
  <c r="W21" i="2"/>
  <c r="W18" i="2"/>
  <c r="W12" i="2"/>
  <c r="W42" i="2"/>
  <c r="W34" i="2"/>
  <c r="W29" i="2"/>
  <c r="W24" i="2"/>
  <c r="W19" i="2"/>
  <c r="W15" i="2"/>
  <c r="W13" i="2"/>
  <c r="W11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AJ4" i="1" l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Z31" i="1"/>
  <c r="Z30" i="1"/>
  <c r="AC20" i="1"/>
  <c r="Z27" i="1"/>
  <c r="Z34" i="1"/>
  <c r="Z25" i="1"/>
  <c r="AC36" i="1"/>
  <c r="AC35" i="1"/>
  <c r="AC3" i="1"/>
  <c r="AD3" i="1" s="1"/>
  <c r="Z26" i="1"/>
  <c r="Z24" i="1"/>
  <c r="Z6" i="1"/>
  <c r="AC19" i="1"/>
  <c r="AC13" i="1"/>
  <c r="AC41" i="1"/>
  <c r="AC23" i="1"/>
  <c r="Z14" i="1"/>
  <c r="Z41" i="1"/>
  <c r="AC9" i="1"/>
  <c r="AC14" i="1"/>
  <c r="AC40" i="1"/>
  <c r="AC31" i="1"/>
  <c r="Z20" i="1"/>
  <c r="AC34" i="1"/>
  <c r="Z9" i="1"/>
  <c r="Z36" i="1"/>
  <c r="AC26" i="1"/>
  <c r="AC24" i="1"/>
  <c r="AC29" i="1"/>
  <c r="AC11" i="1"/>
  <c r="AC39" i="1"/>
  <c r="AC7" i="1"/>
  <c r="AC22" i="1"/>
  <c r="AC37" i="1"/>
  <c r="AC5" i="1"/>
  <c r="AC32" i="1"/>
  <c r="Z29" i="1"/>
  <c r="AC33" i="1"/>
  <c r="AC17" i="1"/>
  <c r="Z39" i="1"/>
  <c r="Z7" i="1"/>
  <c r="Z22" i="1"/>
  <c r="Z37" i="1"/>
  <c r="Z5" i="1"/>
  <c r="Z32" i="1"/>
  <c r="AC16" i="1"/>
  <c r="Z15" i="1"/>
  <c r="AC28" i="1"/>
  <c r="AC4" i="1"/>
  <c r="AD4" i="1" s="1"/>
  <c r="Z11" i="1"/>
  <c r="AC18" i="1"/>
  <c r="Z12" i="1"/>
  <c r="Z42" i="1"/>
  <c r="Z10" i="1"/>
  <c r="Z13" i="1"/>
  <c r="Z23" i="1"/>
  <c r="Z8" i="1"/>
  <c r="AC25" i="1"/>
  <c r="Z40" i="1"/>
  <c r="AC15" i="1"/>
  <c r="AC6" i="1"/>
  <c r="Z28" i="1"/>
  <c r="Z4" i="1"/>
  <c r="Z18" i="1"/>
  <c r="Z33" i="1"/>
  <c r="Z17" i="1"/>
  <c r="AC12" i="1"/>
  <c r="Z19" i="1"/>
  <c r="AC42" i="1"/>
  <c r="AC10" i="1"/>
  <c r="Z16" i="1"/>
  <c r="Z38" i="1"/>
  <c r="AC21" i="1"/>
  <c r="Z35" i="1"/>
  <c r="AC8" i="1"/>
  <c r="AC38" i="1"/>
  <c r="Z21" i="1"/>
  <c r="AC30" i="1"/>
  <c r="AC27" i="1"/>
  <c r="Z3" i="1"/>
  <c r="AA3" i="1" s="1"/>
  <c r="AG5" i="1"/>
  <c r="AG13" i="1"/>
  <c r="AG21" i="1"/>
  <c r="AG29" i="1"/>
  <c r="AG37" i="1"/>
  <c r="AF5" i="1"/>
  <c r="AF13" i="1"/>
  <c r="AF21" i="1"/>
  <c r="AF29" i="1"/>
  <c r="AF37" i="1"/>
  <c r="AG30" i="1"/>
  <c r="AF22" i="1"/>
  <c r="AF36" i="1"/>
  <c r="AG6" i="1"/>
  <c r="AG14" i="1"/>
  <c r="AG22" i="1"/>
  <c r="AG38" i="1"/>
  <c r="AF6" i="1"/>
  <c r="AF14" i="1"/>
  <c r="AF30" i="1"/>
  <c r="AF38" i="1"/>
  <c r="AF27" i="1"/>
  <c r="AG36" i="1"/>
  <c r="AG7" i="1"/>
  <c r="AG15" i="1"/>
  <c r="AG23" i="1"/>
  <c r="AG31" i="1"/>
  <c r="AG39" i="1"/>
  <c r="AF7" i="1"/>
  <c r="AF15" i="1"/>
  <c r="AF23" i="1"/>
  <c r="AF31" i="1"/>
  <c r="AF39" i="1"/>
  <c r="AG10" i="1"/>
  <c r="AG26" i="1"/>
  <c r="AG42" i="1"/>
  <c r="AF10" i="1"/>
  <c r="AF26" i="1"/>
  <c r="AF42" i="1"/>
  <c r="AG11" i="1"/>
  <c r="AG35" i="1"/>
  <c r="AF19" i="1"/>
  <c r="AG12" i="1"/>
  <c r="AF20" i="1"/>
  <c r="AG8" i="1"/>
  <c r="AG16" i="1"/>
  <c r="AG24" i="1"/>
  <c r="AG32" i="1"/>
  <c r="AG40" i="1"/>
  <c r="AF8" i="1"/>
  <c r="AF16" i="1"/>
  <c r="AF24" i="1"/>
  <c r="AF32" i="1"/>
  <c r="AF40" i="1"/>
  <c r="AG27" i="1"/>
  <c r="AF11" i="1"/>
  <c r="AF35" i="1"/>
  <c r="AG20" i="1"/>
  <c r="AF12" i="1"/>
  <c r="AG9" i="1"/>
  <c r="AG17" i="1"/>
  <c r="AG25" i="1"/>
  <c r="AG33" i="1"/>
  <c r="AG41" i="1"/>
  <c r="AF9" i="1"/>
  <c r="AF17" i="1"/>
  <c r="AF25" i="1"/>
  <c r="AF33" i="1"/>
  <c r="AF41" i="1"/>
  <c r="AG18" i="1"/>
  <c r="AG34" i="1"/>
  <c r="AF18" i="1"/>
  <c r="AF34" i="1"/>
  <c r="AG19" i="1"/>
  <c r="AG3" i="1"/>
  <c r="AF3" i="1"/>
  <c r="AG4" i="1"/>
  <c r="AG28" i="1"/>
  <c r="AF4" i="1"/>
  <c r="AF28" i="1"/>
  <c r="AM4" i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J20" i="1"/>
  <c r="M7" i="1"/>
  <c r="M28" i="1"/>
  <c r="J5" i="1"/>
  <c r="M18" i="1"/>
  <c r="J47" i="1"/>
  <c r="M12" i="1"/>
  <c r="M42" i="1"/>
  <c r="M24" i="1"/>
  <c r="M37" i="1"/>
  <c r="M25" i="1"/>
  <c r="M35" i="1"/>
  <c r="J25" i="1"/>
  <c r="M30" i="1"/>
  <c r="J44" i="1"/>
  <c r="M10" i="1"/>
  <c r="J22" i="1"/>
  <c r="M29" i="1"/>
  <c r="M44" i="1"/>
  <c r="J12" i="1"/>
  <c r="J27" i="1"/>
  <c r="J42" i="1"/>
  <c r="J10" i="1"/>
  <c r="J17" i="1"/>
  <c r="J24" i="1"/>
  <c r="M39" i="1"/>
  <c r="J7" i="1"/>
  <c r="M22" i="1"/>
  <c r="M21" i="1"/>
  <c r="M36" i="1"/>
  <c r="M4" i="1"/>
  <c r="J19" i="1"/>
  <c r="M34" i="1"/>
  <c r="J41" i="1"/>
  <c r="J9" i="1"/>
  <c r="J16" i="1"/>
  <c r="M31" i="1"/>
  <c r="J46" i="1"/>
  <c r="M14" i="1"/>
  <c r="J21" i="1"/>
  <c r="J36" i="1"/>
  <c r="J4" i="1"/>
  <c r="M19" i="1"/>
  <c r="J34" i="1"/>
  <c r="M41" i="1"/>
  <c r="M9" i="1"/>
  <c r="M16" i="1"/>
  <c r="J31" i="1"/>
  <c r="M46" i="1"/>
  <c r="J14" i="1"/>
  <c r="M45" i="1"/>
  <c r="M13" i="1"/>
  <c r="J28" i="1"/>
  <c r="M43" i="1"/>
  <c r="M11" i="1"/>
  <c r="M26" i="1"/>
  <c r="M33" i="1"/>
  <c r="M40" i="1"/>
  <c r="M8" i="1"/>
  <c r="M23" i="1"/>
  <c r="J38" i="1"/>
  <c r="J6" i="1"/>
  <c r="J45" i="1"/>
  <c r="J13" i="1"/>
  <c r="J43" i="1"/>
  <c r="J11" i="1"/>
  <c r="J26" i="1"/>
  <c r="J33" i="1"/>
  <c r="J40" i="1"/>
  <c r="J8" i="1"/>
  <c r="J23" i="1"/>
  <c r="M38" i="1"/>
  <c r="M6" i="1"/>
  <c r="M5" i="1"/>
  <c r="M20" i="1"/>
  <c r="J35" i="1"/>
  <c r="M3" i="1"/>
  <c r="J18" i="1"/>
  <c r="J32" i="1"/>
  <c r="M47" i="1"/>
  <c r="J15" i="1"/>
  <c r="J30" i="1"/>
  <c r="J37" i="1"/>
  <c r="J3" i="1"/>
  <c r="M32" i="1"/>
  <c r="M15" i="1"/>
  <c r="J29" i="1"/>
  <c r="M27" i="1"/>
  <c r="M17" i="1"/>
  <c r="J39" i="1"/>
  <c r="N3" i="1"/>
  <c r="K3" i="1"/>
  <c r="AA4" i="1" l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K4" i="1"/>
  <c r="L3" i="1"/>
  <c r="N4" i="1"/>
  <c r="O3" i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N5" i="1" l="1"/>
  <c r="O4" i="1"/>
  <c r="K5" i="1"/>
  <c r="L4" i="1"/>
  <c r="K6" i="1" l="1"/>
  <c r="L5" i="1"/>
  <c r="N6" i="1"/>
  <c r="O5" i="1"/>
  <c r="K7" i="1" l="1"/>
  <c r="L6" i="1"/>
  <c r="N7" i="1"/>
  <c r="O6" i="1"/>
  <c r="K8" i="1" l="1"/>
  <c r="L7" i="1"/>
  <c r="N8" i="1"/>
  <c r="O7" i="1"/>
  <c r="K9" i="1" l="1"/>
  <c r="L8" i="1"/>
  <c r="N9" i="1"/>
  <c r="O8" i="1"/>
  <c r="N10" i="1" l="1"/>
  <c r="O9" i="1"/>
  <c r="K10" i="1"/>
  <c r="L9" i="1"/>
  <c r="K11" i="1" l="1"/>
  <c r="L10" i="1"/>
  <c r="N11" i="1"/>
  <c r="O10" i="1"/>
  <c r="N12" i="1" l="1"/>
  <c r="O11" i="1"/>
  <c r="K12" i="1"/>
  <c r="L11" i="1"/>
  <c r="K13" i="1" l="1"/>
  <c r="L12" i="1"/>
  <c r="N13" i="1"/>
  <c r="O12" i="1"/>
  <c r="N14" i="1" l="1"/>
  <c r="O13" i="1"/>
  <c r="K14" i="1"/>
  <c r="L13" i="1"/>
  <c r="K15" i="1" l="1"/>
  <c r="L14" i="1"/>
  <c r="N15" i="1"/>
  <c r="O14" i="1"/>
  <c r="N16" i="1" l="1"/>
  <c r="O15" i="1"/>
  <c r="K16" i="1"/>
  <c r="L15" i="1"/>
  <c r="K17" i="1" l="1"/>
  <c r="L16" i="1"/>
  <c r="N17" i="1"/>
  <c r="O16" i="1"/>
  <c r="N18" i="1" l="1"/>
  <c r="O17" i="1"/>
  <c r="K18" i="1"/>
  <c r="L17" i="1"/>
  <c r="K19" i="1" l="1"/>
  <c r="L18" i="1"/>
  <c r="N19" i="1"/>
  <c r="O18" i="1"/>
  <c r="N20" i="1" l="1"/>
  <c r="O19" i="1"/>
  <c r="K20" i="1"/>
  <c r="L19" i="1"/>
  <c r="K21" i="1" l="1"/>
  <c r="L20" i="1"/>
  <c r="N21" i="1"/>
  <c r="O20" i="1"/>
  <c r="N22" i="1" l="1"/>
  <c r="O21" i="1"/>
  <c r="K22" i="1"/>
  <c r="L21" i="1"/>
  <c r="K23" i="1" l="1"/>
  <c r="L22" i="1"/>
  <c r="N23" i="1"/>
  <c r="O22" i="1"/>
  <c r="N24" i="1" l="1"/>
  <c r="O23" i="1"/>
  <c r="K24" i="1"/>
  <c r="L23" i="1"/>
  <c r="K25" i="1" l="1"/>
  <c r="L24" i="1"/>
  <c r="N25" i="1"/>
  <c r="O24" i="1"/>
  <c r="N26" i="1" l="1"/>
  <c r="O25" i="1"/>
  <c r="K26" i="1"/>
  <c r="L25" i="1"/>
  <c r="K27" i="1" l="1"/>
  <c r="L26" i="1"/>
  <c r="N27" i="1"/>
  <c r="O26" i="1"/>
  <c r="N28" i="1" l="1"/>
  <c r="O27" i="1"/>
  <c r="K28" i="1"/>
  <c r="L27" i="1"/>
  <c r="K29" i="1" l="1"/>
  <c r="L28" i="1"/>
  <c r="N29" i="1"/>
  <c r="O28" i="1"/>
  <c r="N30" i="1" l="1"/>
  <c r="O29" i="1"/>
  <c r="K30" i="1"/>
  <c r="L29" i="1"/>
  <c r="K31" i="1" l="1"/>
  <c r="L30" i="1"/>
  <c r="N31" i="1"/>
  <c r="O30" i="1"/>
  <c r="N32" i="1" l="1"/>
  <c r="O31" i="1"/>
  <c r="K32" i="1"/>
  <c r="L31" i="1"/>
  <c r="K33" i="1" l="1"/>
  <c r="L32" i="1"/>
  <c r="N33" i="1"/>
  <c r="O32" i="1"/>
  <c r="N34" i="1" l="1"/>
  <c r="O33" i="1"/>
  <c r="K34" i="1"/>
  <c r="L33" i="1"/>
  <c r="K35" i="1" l="1"/>
  <c r="L34" i="1"/>
  <c r="N35" i="1"/>
  <c r="O34" i="1"/>
  <c r="N36" i="1" l="1"/>
  <c r="O35" i="1"/>
  <c r="K36" i="1"/>
  <c r="L35" i="1"/>
  <c r="K37" i="1" l="1"/>
  <c r="L36" i="1"/>
  <c r="N37" i="1"/>
  <c r="O36" i="1"/>
  <c r="N38" i="1" l="1"/>
  <c r="O37" i="1"/>
  <c r="K38" i="1"/>
  <c r="L37" i="1"/>
  <c r="K39" i="1" l="1"/>
  <c r="L38" i="1"/>
  <c r="N39" i="1"/>
  <c r="O38" i="1"/>
  <c r="N40" i="1" l="1"/>
  <c r="O39" i="1"/>
  <c r="K40" i="1"/>
  <c r="L39" i="1"/>
  <c r="K41" i="1" l="1"/>
  <c r="L40" i="1"/>
  <c r="N41" i="1"/>
  <c r="O40" i="1"/>
  <c r="N42" i="1" l="1"/>
  <c r="O41" i="1"/>
  <c r="K42" i="1"/>
  <c r="L41" i="1"/>
  <c r="K43" i="1" l="1"/>
  <c r="L42" i="1"/>
  <c r="N43" i="1"/>
  <c r="O42" i="1"/>
  <c r="N44" i="1" l="1"/>
  <c r="O43" i="1"/>
  <c r="K44" i="1"/>
  <c r="L43" i="1"/>
  <c r="K45" i="1" l="1"/>
  <c r="L44" i="1"/>
  <c r="N45" i="1"/>
  <c r="O44" i="1"/>
  <c r="N46" i="1" l="1"/>
  <c r="O45" i="1"/>
  <c r="K46" i="1"/>
  <c r="L45" i="1"/>
  <c r="K47" i="1" l="1"/>
  <c r="L47" i="1" s="1"/>
  <c r="L46" i="1"/>
  <c r="N47" i="1"/>
  <c r="O47" i="1" s="1"/>
  <c r="O46" i="1"/>
</calcChain>
</file>

<file path=xl/sharedStrings.xml><?xml version="1.0" encoding="utf-8"?>
<sst xmlns="http://schemas.openxmlformats.org/spreadsheetml/2006/main" count="156" uniqueCount="61">
  <si>
    <r>
      <t xml:space="preserve">                 </t>
    </r>
    <r>
      <rPr>
        <sz val="12"/>
        <color theme="1"/>
        <rFont val="Times New Roman"/>
        <family val="2"/>
      </rPr>
      <t>Center Zone</t>
    </r>
    <phoneticPr fontId="4" type="noConversion"/>
  </si>
  <si>
    <t>up</t>
    <phoneticPr fontId="4" type="noConversion"/>
  </si>
  <si>
    <t>middle</t>
    <phoneticPr fontId="4" type="noConversion"/>
  </si>
  <si>
    <t>down</t>
    <phoneticPr fontId="4" type="noConversion"/>
  </si>
  <si>
    <t>left</t>
    <phoneticPr fontId="4" type="noConversion"/>
  </si>
  <si>
    <t>right</t>
    <phoneticPr fontId="4" type="noConversion"/>
  </si>
  <si>
    <t>average</t>
    <phoneticPr fontId="3" type="noConversion"/>
  </si>
  <si>
    <t>X_bar_bar</t>
    <phoneticPr fontId="3" type="noConversion"/>
  </si>
  <si>
    <t>sample variance</t>
    <phoneticPr fontId="3" type="noConversion"/>
  </si>
  <si>
    <t>standard error</t>
    <phoneticPr fontId="3" type="noConversion"/>
  </si>
  <si>
    <t>mu_0</t>
    <phoneticPr fontId="3" type="noConversion"/>
  </si>
  <si>
    <t>mu_1</t>
    <phoneticPr fontId="3" type="noConversion"/>
  </si>
  <si>
    <t>delta</t>
    <phoneticPr fontId="3" type="noConversion"/>
  </si>
  <si>
    <t>H_1</t>
    <phoneticPr fontId="3" type="noConversion"/>
  </si>
  <si>
    <t>α</t>
    <phoneticPr fontId="3" type="noConversion"/>
  </si>
  <si>
    <t>β</t>
    <phoneticPr fontId="3" type="noConversion"/>
  </si>
  <si>
    <t>H_0</t>
    <phoneticPr fontId="3" type="noConversion"/>
  </si>
  <si>
    <t>C_t</t>
    <phoneticPr fontId="3" type="noConversion"/>
  </si>
  <si>
    <t>value</t>
    <phoneticPr fontId="3" type="noConversion"/>
  </si>
  <si>
    <t xml:space="preserve"> </t>
    <phoneticPr fontId="3" type="noConversion"/>
  </si>
  <si>
    <t>k</t>
    <phoneticPr fontId="3" type="noConversion"/>
  </si>
  <si>
    <t>h</t>
    <phoneticPr fontId="3" type="noConversion"/>
  </si>
  <si>
    <t>K</t>
    <phoneticPr fontId="3" type="noConversion"/>
  </si>
  <si>
    <t>H</t>
    <phoneticPr fontId="3" type="noConversion"/>
  </si>
  <si>
    <t>C^+_i</t>
    <phoneticPr fontId="3" type="noConversion"/>
  </si>
  <si>
    <t>C^-_i</t>
    <phoneticPr fontId="3" type="noConversion"/>
  </si>
  <si>
    <t>x_i-(mu_0+K)</t>
    <phoneticPr fontId="3" type="noConversion"/>
  </si>
  <si>
    <t>x_i-(mu_0-K)</t>
    <phoneticPr fontId="3" type="noConversion"/>
  </si>
  <si>
    <t>N^+</t>
    <phoneticPr fontId="3" type="noConversion"/>
  </si>
  <si>
    <t>N^-</t>
    <phoneticPr fontId="3" type="noConversion"/>
  </si>
  <si>
    <t>LCL</t>
    <phoneticPr fontId="3" type="noConversion"/>
  </si>
  <si>
    <t>UCL</t>
    <phoneticPr fontId="3" type="noConversion"/>
  </si>
  <si>
    <t>(k, h)=(0.5, 5)</t>
    <phoneticPr fontId="3" type="noConversion"/>
  </si>
  <si>
    <t>average(x_i)</t>
    <phoneticPr fontId="3" type="noConversion"/>
  </si>
  <si>
    <t>UCL1</t>
    <phoneticPr fontId="3" type="noConversion"/>
  </si>
  <si>
    <t>LCL1</t>
    <phoneticPr fontId="3" type="noConversion"/>
  </si>
  <si>
    <t>貸款金額</t>
    <phoneticPr fontId="3" type="noConversion"/>
  </si>
  <si>
    <t>月</t>
    <phoneticPr fontId="3" type="noConversion"/>
  </si>
  <si>
    <t>利率</t>
    <phoneticPr fontId="3" type="noConversion"/>
  </si>
  <si>
    <t>付款</t>
    <phoneticPr fontId="3" type="noConversion"/>
  </si>
  <si>
    <t>k*</t>
    <phoneticPr fontId="3" type="noConversion"/>
  </si>
  <si>
    <t>h'</t>
    <phoneticPr fontId="3" type="noConversion"/>
  </si>
  <si>
    <t>ARL_0</t>
    <phoneticPr fontId="3" type="noConversion"/>
  </si>
  <si>
    <t>&lt;=資料_預測_模擬分析_目標搜尋</t>
    <phoneticPr fontId="3" type="noConversion"/>
  </si>
  <si>
    <r>
      <rPr>
        <sz val="12"/>
        <color theme="1"/>
        <rFont val="新細明體"/>
        <family val="1"/>
        <charset val="136"/>
      </rPr>
      <t>δ</t>
    </r>
    <r>
      <rPr>
        <sz val="12"/>
        <color theme="1"/>
        <rFont val="新細明體"/>
        <family val="2"/>
        <charset val="136"/>
        <scheme val="minor"/>
      </rPr>
      <t>*</t>
    </r>
    <r>
      <rPr>
        <sz val="12"/>
        <color theme="1"/>
        <rFont val="新細明體"/>
        <family val="1"/>
        <charset val="161"/>
        <scheme val="minor"/>
      </rPr>
      <t>=1.5</t>
    </r>
    <r>
      <rPr>
        <sz val="12"/>
        <color theme="1"/>
        <rFont val="Calibri"/>
        <family val="1"/>
        <charset val="161"/>
      </rPr>
      <t>σ</t>
    </r>
    <phoneticPr fontId="3" type="noConversion"/>
  </si>
  <si>
    <r>
      <t xml:space="preserve">standard error </t>
    </r>
    <r>
      <rPr>
        <sz val="12"/>
        <color theme="1"/>
        <rFont val="Calibri"/>
        <family val="1"/>
        <charset val="161"/>
      </rPr>
      <t>σ</t>
    </r>
    <phoneticPr fontId="3" type="noConversion"/>
  </si>
  <si>
    <t>h*</t>
    <phoneticPr fontId="3" type="noConversion"/>
  </si>
  <si>
    <t>Δ</t>
    <phoneticPr fontId="3" type="noConversion"/>
  </si>
  <si>
    <r>
      <t>0.5</t>
    </r>
    <r>
      <rPr>
        <sz val="12"/>
        <color theme="1"/>
        <rFont val="Calibri"/>
        <family val="2"/>
      </rPr>
      <t>σ</t>
    </r>
    <phoneticPr fontId="3" type="noConversion"/>
  </si>
  <si>
    <t>1.0σ</t>
    <phoneticPr fontId="3" type="noConversion"/>
  </si>
  <si>
    <t>1.5σ</t>
    <phoneticPr fontId="3" type="noConversion"/>
  </si>
  <si>
    <t>2.0σ</t>
    <phoneticPr fontId="3" type="noConversion"/>
  </si>
  <si>
    <r>
      <rPr>
        <sz val="12"/>
        <color theme="1"/>
        <rFont val="Calibri"/>
        <family val="1"/>
        <charset val="161"/>
      </rPr>
      <t>δ</t>
    </r>
    <r>
      <rPr>
        <sz val="12"/>
        <color theme="1"/>
        <rFont val="新細明體"/>
        <family val="1"/>
        <charset val="136"/>
      </rPr>
      <t>=</t>
    </r>
    <r>
      <rPr>
        <sz val="12"/>
        <color theme="1"/>
        <rFont val="Calibri"/>
        <family val="1"/>
        <charset val="161"/>
      </rPr>
      <t>Δ</t>
    </r>
    <r>
      <rPr>
        <sz val="12"/>
        <color theme="1"/>
        <rFont val="新細明體"/>
        <family val="2"/>
        <charset val="136"/>
        <scheme val="minor"/>
      </rPr>
      <t>/</t>
    </r>
    <r>
      <rPr>
        <sz val="12"/>
        <color theme="1"/>
        <rFont val="Calibri"/>
        <family val="1"/>
        <charset val="161"/>
      </rPr>
      <t>σ</t>
    </r>
    <phoneticPr fontId="3" type="noConversion"/>
  </si>
  <si>
    <t>ARL_1</t>
    <phoneticPr fontId="3" type="noConversion"/>
  </si>
  <si>
    <t>shift</t>
    <phoneticPr fontId="3" type="noConversion"/>
  </si>
  <si>
    <t>H=σh*</t>
    <phoneticPr fontId="3" type="noConversion"/>
  </si>
  <si>
    <r>
      <t>K=Δ</t>
    </r>
    <r>
      <rPr>
        <sz val="12"/>
        <color theme="1"/>
        <rFont val="Calibri"/>
        <family val="1"/>
      </rPr>
      <t>/2</t>
    </r>
    <phoneticPr fontId="3" type="noConversion"/>
  </si>
  <si>
    <t>k=0.25</t>
    <phoneticPr fontId="3" type="noConversion"/>
  </si>
  <si>
    <t>k=0.5</t>
    <phoneticPr fontId="3" type="noConversion"/>
  </si>
  <si>
    <t>k=0.75</t>
    <phoneticPr fontId="3" type="noConversion"/>
  </si>
  <si>
    <t>k=1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</si>
</sst>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1" x14ac:knownFonts="1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12"/>
      <color theme="1"/>
      <name val="Times New Roman"/>
      <family val="2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theme="1"/>
      <name val="Calibri"/>
      <family val="1"/>
      <charset val="161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61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Calibri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Fill="1" applyBorder="1" applyAlignment="1"/>
    <xf numFmtId="0" fontId="5" fillId="0" borderId="0" xfId="0" applyFont="1">
      <alignment vertic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/>
    <xf numFmtId="0" fontId="0" fillId="0" borderId="0" xfId="0" applyAlignment="1">
      <alignment horizontal="center" vertical="center"/>
    </xf>
    <xf numFmtId="8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sequential likelihood ratio</a:t>
            </a:r>
            <a:r>
              <a:rPr lang="en-US" altLang="zh-TW" baseline="0"/>
              <a:t> test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'1'!$W$2</c:f>
              <c:strCache>
                <c:ptCount val="1"/>
                <c:pt idx="0">
                  <c:v>H_0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'1'!$M$3:$M$42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xVal>
          <c:yVal>
            <c:numRef>
              <c:f>'1'!$W$3:$W$42</c:f>
              <c:numCache>
                <c:formatCode>General</c:formatCode>
                <c:ptCount val="40"/>
                <c:pt idx="0">
                  <c:v>-6.7231990657556029</c:v>
                </c:pt>
                <c:pt idx="1">
                  <c:v>-6.7231990657556029</c:v>
                </c:pt>
                <c:pt idx="2">
                  <c:v>-6.7231990657556029</c:v>
                </c:pt>
                <c:pt idx="3">
                  <c:v>-6.7231990657556029</c:v>
                </c:pt>
                <c:pt idx="4">
                  <c:v>-6.7231990657556029</c:v>
                </c:pt>
                <c:pt idx="5">
                  <c:v>-6.7231990657556029</c:v>
                </c:pt>
                <c:pt idx="6">
                  <c:v>-6.7231990657556029</c:v>
                </c:pt>
                <c:pt idx="7">
                  <c:v>-6.7231990657556029</c:v>
                </c:pt>
                <c:pt idx="8">
                  <c:v>-6.7231990657556029</c:v>
                </c:pt>
                <c:pt idx="9">
                  <c:v>-6.7231990657556029</c:v>
                </c:pt>
                <c:pt idx="10">
                  <c:v>-6.7231990657556029</c:v>
                </c:pt>
                <c:pt idx="11">
                  <c:v>-6.7231990657556029</c:v>
                </c:pt>
                <c:pt idx="12">
                  <c:v>-6.7231990657556029</c:v>
                </c:pt>
                <c:pt idx="13">
                  <c:v>-6.7231990657556029</c:v>
                </c:pt>
                <c:pt idx="14">
                  <c:v>-6.7231990657556029</c:v>
                </c:pt>
                <c:pt idx="15">
                  <c:v>-6.7231990657556029</c:v>
                </c:pt>
                <c:pt idx="16">
                  <c:v>-6.7231990657556029</c:v>
                </c:pt>
                <c:pt idx="17">
                  <c:v>-6.7231990657556029</c:v>
                </c:pt>
                <c:pt idx="18">
                  <c:v>-6.7231990657556029</c:v>
                </c:pt>
                <c:pt idx="19">
                  <c:v>-6.7231990657556029</c:v>
                </c:pt>
                <c:pt idx="20">
                  <c:v>-6.7231990657556029</c:v>
                </c:pt>
                <c:pt idx="21">
                  <c:v>-6.7231990657556029</c:v>
                </c:pt>
                <c:pt idx="22">
                  <c:v>-6.7231990657556029</c:v>
                </c:pt>
                <c:pt idx="23">
                  <c:v>-6.7231990657556029</c:v>
                </c:pt>
                <c:pt idx="24">
                  <c:v>-6.7231990657556029</c:v>
                </c:pt>
                <c:pt idx="25">
                  <c:v>-6.7231990657556029</c:v>
                </c:pt>
                <c:pt idx="26">
                  <c:v>-6.7231990657556029</c:v>
                </c:pt>
                <c:pt idx="27">
                  <c:v>-6.7231990657556029</c:v>
                </c:pt>
                <c:pt idx="28">
                  <c:v>-6.7231990657556029</c:v>
                </c:pt>
                <c:pt idx="29">
                  <c:v>-6.7231990657556029</c:v>
                </c:pt>
                <c:pt idx="30">
                  <c:v>-6.7231990657556029</c:v>
                </c:pt>
                <c:pt idx="31">
                  <c:v>-6.7231990657556029</c:v>
                </c:pt>
                <c:pt idx="32">
                  <c:v>-6.7231990657556029</c:v>
                </c:pt>
                <c:pt idx="33">
                  <c:v>-6.7231990657556029</c:v>
                </c:pt>
                <c:pt idx="34">
                  <c:v>-6.7231990657556029</c:v>
                </c:pt>
                <c:pt idx="35">
                  <c:v>-6.7231990657556029</c:v>
                </c:pt>
                <c:pt idx="36">
                  <c:v>-6.7231990657556029</c:v>
                </c:pt>
                <c:pt idx="37">
                  <c:v>-6.7231990657556029</c:v>
                </c:pt>
                <c:pt idx="38">
                  <c:v>-6.7231990657556029</c:v>
                </c:pt>
                <c:pt idx="39">
                  <c:v>-6.7231990657556029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A-4560-8267-645EBC75B866}"/>
            </c:ext>
          </c:extLst>
        </c:ser>
        <c:ser>
          <c:idx val="1"/>
          <c:order val="1"/>
          <c:tx>
            <c:strRef>
              <c:f>'1'!$V$2</c:f>
              <c:strCache>
                <c:ptCount val="1"/>
                <c:pt idx="0">
                  <c:v>H_1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'1'!$M$3:$M$42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xVal>
          <c:yVal>
            <c:numRef>
              <c:f>'1'!$V$3:$V$42</c:f>
              <c:numCache>
                <c:formatCode>General</c:formatCode>
                <c:ptCount val="40"/>
                <c:pt idx="0">
                  <c:v>25.059667138799107</c:v>
                </c:pt>
                <c:pt idx="1">
                  <c:v>25.059667138799107</c:v>
                </c:pt>
                <c:pt idx="2">
                  <c:v>25.059667138799107</c:v>
                </c:pt>
                <c:pt idx="3">
                  <c:v>25.059667138799107</c:v>
                </c:pt>
                <c:pt idx="4">
                  <c:v>25.059667138799107</c:v>
                </c:pt>
                <c:pt idx="5">
                  <c:v>25.059667138799107</c:v>
                </c:pt>
                <c:pt idx="6">
                  <c:v>25.059667138799107</c:v>
                </c:pt>
                <c:pt idx="7">
                  <c:v>25.059667138799107</c:v>
                </c:pt>
                <c:pt idx="8">
                  <c:v>25.059667138799107</c:v>
                </c:pt>
                <c:pt idx="9">
                  <c:v>25.059667138799107</c:v>
                </c:pt>
                <c:pt idx="10">
                  <c:v>25.059667138799107</c:v>
                </c:pt>
                <c:pt idx="11">
                  <c:v>25.059667138799107</c:v>
                </c:pt>
                <c:pt idx="12">
                  <c:v>25.059667138799107</c:v>
                </c:pt>
                <c:pt idx="13">
                  <c:v>25.059667138799107</c:v>
                </c:pt>
                <c:pt idx="14">
                  <c:v>25.059667138799107</c:v>
                </c:pt>
                <c:pt idx="15">
                  <c:v>25.059667138799107</c:v>
                </c:pt>
                <c:pt idx="16">
                  <c:v>25.059667138799107</c:v>
                </c:pt>
                <c:pt idx="17">
                  <c:v>25.059667138799107</c:v>
                </c:pt>
                <c:pt idx="18">
                  <c:v>25.059667138799107</c:v>
                </c:pt>
                <c:pt idx="19">
                  <c:v>25.059667138799107</c:v>
                </c:pt>
                <c:pt idx="20">
                  <c:v>25.059667138799107</c:v>
                </c:pt>
                <c:pt idx="21">
                  <c:v>25.059667138799107</c:v>
                </c:pt>
                <c:pt idx="22">
                  <c:v>25.059667138799107</c:v>
                </c:pt>
                <c:pt idx="23">
                  <c:v>25.059667138799107</c:v>
                </c:pt>
                <c:pt idx="24">
                  <c:v>25.059667138799107</c:v>
                </c:pt>
                <c:pt idx="25">
                  <c:v>25.059667138799107</c:v>
                </c:pt>
                <c:pt idx="26">
                  <c:v>25.059667138799107</c:v>
                </c:pt>
                <c:pt idx="27">
                  <c:v>25.059667138799107</c:v>
                </c:pt>
                <c:pt idx="28">
                  <c:v>25.059667138799107</c:v>
                </c:pt>
                <c:pt idx="29">
                  <c:v>25.059667138799107</c:v>
                </c:pt>
                <c:pt idx="30">
                  <c:v>25.059667138799107</c:v>
                </c:pt>
                <c:pt idx="31">
                  <c:v>25.059667138799107</c:v>
                </c:pt>
                <c:pt idx="32">
                  <c:v>25.059667138799107</c:v>
                </c:pt>
                <c:pt idx="33">
                  <c:v>25.059667138799107</c:v>
                </c:pt>
                <c:pt idx="34">
                  <c:v>25.059667138799107</c:v>
                </c:pt>
                <c:pt idx="35">
                  <c:v>25.059667138799107</c:v>
                </c:pt>
                <c:pt idx="36">
                  <c:v>25.059667138799107</c:v>
                </c:pt>
                <c:pt idx="37">
                  <c:v>25.059667138799107</c:v>
                </c:pt>
                <c:pt idx="38">
                  <c:v>25.059667138799107</c:v>
                </c:pt>
                <c:pt idx="39">
                  <c:v>25.059667138799107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A-4560-8267-645EBC75B866}"/>
            </c:ext>
          </c:extLst>
        </c:ser>
        <c:ser>
          <c:idx val="2"/>
          <c:order val="2"/>
          <c:tx>
            <c:strRef>
              <c:f>'1'!$U$2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'1'!$M$3:$M$42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xVal>
          <c:yVal>
            <c:numRef>
              <c:f>'1'!$U$3:$U$42</c:f>
              <c:numCache>
                <c:formatCode>General</c:formatCode>
                <c:ptCount val="40"/>
                <c:pt idx="0">
                  <c:v>-2.8912805994066275</c:v>
                </c:pt>
                <c:pt idx="1">
                  <c:v>-5.3825611988132209</c:v>
                </c:pt>
                <c:pt idx="2">
                  <c:v>-14.273841798219848</c:v>
                </c:pt>
                <c:pt idx="3">
                  <c:v>-22.765122397626442</c:v>
                </c:pt>
                <c:pt idx="4">
                  <c:v>-25.656402997033069</c:v>
                </c:pt>
                <c:pt idx="5">
                  <c:v>-28.347683596439708</c:v>
                </c:pt>
                <c:pt idx="6">
                  <c:v>-25.838964195846302</c:v>
                </c:pt>
                <c:pt idx="7">
                  <c:v>-28.930244795252918</c:v>
                </c:pt>
                <c:pt idx="8">
                  <c:v>-30.621525394659557</c:v>
                </c:pt>
                <c:pt idx="9">
                  <c:v>-32.912805994066161</c:v>
                </c:pt>
                <c:pt idx="10">
                  <c:v>-35.6040865934728</c:v>
                </c:pt>
                <c:pt idx="11">
                  <c:v>-38.495367192879428</c:v>
                </c:pt>
                <c:pt idx="12">
                  <c:v>-43.586647792286044</c:v>
                </c:pt>
                <c:pt idx="13">
                  <c:v>-47.877928391692649</c:v>
                </c:pt>
                <c:pt idx="14">
                  <c:v>-49.569208991099288</c:v>
                </c:pt>
                <c:pt idx="15">
                  <c:v>-51.860489590505892</c:v>
                </c:pt>
                <c:pt idx="16">
                  <c:v>-54.151770189912497</c:v>
                </c:pt>
                <c:pt idx="17">
                  <c:v>-59.643050789319091</c:v>
                </c:pt>
                <c:pt idx="18">
                  <c:v>-63.134331388725684</c:v>
                </c:pt>
                <c:pt idx="19">
                  <c:v>-64.625611988132277</c:v>
                </c:pt>
                <c:pt idx="20">
                  <c:v>-68.916892587538882</c:v>
                </c:pt>
                <c:pt idx="21">
                  <c:v>-72.608173186945521</c:v>
                </c:pt>
                <c:pt idx="22">
                  <c:v>-77.29945378635216</c:v>
                </c:pt>
                <c:pt idx="23">
                  <c:v>-82.590734385758765</c:v>
                </c:pt>
                <c:pt idx="24">
                  <c:v>-87.682014985165381</c:v>
                </c:pt>
                <c:pt idx="25">
                  <c:v>-90.973295584571986</c:v>
                </c:pt>
                <c:pt idx="26">
                  <c:v>-104.66457618397862</c:v>
                </c:pt>
                <c:pt idx="27">
                  <c:v>-108.95585678338523</c:v>
                </c:pt>
                <c:pt idx="28">
                  <c:v>-113.44713738279182</c:v>
                </c:pt>
                <c:pt idx="29">
                  <c:v>-119.53841798219844</c:v>
                </c:pt>
                <c:pt idx="30">
                  <c:v>-124.02969858160503</c:v>
                </c:pt>
                <c:pt idx="31">
                  <c:v>-129.52097918101163</c:v>
                </c:pt>
                <c:pt idx="32">
                  <c:v>-132.61225978041824</c:v>
                </c:pt>
                <c:pt idx="33">
                  <c:v>-134.90354037982485</c:v>
                </c:pt>
                <c:pt idx="34">
                  <c:v>-137.39482097923144</c:v>
                </c:pt>
                <c:pt idx="35">
                  <c:v>-141.48610157863806</c:v>
                </c:pt>
                <c:pt idx="36">
                  <c:v>-144.57738217804467</c:v>
                </c:pt>
                <c:pt idx="37">
                  <c:v>-150.06866277745127</c:v>
                </c:pt>
                <c:pt idx="38">
                  <c:v>-151.7599433768579</c:v>
                </c:pt>
                <c:pt idx="39">
                  <c:v>-155.2512239762645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A-4560-8267-645EBC75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18736"/>
        <c:axId val="296415824"/>
      </c:scatterChart>
      <c:valAx>
        <c:axId val="296418736"/>
        <c:scaling>
          <c:orientation val="minMax"/>
          <c:max val="85"/>
          <c:min val="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6415824"/>
        <c:crosses val="autoZero"/>
        <c:crossBetween val="midCat"/>
      </c:valAx>
      <c:valAx>
        <c:axId val="2964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641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Tabular</a:t>
            </a:r>
            <a:r>
              <a:rPr lang="en-US" altLang="zh-TW" baseline="0"/>
              <a:t> CUSUM Chart </a:t>
            </a:r>
            <a:r>
              <a:rPr lang="en-US" altLang="zh-TW" sz="1400" b="0" i="0" u="none" strike="noStrike" baseline="0"/>
              <a:t>(k, h)=(0.5, 5)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'2'!$AA$2</c:f>
              <c:strCache>
                <c:ptCount val="1"/>
                <c:pt idx="0">
                  <c:v>C^+_i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'2'!$R$3:$R$42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cat>
          <c:val>
            <c:numRef>
              <c:f>'2'!$AA$3:$AA$42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2.5087194005934066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0-4CC9-90AC-E8903AF88D31}"/>
            </c:ext>
          </c:extLst>
        </c:ser>
        <c:ser>
          <c:idx val="4"/>
          <c:order val="4"/>
          <c:tx>
            <c:strRef>
              <c:f>'2'!$AD$2</c:f>
              <c:strCache>
                <c:ptCount val="1"/>
                <c:pt idx="0">
                  <c:v>C^-_i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'2'!$R$3:$R$42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cat>
          <c:val>
            <c:numRef>
              <c:f>'2'!$AD$3:$AD$42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-4.7087194005933952</c:v>
                </c:pt>
                <c:pt idx="3">
                  <c:v>-9.0174388011867563</c:v>
                </c:pt>
                <c:pt idx="4">
                  <c:v>-7.7261582017801516</c:v>
                </c:pt>
                <c:pt idx="5">
                  <c:v>-6.2348776023735581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-0.90871940059338385</c:v>
                </c:pt>
                <c:pt idx="13">
                  <c:v>-1.0174388011867563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-1.3087194005933611</c:v>
                </c:pt>
                <c:pt idx="18">
                  <c:v>-0.61743880118672223</c:v>
                </c:pt>
                <c:pt idx="19">
                  <c:v>0</c:v>
                </c:pt>
                <c:pt idx="20">
                  <c:v>-0.10871940059337248</c:v>
                </c:pt>
                <c:pt idx="21">
                  <c:v>0</c:v>
                </c:pt>
                <c:pt idx="22">
                  <c:v>-0.50871940059340659</c:v>
                </c:pt>
                <c:pt idx="23">
                  <c:v>-1.6174388011867791</c:v>
                </c:pt>
                <c:pt idx="24">
                  <c:v>-2.5261582017801629</c:v>
                </c:pt>
                <c:pt idx="25">
                  <c:v>-1.6348776023735354</c:v>
                </c:pt>
                <c:pt idx="26">
                  <c:v>-11.143597002966942</c:v>
                </c:pt>
                <c:pt idx="27">
                  <c:v>-11.252316403560314</c:v>
                </c:pt>
                <c:pt idx="28">
                  <c:v>-11.561035804153676</c:v>
                </c:pt>
                <c:pt idx="29">
                  <c:v>-13.469755204747059</c:v>
                </c:pt>
                <c:pt idx="30">
                  <c:v>-13.778474605340421</c:v>
                </c:pt>
                <c:pt idx="31">
                  <c:v>-15.087194005933782</c:v>
                </c:pt>
                <c:pt idx="32">
                  <c:v>-13.995913406527166</c:v>
                </c:pt>
                <c:pt idx="33">
                  <c:v>-12.104632807120538</c:v>
                </c:pt>
                <c:pt idx="34">
                  <c:v>-10.413352207713899</c:v>
                </c:pt>
                <c:pt idx="35">
                  <c:v>-10.322071608307283</c:v>
                </c:pt>
                <c:pt idx="36">
                  <c:v>-9.2307910089006668</c:v>
                </c:pt>
                <c:pt idx="37">
                  <c:v>-10.539510409494028</c:v>
                </c:pt>
                <c:pt idx="38">
                  <c:v>-8.0482298100874345</c:v>
                </c:pt>
                <c:pt idx="39">
                  <c:v>-7.3569492106807957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A0-4CC9-90AC-E8903AF88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524880"/>
        <c:axId val="457526128"/>
      </c:barChart>
      <c:scatterChart>
        <c:scatterStyle val="lineMarker"/>
        <c:varyColors val="0"/>
        <c:ser>
          <c:idx val="0"/>
          <c:order val="0"/>
          <c:tx>
            <c:strRef>
              <c:f>'2'!$AF$2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'2'!$Y$3:$Y$42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'2'!$AF$3:$AF$42</c:f>
              <c:numCache>
                <c:formatCode>General</c:formatCode>
                <c:ptCount val="40"/>
                <c:pt idx="0">
                  <c:v>20.912805994066296</c:v>
                </c:pt>
                <c:pt idx="1">
                  <c:v>20.912805994066296</c:v>
                </c:pt>
                <c:pt idx="2">
                  <c:v>20.912805994066296</c:v>
                </c:pt>
                <c:pt idx="3">
                  <c:v>20.912805994066296</c:v>
                </c:pt>
                <c:pt idx="4">
                  <c:v>20.912805994066296</c:v>
                </c:pt>
                <c:pt idx="5">
                  <c:v>20.912805994066296</c:v>
                </c:pt>
                <c:pt idx="6">
                  <c:v>20.912805994066296</c:v>
                </c:pt>
                <c:pt idx="7">
                  <c:v>20.912805994066296</c:v>
                </c:pt>
                <c:pt idx="8">
                  <c:v>20.912805994066296</c:v>
                </c:pt>
                <c:pt idx="9">
                  <c:v>20.912805994066296</c:v>
                </c:pt>
                <c:pt idx="10">
                  <c:v>20.912805994066296</c:v>
                </c:pt>
                <c:pt idx="11">
                  <c:v>20.912805994066296</c:v>
                </c:pt>
                <c:pt idx="12">
                  <c:v>20.912805994066296</c:v>
                </c:pt>
                <c:pt idx="13">
                  <c:v>20.912805994066296</c:v>
                </c:pt>
                <c:pt idx="14">
                  <c:v>20.912805994066296</c:v>
                </c:pt>
                <c:pt idx="15">
                  <c:v>20.912805994066296</c:v>
                </c:pt>
                <c:pt idx="16">
                  <c:v>20.912805994066296</c:v>
                </c:pt>
                <c:pt idx="17">
                  <c:v>20.912805994066296</c:v>
                </c:pt>
                <c:pt idx="18">
                  <c:v>20.912805994066296</c:v>
                </c:pt>
                <c:pt idx="19">
                  <c:v>20.912805994066296</c:v>
                </c:pt>
                <c:pt idx="20">
                  <c:v>20.912805994066296</c:v>
                </c:pt>
                <c:pt idx="21">
                  <c:v>20.912805994066296</c:v>
                </c:pt>
                <c:pt idx="22">
                  <c:v>20.912805994066296</c:v>
                </c:pt>
                <c:pt idx="23">
                  <c:v>20.912805994066296</c:v>
                </c:pt>
                <c:pt idx="24">
                  <c:v>20.912805994066296</c:v>
                </c:pt>
                <c:pt idx="25">
                  <c:v>20.912805994066296</c:v>
                </c:pt>
                <c:pt idx="26">
                  <c:v>20.912805994066296</c:v>
                </c:pt>
                <c:pt idx="27">
                  <c:v>20.912805994066296</c:v>
                </c:pt>
                <c:pt idx="28">
                  <c:v>20.912805994066296</c:v>
                </c:pt>
                <c:pt idx="29">
                  <c:v>20.912805994066296</c:v>
                </c:pt>
                <c:pt idx="30">
                  <c:v>20.912805994066296</c:v>
                </c:pt>
                <c:pt idx="31">
                  <c:v>20.912805994066296</c:v>
                </c:pt>
                <c:pt idx="32">
                  <c:v>20.912805994066296</c:v>
                </c:pt>
                <c:pt idx="33">
                  <c:v>20.912805994066296</c:v>
                </c:pt>
                <c:pt idx="34">
                  <c:v>20.912805994066296</c:v>
                </c:pt>
                <c:pt idx="35">
                  <c:v>20.912805994066296</c:v>
                </c:pt>
                <c:pt idx="36">
                  <c:v>20.912805994066296</c:v>
                </c:pt>
                <c:pt idx="37">
                  <c:v>20.912805994066296</c:v>
                </c:pt>
                <c:pt idx="38">
                  <c:v>20.912805994066296</c:v>
                </c:pt>
                <c:pt idx="39">
                  <c:v>20.912805994066296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0-4CC9-90AC-E8903AF88D31}"/>
            </c:ext>
          </c:extLst>
        </c:ser>
        <c:ser>
          <c:idx val="1"/>
          <c:order val="1"/>
          <c:tx>
            <c:strRef>
              <c:f>'2'!$AG$2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'2'!$Y$3:$Y$42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'2'!$AG$3:$AG$42</c:f>
              <c:numCache>
                <c:formatCode>General</c:formatCode>
                <c:ptCount val="40"/>
                <c:pt idx="0">
                  <c:v>-20.912805994066296</c:v>
                </c:pt>
                <c:pt idx="1">
                  <c:v>-20.912805994066296</c:v>
                </c:pt>
                <c:pt idx="2">
                  <c:v>-20.912805994066296</c:v>
                </c:pt>
                <c:pt idx="3">
                  <c:v>-20.912805994066296</c:v>
                </c:pt>
                <c:pt idx="4">
                  <c:v>-20.912805994066296</c:v>
                </c:pt>
                <c:pt idx="5">
                  <c:v>-20.912805994066296</c:v>
                </c:pt>
                <c:pt idx="6">
                  <c:v>-20.912805994066296</c:v>
                </c:pt>
                <c:pt idx="7">
                  <c:v>-20.912805994066296</c:v>
                </c:pt>
                <c:pt idx="8">
                  <c:v>-20.912805994066296</c:v>
                </c:pt>
                <c:pt idx="9">
                  <c:v>-20.912805994066296</c:v>
                </c:pt>
                <c:pt idx="10">
                  <c:v>-20.912805994066296</c:v>
                </c:pt>
                <c:pt idx="11">
                  <c:v>-20.912805994066296</c:v>
                </c:pt>
                <c:pt idx="12">
                  <c:v>-20.912805994066296</c:v>
                </c:pt>
                <c:pt idx="13">
                  <c:v>-20.912805994066296</c:v>
                </c:pt>
                <c:pt idx="14">
                  <c:v>-20.912805994066296</c:v>
                </c:pt>
                <c:pt idx="15">
                  <c:v>-20.912805994066296</c:v>
                </c:pt>
                <c:pt idx="16">
                  <c:v>-20.912805994066296</c:v>
                </c:pt>
                <c:pt idx="17">
                  <c:v>-20.912805994066296</c:v>
                </c:pt>
                <c:pt idx="18">
                  <c:v>-20.912805994066296</c:v>
                </c:pt>
                <c:pt idx="19">
                  <c:v>-20.912805994066296</c:v>
                </c:pt>
                <c:pt idx="20">
                  <c:v>-20.912805994066296</c:v>
                </c:pt>
                <c:pt idx="21">
                  <c:v>-20.912805994066296</c:v>
                </c:pt>
                <c:pt idx="22">
                  <c:v>-20.912805994066296</c:v>
                </c:pt>
                <c:pt idx="23">
                  <c:v>-20.912805994066296</c:v>
                </c:pt>
                <c:pt idx="24">
                  <c:v>-20.912805994066296</c:v>
                </c:pt>
                <c:pt idx="25">
                  <c:v>-20.912805994066296</c:v>
                </c:pt>
                <c:pt idx="26">
                  <c:v>-20.912805994066296</c:v>
                </c:pt>
                <c:pt idx="27">
                  <c:v>-20.912805994066296</c:v>
                </c:pt>
                <c:pt idx="28">
                  <c:v>-20.912805994066296</c:v>
                </c:pt>
                <c:pt idx="29">
                  <c:v>-20.912805994066296</c:v>
                </c:pt>
                <c:pt idx="30">
                  <c:v>-20.912805994066296</c:v>
                </c:pt>
                <c:pt idx="31">
                  <c:v>-20.912805994066296</c:v>
                </c:pt>
                <c:pt idx="32">
                  <c:v>-20.912805994066296</c:v>
                </c:pt>
                <c:pt idx="33">
                  <c:v>-20.912805994066296</c:v>
                </c:pt>
                <c:pt idx="34">
                  <c:v>-20.912805994066296</c:v>
                </c:pt>
                <c:pt idx="35">
                  <c:v>-20.912805994066296</c:v>
                </c:pt>
                <c:pt idx="36">
                  <c:v>-20.912805994066296</c:v>
                </c:pt>
                <c:pt idx="37">
                  <c:v>-20.912805994066296</c:v>
                </c:pt>
                <c:pt idx="38">
                  <c:v>-20.912805994066296</c:v>
                </c:pt>
                <c:pt idx="39">
                  <c:v>-20.912805994066296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0-4CC9-90AC-E8903AF88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24880"/>
        <c:axId val="457526128"/>
      </c:scatterChart>
      <c:scatterChart>
        <c:scatterStyle val="lineMarker"/>
        <c:varyColors val="0"/>
        <c:ser>
          <c:idx val="2"/>
          <c:order val="2"/>
          <c:tx>
            <c:strRef>
              <c:f>'2'!$X$2</c:f>
              <c:strCache>
                <c:ptCount val="1"/>
                <c:pt idx="0">
                  <c:v>average(x_i)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'2'!$Y$3:$Y$42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'2'!$X$3:$X$42</c:f>
              <c:numCache>
                <c:formatCode>General</c:formatCode>
                <c:ptCount val="40"/>
                <c:pt idx="0">
                  <c:v>349.2</c:v>
                </c:pt>
                <c:pt idx="1">
                  <c:v>349.6</c:v>
                </c:pt>
                <c:pt idx="2">
                  <c:v>343.2</c:v>
                </c:pt>
                <c:pt idx="3">
                  <c:v>343.6</c:v>
                </c:pt>
                <c:pt idx="4">
                  <c:v>349.2</c:v>
                </c:pt>
                <c:pt idx="5">
                  <c:v>349.4</c:v>
                </c:pt>
                <c:pt idx="6">
                  <c:v>354.6</c:v>
                </c:pt>
                <c:pt idx="7">
                  <c:v>349</c:v>
                </c:pt>
                <c:pt idx="8">
                  <c:v>350.4</c:v>
                </c:pt>
                <c:pt idx="9">
                  <c:v>349.8</c:v>
                </c:pt>
                <c:pt idx="10">
                  <c:v>349.4</c:v>
                </c:pt>
                <c:pt idx="11">
                  <c:v>349.2</c:v>
                </c:pt>
                <c:pt idx="12">
                  <c:v>347</c:v>
                </c:pt>
                <c:pt idx="13">
                  <c:v>347.8</c:v>
                </c:pt>
                <c:pt idx="14">
                  <c:v>350.4</c:v>
                </c:pt>
                <c:pt idx="15">
                  <c:v>349.8</c:v>
                </c:pt>
                <c:pt idx="16">
                  <c:v>349.8</c:v>
                </c:pt>
                <c:pt idx="17">
                  <c:v>346.6</c:v>
                </c:pt>
                <c:pt idx="18">
                  <c:v>348.6</c:v>
                </c:pt>
                <c:pt idx="19">
                  <c:v>350.6</c:v>
                </c:pt>
                <c:pt idx="20">
                  <c:v>347.8</c:v>
                </c:pt>
                <c:pt idx="21">
                  <c:v>348.4</c:v>
                </c:pt>
                <c:pt idx="22">
                  <c:v>347.4</c:v>
                </c:pt>
                <c:pt idx="23">
                  <c:v>346.8</c:v>
                </c:pt>
                <c:pt idx="24">
                  <c:v>347</c:v>
                </c:pt>
                <c:pt idx="25">
                  <c:v>348.8</c:v>
                </c:pt>
                <c:pt idx="26">
                  <c:v>338.4</c:v>
                </c:pt>
                <c:pt idx="27">
                  <c:v>347.8</c:v>
                </c:pt>
                <c:pt idx="28">
                  <c:v>347.6</c:v>
                </c:pt>
                <c:pt idx="29">
                  <c:v>346</c:v>
                </c:pt>
                <c:pt idx="30">
                  <c:v>347.6</c:v>
                </c:pt>
                <c:pt idx="31">
                  <c:v>346.6</c:v>
                </c:pt>
                <c:pt idx="32">
                  <c:v>349</c:v>
                </c:pt>
                <c:pt idx="33">
                  <c:v>349.8</c:v>
                </c:pt>
                <c:pt idx="34">
                  <c:v>349.6</c:v>
                </c:pt>
                <c:pt idx="35">
                  <c:v>348</c:v>
                </c:pt>
                <c:pt idx="36">
                  <c:v>349</c:v>
                </c:pt>
                <c:pt idx="37">
                  <c:v>346.6</c:v>
                </c:pt>
                <c:pt idx="38">
                  <c:v>350.4</c:v>
                </c:pt>
                <c:pt idx="39">
                  <c:v>348.6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0-4CC9-90AC-E8903AF88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752"/>
        <c:axId val="457546928"/>
      </c:scatterChart>
      <c:catAx>
        <c:axId val="45752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waffer number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7526128"/>
        <c:crosses val="autoZero"/>
        <c:auto val="1"/>
        <c:lblAlgn val="ctr"/>
        <c:lblOffset val="100"/>
        <c:noMultiLvlLbl val="0"/>
      </c:catAx>
      <c:valAx>
        <c:axId val="4575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C^-&lt;--&gt;C^+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7524880"/>
        <c:crosses val="autoZero"/>
        <c:crossBetween val="between"/>
      </c:valAx>
      <c:valAx>
        <c:axId val="457546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x_i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7552752"/>
        <c:crosses val="max"/>
        <c:crossBetween val="midCat"/>
      </c:valAx>
      <c:valAx>
        <c:axId val="45755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7546928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Tabular CUSUM Chart (k,h)=(0.3,7)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'2'!$AJ$2</c:f>
              <c:strCache>
                <c:ptCount val="1"/>
                <c:pt idx="0">
                  <c:v>C^+_i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'2'!$R$3:$R$42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cat>
          <c:val>
            <c:numRef>
              <c:f>'2'!$AJ$3:$AJ$42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3.3452316403560189</c:v>
                </c:pt>
                <c:pt idx="7">
                  <c:v>1.0904632807120151</c:v>
                </c:pt>
                <c:pt idx="8">
                  <c:v>0.23569492106798862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E-4602-80D8-EAC40ED64979}"/>
            </c:ext>
          </c:extLst>
        </c:ser>
        <c:ser>
          <c:idx val="3"/>
          <c:order val="3"/>
          <c:tx>
            <c:strRef>
              <c:f>'2'!$AM$2</c:f>
              <c:strCache>
                <c:ptCount val="1"/>
                <c:pt idx="0">
                  <c:v>C^-_i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'2'!$R$3:$R$42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cat>
          <c:val>
            <c:numRef>
              <c:f>'2'!$AM$3:$AM$42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-5.5452316403560076</c:v>
                </c:pt>
                <c:pt idx="3">
                  <c:v>-10.690463280711981</c:v>
                </c:pt>
                <c:pt idx="4">
                  <c:v>-10.235694921067989</c:v>
                </c:pt>
                <c:pt idx="5">
                  <c:v>-9.5809265614240076</c:v>
                </c:pt>
                <c:pt idx="6">
                  <c:v>-3.726158201779981</c:v>
                </c:pt>
                <c:pt idx="7">
                  <c:v>-3.4713898421359772</c:v>
                </c:pt>
                <c:pt idx="8">
                  <c:v>-1.8166214824919962</c:v>
                </c:pt>
                <c:pt idx="9">
                  <c:v>-0.76185312284798101</c:v>
                </c:pt>
                <c:pt idx="10">
                  <c:v>-0.10708476320399996</c:v>
                </c:pt>
                <c:pt idx="11">
                  <c:v>0</c:v>
                </c:pt>
                <c:pt idx="12">
                  <c:v>-1.7452316403559962</c:v>
                </c:pt>
                <c:pt idx="13">
                  <c:v>-2.690463280711981</c:v>
                </c:pt>
                <c:pt idx="14">
                  <c:v>-1.035694921068</c:v>
                </c:pt>
                <c:pt idx="15">
                  <c:v>0</c:v>
                </c:pt>
                <c:pt idx="16">
                  <c:v>0</c:v>
                </c:pt>
                <c:pt idx="17">
                  <c:v>-2.1452316403559735</c:v>
                </c:pt>
                <c:pt idx="18">
                  <c:v>-2.2904632807119469</c:v>
                </c:pt>
                <c:pt idx="19">
                  <c:v>-0.4356949210679204</c:v>
                </c:pt>
                <c:pt idx="20">
                  <c:v>-1.3809265614239052</c:v>
                </c:pt>
                <c:pt idx="21">
                  <c:v>-1.7261582017799242</c:v>
                </c:pt>
                <c:pt idx="22">
                  <c:v>-3.0713898421359431</c:v>
                </c:pt>
                <c:pt idx="23">
                  <c:v>-5.016621482491928</c:v>
                </c:pt>
                <c:pt idx="24">
                  <c:v>-6.7618531228479242</c:v>
                </c:pt>
                <c:pt idx="25">
                  <c:v>-6.707084763203909</c:v>
                </c:pt>
                <c:pt idx="26">
                  <c:v>-17.052316403559928</c:v>
                </c:pt>
                <c:pt idx="27">
                  <c:v>-17.997548043915913</c:v>
                </c:pt>
                <c:pt idx="28">
                  <c:v>-19.142779684271886</c:v>
                </c:pt>
                <c:pt idx="29">
                  <c:v>-21.888011324627882</c:v>
                </c:pt>
                <c:pt idx="30">
                  <c:v>-23.033242964983856</c:v>
                </c:pt>
                <c:pt idx="31">
                  <c:v>-25.178474605339829</c:v>
                </c:pt>
                <c:pt idx="32">
                  <c:v>-24.923706245695826</c:v>
                </c:pt>
                <c:pt idx="33">
                  <c:v>-23.86893788605181</c:v>
                </c:pt>
                <c:pt idx="34">
                  <c:v>-23.014169526407784</c:v>
                </c:pt>
                <c:pt idx="35">
                  <c:v>-23.75940116676378</c:v>
                </c:pt>
                <c:pt idx="36">
                  <c:v>-23.504632807119776</c:v>
                </c:pt>
                <c:pt idx="37">
                  <c:v>-25.64986444747575</c:v>
                </c:pt>
                <c:pt idx="38">
                  <c:v>-23.995096087831769</c:v>
                </c:pt>
                <c:pt idx="39">
                  <c:v>-24.140327728187742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E-4602-80D8-EAC40ED6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775824"/>
        <c:axId val="238781648"/>
      </c:barChart>
      <c:scatterChart>
        <c:scatterStyle val="lineMarker"/>
        <c:varyColors val="0"/>
        <c:ser>
          <c:idx val="0"/>
          <c:order val="0"/>
          <c:tx>
            <c:strRef>
              <c:f>'2'!$AO$2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'2'!$Y$3:$Y$42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'2'!$AO$3:$AO$42</c:f>
              <c:numCache>
                <c:formatCode>General</c:formatCode>
                <c:ptCount val="40"/>
                <c:pt idx="0">
                  <c:v>29.277928391692811</c:v>
                </c:pt>
                <c:pt idx="1">
                  <c:v>29.277928391692811</c:v>
                </c:pt>
                <c:pt idx="2">
                  <c:v>29.277928391692811</c:v>
                </c:pt>
                <c:pt idx="3">
                  <c:v>29.277928391692811</c:v>
                </c:pt>
                <c:pt idx="4">
                  <c:v>29.277928391692811</c:v>
                </c:pt>
                <c:pt idx="5">
                  <c:v>29.277928391692811</c:v>
                </c:pt>
                <c:pt idx="6">
                  <c:v>29.277928391692811</c:v>
                </c:pt>
                <c:pt idx="7">
                  <c:v>29.277928391692811</c:v>
                </c:pt>
                <c:pt idx="8">
                  <c:v>29.277928391692811</c:v>
                </c:pt>
                <c:pt idx="9">
                  <c:v>29.277928391692811</c:v>
                </c:pt>
                <c:pt idx="10">
                  <c:v>29.277928391692811</c:v>
                </c:pt>
                <c:pt idx="11">
                  <c:v>29.277928391692811</c:v>
                </c:pt>
                <c:pt idx="12">
                  <c:v>29.277928391692811</c:v>
                </c:pt>
                <c:pt idx="13">
                  <c:v>29.277928391692811</c:v>
                </c:pt>
                <c:pt idx="14">
                  <c:v>29.277928391692811</c:v>
                </c:pt>
                <c:pt idx="15">
                  <c:v>29.277928391692811</c:v>
                </c:pt>
                <c:pt idx="16">
                  <c:v>29.277928391692811</c:v>
                </c:pt>
                <c:pt idx="17">
                  <c:v>29.277928391692811</c:v>
                </c:pt>
                <c:pt idx="18">
                  <c:v>29.277928391692811</c:v>
                </c:pt>
                <c:pt idx="19">
                  <c:v>29.277928391692811</c:v>
                </c:pt>
                <c:pt idx="20">
                  <c:v>29.277928391692811</c:v>
                </c:pt>
                <c:pt idx="21">
                  <c:v>29.277928391692811</c:v>
                </c:pt>
                <c:pt idx="22">
                  <c:v>29.277928391692811</c:v>
                </c:pt>
                <c:pt idx="23">
                  <c:v>29.277928391692811</c:v>
                </c:pt>
                <c:pt idx="24">
                  <c:v>29.277928391692811</c:v>
                </c:pt>
                <c:pt idx="25">
                  <c:v>29.277928391692811</c:v>
                </c:pt>
                <c:pt idx="26">
                  <c:v>29.277928391692811</c:v>
                </c:pt>
                <c:pt idx="27">
                  <c:v>29.277928391692811</c:v>
                </c:pt>
                <c:pt idx="28">
                  <c:v>29.277928391692811</c:v>
                </c:pt>
                <c:pt idx="29">
                  <c:v>29.277928391692811</c:v>
                </c:pt>
                <c:pt idx="30">
                  <c:v>29.277928391692811</c:v>
                </c:pt>
                <c:pt idx="31">
                  <c:v>29.277928391692811</c:v>
                </c:pt>
                <c:pt idx="32">
                  <c:v>29.277928391692811</c:v>
                </c:pt>
                <c:pt idx="33">
                  <c:v>29.277928391692811</c:v>
                </c:pt>
                <c:pt idx="34">
                  <c:v>29.277928391692811</c:v>
                </c:pt>
                <c:pt idx="35">
                  <c:v>29.277928391692811</c:v>
                </c:pt>
                <c:pt idx="36">
                  <c:v>29.277928391692811</c:v>
                </c:pt>
                <c:pt idx="37">
                  <c:v>29.277928391692811</c:v>
                </c:pt>
                <c:pt idx="38">
                  <c:v>29.277928391692811</c:v>
                </c:pt>
                <c:pt idx="39">
                  <c:v>29.277928391692811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E-4602-80D8-EAC40ED64979}"/>
            </c:ext>
          </c:extLst>
        </c:ser>
        <c:ser>
          <c:idx val="1"/>
          <c:order val="1"/>
          <c:tx>
            <c:strRef>
              <c:f>'2'!$AP$2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'2'!$Y$3:$Y$42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'2'!$AP$3:$AP$42</c:f>
              <c:numCache>
                <c:formatCode>General</c:formatCode>
                <c:ptCount val="40"/>
                <c:pt idx="0">
                  <c:v>-29.277928391692811</c:v>
                </c:pt>
                <c:pt idx="1">
                  <c:v>-29.277928391692811</c:v>
                </c:pt>
                <c:pt idx="2">
                  <c:v>-29.277928391692811</c:v>
                </c:pt>
                <c:pt idx="3">
                  <c:v>-29.277928391692811</c:v>
                </c:pt>
                <c:pt idx="4">
                  <c:v>-29.277928391692811</c:v>
                </c:pt>
                <c:pt idx="5">
                  <c:v>-29.277928391692811</c:v>
                </c:pt>
                <c:pt idx="6">
                  <c:v>-29.277928391692811</c:v>
                </c:pt>
                <c:pt idx="7">
                  <c:v>-29.277928391692811</c:v>
                </c:pt>
                <c:pt idx="8">
                  <c:v>-29.277928391692811</c:v>
                </c:pt>
                <c:pt idx="9">
                  <c:v>-29.277928391692811</c:v>
                </c:pt>
                <c:pt idx="10">
                  <c:v>-29.277928391692811</c:v>
                </c:pt>
                <c:pt idx="11">
                  <c:v>-29.277928391692811</c:v>
                </c:pt>
                <c:pt idx="12">
                  <c:v>-29.277928391692811</c:v>
                </c:pt>
                <c:pt idx="13">
                  <c:v>-29.277928391692811</c:v>
                </c:pt>
                <c:pt idx="14">
                  <c:v>-29.277928391692811</c:v>
                </c:pt>
                <c:pt idx="15">
                  <c:v>-29.277928391692811</c:v>
                </c:pt>
                <c:pt idx="16">
                  <c:v>-29.277928391692811</c:v>
                </c:pt>
                <c:pt idx="17">
                  <c:v>-29.277928391692811</c:v>
                </c:pt>
                <c:pt idx="18">
                  <c:v>-29.277928391692811</c:v>
                </c:pt>
                <c:pt idx="19">
                  <c:v>-29.277928391692811</c:v>
                </c:pt>
                <c:pt idx="20">
                  <c:v>-29.277928391692811</c:v>
                </c:pt>
                <c:pt idx="21">
                  <c:v>-29.277928391692811</c:v>
                </c:pt>
                <c:pt idx="22">
                  <c:v>-29.277928391692811</c:v>
                </c:pt>
                <c:pt idx="23">
                  <c:v>-29.277928391692811</c:v>
                </c:pt>
                <c:pt idx="24">
                  <c:v>-29.277928391692811</c:v>
                </c:pt>
                <c:pt idx="25">
                  <c:v>-29.277928391692811</c:v>
                </c:pt>
                <c:pt idx="26">
                  <c:v>-29.277928391692811</c:v>
                </c:pt>
                <c:pt idx="27">
                  <c:v>-29.277928391692811</c:v>
                </c:pt>
                <c:pt idx="28">
                  <c:v>-29.277928391692811</c:v>
                </c:pt>
                <c:pt idx="29">
                  <c:v>-29.277928391692811</c:v>
                </c:pt>
                <c:pt idx="30">
                  <c:v>-29.277928391692811</c:v>
                </c:pt>
                <c:pt idx="31">
                  <c:v>-29.277928391692811</c:v>
                </c:pt>
                <c:pt idx="32">
                  <c:v>-29.277928391692811</c:v>
                </c:pt>
                <c:pt idx="33">
                  <c:v>-29.277928391692811</c:v>
                </c:pt>
                <c:pt idx="34">
                  <c:v>-29.277928391692811</c:v>
                </c:pt>
                <c:pt idx="35">
                  <c:v>-29.277928391692811</c:v>
                </c:pt>
                <c:pt idx="36">
                  <c:v>-29.277928391692811</c:v>
                </c:pt>
                <c:pt idx="37">
                  <c:v>-29.277928391692811</c:v>
                </c:pt>
                <c:pt idx="38">
                  <c:v>-29.277928391692811</c:v>
                </c:pt>
                <c:pt idx="39">
                  <c:v>-29.277928391692811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2E-4602-80D8-EAC40ED6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75824"/>
        <c:axId val="238781648"/>
      </c:scatterChart>
      <c:scatterChart>
        <c:scatterStyle val="lineMarker"/>
        <c:varyColors val="0"/>
        <c:ser>
          <c:idx val="4"/>
          <c:order val="4"/>
          <c:tx>
            <c:strRef>
              <c:f>'2'!$X$2</c:f>
              <c:strCache>
                <c:ptCount val="1"/>
                <c:pt idx="0">
                  <c:v>average(x_i)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'2'!$Y$3:$Y$42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'2'!$X$3:$X$42</c:f>
              <c:numCache>
                <c:formatCode>General</c:formatCode>
                <c:ptCount val="40"/>
                <c:pt idx="0">
                  <c:v>349.2</c:v>
                </c:pt>
                <c:pt idx="1">
                  <c:v>349.6</c:v>
                </c:pt>
                <c:pt idx="2">
                  <c:v>343.2</c:v>
                </c:pt>
                <c:pt idx="3">
                  <c:v>343.6</c:v>
                </c:pt>
                <c:pt idx="4">
                  <c:v>349.2</c:v>
                </c:pt>
                <c:pt idx="5">
                  <c:v>349.4</c:v>
                </c:pt>
                <c:pt idx="6">
                  <c:v>354.6</c:v>
                </c:pt>
                <c:pt idx="7">
                  <c:v>349</c:v>
                </c:pt>
                <c:pt idx="8">
                  <c:v>350.4</c:v>
                </c:pt>
                <c:pt idx="9">
                  <c:v>349.8</c:v>
                </c:pt>
                <c:pt idx="10">
                  <c:v>349.4</c:v>
                </c:pt>
                <c:pt idx="11">
                  <c:v>349.2</c:v>
                </c:pt>
                <c:pt idx="12">
                  <c:v>347</c:v>
                </c:pt>
                <c:pt idx="13">
                  <c:v>347.8</c:v>
                </c:pt>
                <c:pt idx="14">
                  <c:v>350.4</c:v>
                </c:pt>
                <c:pt idx="15">
                  <c:v>349.8</c:v>
                </c:pt>
                <c:pt idx="16">
                  <c:v>349.8</c:v>
                </c:pt>
                <c:pt idx="17">
                  <c:v>346.6</c:v>
                </c:pt>
                <c:pt idx="18">
                  <c:v>348.6</c:v>
                </c:pt>
                <c:pt idx="19">
                  <c:v>350.6</c:v>
                </c:pt>
                <c:pt idx="20">
                  <c:v>347.8</c:v>
                </c:pt>
                <c:pt idx="21">
                  <c:v>348.4</c:v>
                </c:pt>
                <c:pt idx="22">
                  <c:v>347.4</c:v>
                </c:pt>
                <c:pt idx="23">
                  <c:v>346.8</c:v>
                </c:pt>
                <c:pt idx="24">
                  <c:v>347</c:v>
                </c:pt>
                <c:pt idx="25">
                  <c:v>348.8</c:v>
                </c:pt>
                <c:pt idx="26">
                  <c:v>338.4</c:v>
                </c:pt>
                <c:pt idx="27">
                  <c:v>347.8</c:v>
                </c:pt>
                <c:pt idx="28">
                  <c:v>347.6</c:v>
                </c:pt>
                <c:pt idx="29">
                  <c:v>346</c:v>
                </c:pt>
                <c:pt idx="30">
                  <c:v>347.6</c:v>
                </c:pt>
                <c:pt idx="31">
                  <c:v>346.6</c:v>
                </c:pt>
                <c:pt idx="32">
                  <c:v>349</c:v>
                </c:pt>
                <c:pt idx="33">
                  <c:v>349.8</c:v>
                </c:pt>
                <c:pt idx="34">
                  <c:v>349.6</c:v>
                </c:pt>
                <c:pt idx="35">
                  <c:v>348</c:v>
                </c:pt>
                <c:pt idx="36">
                  <c:v>349</c:v>
                </c:pt>
                <c:pt idx="37">
                  <c:v>346.6</c:v>
                </c:pt>
                <c:pt idx="38">
                  <c:v>350.4</c:v>
                </c:pt>
                <c:pt idx="39">
                  <c:v>348.6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2E-4602-80D8-EAC40ED6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21168"/>
        <c:axId val="304658192"/>
      </c:scatterChart>
      <c:catAx>
        <c:axId val="2387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waffer</a:t>
                </a:r>
                <a:r>
                  <a:rPr lang="en-US" altLang="zh-TW" baseline="0"/>
                  <a:t> number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8781648"/>
        <c:crosses val="autoZero"/>
        <c:auto val="1"/>
        <c:lblAlgn val="ctr"/>
        <c:lblOffset val="100"/>
        <c:noMultiLvlLbl val="0"/>
      </c:catAx>
      <c:valAx>
        <c:axId val="2387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C^-&lt;--&gt;C^+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8775824"/>
        <c:crosses val="autoZero"/>
        <c:crossBetween val="between"/>
      </c:valAx>
      <c:valAx>
        <c:axId val="304658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x_i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4621168"/>
        <c:crosses val="max"/>
        <c:crossBetween val="midCat"/>
      </c:valAx>
      <c:valAx>
        <c:axId val="30462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658192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'2'!$K$2</c:f>
              <c:strCache>
                <c:ptCount val="1"/>
                <c:pt idx="0">
                  <c:v>C^+_i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'2'!$K$3:$K$47</c:f>
              <c:numCache>
                <c:formatCode>General</c:formatCode>
                <c:ptCount val="45"/>
                <c:pt idx="0">
                  <c:v>0.30871940059334779</c:v>
                </c:pt>
                <c:pt idx="1">
                  <c:v>1.6174388011866956</c:v>
                </c:pt>
                <c:pt idx="2">
                  <c:v>1.1261582017800889</c:v>
                </c:pt>
                <c:pt idx="3">
                  <c:v>4.234877602373448</c:v>
                </c:pt>
                <c:pt idx="4">
                  <c:v>3.5435970029667958</c:v>
                </c:pt>
                <c:pt idx="5">
                  <c:v>1.8523164035601436</c:v>
                </c:pt>
                <c:pt idx="6">
                  <c:v>3.3610358041535369</c:v>
                </c:pt>
                <c:pt idx="7">
                  <c:v>3.0697552047469188</c:v>
                </c:pt>
                <c:pt idx="8">
                  <c:v>4.3784746053402666</c:v>
                </c:pt>
                <c:pt idx="9">
                  <c:v>4.8871940059336598</c:v>
                </c:pt>
                <c:pt idx="10">
                  <c:v>5.1959134065270076</c:v>
                </c:pt>
                <c:pt idx="11">
                  <c:v>4.9046328071203895</c:v>
                </c:pt>
                <c:pt idx="12">
                  <c:v>3.6133522077137714</c:v>
                </c:pt>
                <c:pt idx="13">
                  <c:v>3.3220716083071533</c:v>
                </c:pt>
                <c:pt idx="14">
                  <c:v>3.8307910089005466</c:v>
                </c:pt>
                <c:pt idx="15">
                  <c:v>2.7395104094939171</c:v>
                </c:pt>
                <c:pt idx="16">
                  <c:v>3.448229810087299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2.5087194005933933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4E-47CC-AE02-1A559FFB9631}"/>
            </c:ext>
          </c:extLst>
        </c:ser>
        <c:ser>
          <c:idx val="3"/>
          <c:order val="3"/>
          <c:tx>
            <c:strRef>
              <c:f>'2'!$N$2</c:f>
              <c:strCache>
                <c:ptCount val="1"/>
                <c:pt idx="0">
                  <c:v>C^-_i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'2'!$N$3:$N$47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-8.5087194005934066</c:v>
                </c:pt>
                <c:pt idx="18">
                  <c:v>-11.017438801186813</c:v>
                </c:pt>
                <c:pt idx="19">
                  <c:v>-15.326158201780174</c:v>
                </c:pt>
                <c:pt idx="20">
                  <c:v>-18.234877602373558</c:v>
                </c:pt>
                <c:pt idx="21">
                  <c:v>-20.143597002966942</c:v>
                </c:pt>
                <c:pt idx="22">
                  <c:v>-20.052316403560326</c:v>
                </c:pt>
                <c:pt idx="23">
                  <c:v>-19.761035804153721</c:v>
                </c:pt>
                <c:pt idx="24">
                  <c:v>-20.269755204747128</c:v>
                </c:pt>
                <c:pt idx="25">
                  <c:v>-23.778474605340534</c:v>
                </c:pt>
                <c:pt idx="26">
                  <c:v>-34.287194005933941</c:v>
                </c:pt>
                <c:pt idx="27">
                  <c:v>-37.595913406527302</c:v>
                </c:pt>
                <c:pt idx="28">
                  <c:v>-39.704632807120674</c:v>
                </c:pt>
                <c:pt idx="29">
                  <c:v>-42.613352207714058</c:v>
                </c:pt>
                <c:pt idx="30">
                  <c:v>-45.322071608307454</c:v>
                </c:pt>
                <c:pt idx="31">
                  <c:v>-44.430791008900826</c:v>
                </c:pt>
                <c:pt idx="32">
                  <c:v>-43.139510409494221</c:v>
                </c:pt>
                <c:pt idx="33">
                  <c:v>-43.448229810087582</c:v>
                </c:pt>
                <c:pt idx="34">
                  <c:v>-43.756949210680943</c:v>
                </c:pt>
                <c:pt idx="35">
                  <c:v>-37.065668611274305</c:v>
                </c:pt>
                <c:pt idx="36">
                  <c:v>-40.7743880118677</c:v>
                </c:pt>
                <c:pt idx="37">
                  <c:v>-37.083107412461061</c:v>
                </c:pt>
                <c:pt idx="38">
                  <c:v>-42.791826813054456</c:v>
                </c:pt>
                <c:pt idx="39">
                  <c:v>-41.70054621364784</c:v>
                </c:pt>
                <c:pt idx="40">
                  <c:v>-41.209265614241247</c:v>
                </c:pt>
                <c:pt idx="41">
                  <c:v>-40.317985014834619</c:v>
                </c:pt>
                <c:pt idx="42">
                  <c:v>-40.426704415427992</c:v>
                </c:pt>
                <c:pt idx="43">
                  <c:v>-39.735423816021353</c:v>
                </c:pt>
                <c:pt idx="44">
                  <c:v>-47.644143216614737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4E-47CC-AE02-1A559FFB9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664432"/>
        <c:axId val="304657360"/>
      </c:barChart>
      <c:scatterChart>
        <c:scatterStyle val="lineMarker"/>
        <c:varyColors val="0"/>
        <c:ser>
          <c:idx val="0"/>
          <c:order val="0"/>
          <c:tx>
            <c:strRef>
              <c:f>'2'!$P$2</c:f>
              <c:strCache>
                <c:ptCount val="1"/>
                <c:pt idx="0">
                  <c:v>UCL1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'2'!$P$3:$P$47</c:f>
              <c:numCache>
                <c:formatCode>General</c:formatCode>
                <c:ptCount val="45"/>
                <c:pt idx="0">
                  <c:v>20.912805994066296</c:v>
                </c:pt>
                <c:pt idx="1">
                  <c:v>20.912805994066296</c:v>
                </c:pt>
                <c:pt idx="2">
                  <c:v>20.912805994066296</c:v>
                </c:pt>
                <c:pt idx="3">
                  <c:v>20.912805994066296</c:v>
                </c:pt>
                <c:pt idx="4">
                  <c:v>20.912805994066296</c:v>
                </c:pt>
                <c:pt idx="5">
                  <c:v>20.912805994066296</c:v>
                </c:pt>
                <c:pt idx="6">
                  <c:v>20.912805994066296</c:v>
                </c:pt>
                <c:pt idx="7">
                  <c:v>20.912805994066296</c:v>
                </c:pt>
                <c:pt idx="8">
                  <c:v>20.912805994066296</c:v>
                </c:pt>
                <c:pt idx="9">
                  <c:v>20.912805994066296</c:v>
                </c:pt>
                <c:pt idx="10">
                  <c:v>20.912805994066296</c:v>
                </c:pt>
                <c:pt idx="11">
                  <c:v>20.912805994066296</c:v>
                </c:pt>
                <c:pt idx="12">
                  <c:v>20.912805994066296</c:v>
                </c:pt>
                <c:pt idx="13">
                  <c:v>20.912805994066296</c:v>
                </c:pt>
                <c:pt idx="14">
                  <c:v>20.912805994066296</c:v>
                </c:pt>
                <c:pt idx="15">
                  <c:v>20.912805994066296</c:v>
                </c:pt>
                <c:pt idx="16">
                  <c:v>20.912805994066296</c:v>
                </c:pt>
                <c:pt idx="17">
                  <c:v>20.912805994066296</c:v>
                </c:pt>
                <c:pt idx="18">
                  <c:v>20.912805994066296</c:v>
                </c:pt>
                <c:pt idx="19">
                  <c:v>20.912805994066296</c:v>
                </c:pt>
                <c:pt idx="20">
                  <c:v>20.912805994066296</c:v>
                </c:pt>
                <c:pt idx="21">
                  <c:v>20.912805994066296</c:v>
                </c:pt>
                <c:pt idx="22">
                  <c:v>20.912805994066296</c:v>
                </c:pt>
                <c:pt idx="23">
                  <c:v>20.912805994066296</c:v>
                </c:pt>
                <c:pt idx="24">
                  <c:v>20.912805994066296</c:v>
                </c:pt>
                <c:pt idx="25">
                  <c:v>20.912805994066296</c:v>
                </c:pt>
                <c:pt idx="26">
                  <c:v>20.912805994066296</c:v>
                </c:pt>
                <c:pt idx="27">
                  <c:v>20.912805994066296</c:v>
                </c:pt>
                <c:pt idx="28">
                  <c:v>20.912805994066296</c:v>
                </c:pt>
                <c:pt idx="29">
                  <c:v>20.912805994066296</c:v>
                </c:pt>
                <c:pt idx="30">
                  <c:v>20.912805994066296</c:v>
                </c:pt>
                <c:pt idx="31">
                  <c:v>20.912805994066296</c:v>
                </c:pt>
                <c:pt idx="32">
                  <c:v>20.912805994066296</c:v>
                </c:pt>
                <c:pt idx="33">
                  <c:v>20.912805994066296</c:v>
                </c:pt>
                <c:pt idx="34">
                  <c:v>20.912805994066296</c:v>
                </c:pt>
                <c:pt idx="35">
                  <c:v>20.912805994066296</c:v>
                </c:pt>
                <c:pt idx="36">
                  <c:v>20.912805994066296</c:v>
                </c:pt>
                <c:pt idx="37">
                  <c:v>20.912805994066296</c:v>
                </c:pt>
                <c:pt idx="38">
                  <c:v>20.912805994066296</c:v>
                </c:pt>
                <c:pt idx="39">
                  <c:v>20.912805994066296</c:v>
                </c:pt>
                <c:pt idx="40">
                  <c:v>20.912805994066296</c:v>
                </c:pt>
                <c:pt idx="41">
                  <c:v>20.912805994066296</c:v>
                </c:pt>
                <c:pt idx="42">
                  <c:v>20.912805994066296</c:v>
                </c:pt>
                <c:pt idx="43">
                  <c:v>20.912805994066296</c:v>
                </c:pt>
                <c:pt idx="44">
                  <c:v>20.912805994066296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4E-47CC-AE02-1A559FFB9631}"/>
            </c:ext>
          </c:extLst>
        </c:ser>
        <c:ser>
          <c:idx val="1"/>
          <c:order val="1"/>
          <c:tx>
            <c:strRef>
              <c:f>'2'!$Q$2</c:f>
              <c:strCache>
                <c:ptCount val="1"/>
                <c:pt idx="0">
                  <c:v>LCL1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'2'!$A$3:$A$47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'2'!$Q$3:$Q$47</c:f>
              <c:numCache>
                <c:formatCode>General</c:formatCode>
                <c:ptCount val="45"/>
                <c:pt idx="0">
                  <c:v>-20.912805994066296</c:v>
                </c:pt>
                <c:pt idx="1">
                  <c:v>-20.912805994066296</c:v>
                </c:pt>
                <c:pt idx="2">
                  <c:v>-20.912805994066296</c:v>
                </c:pt>
                <c:pt idx="3">
                  <c:v>-20.912805994066296</c:v>
                </c:pt>
                <c:pt idx="4">
                  <c:v>-20.912805994066296</c:v>
                </c:pt>
                <c:pt idx="5">
                  <c:v>-20.912805994066296</c:v>
                </c:pt>
                <c:pt idx="6">
                  <c:v>-20.912805994066296</c:v>
                </c:pt>
                <c:pt idx="7">
                  <c:v>-20.912805994066296</c:v>
                </c:pt>
                <c:pt idx="8">
                  <c:v>-20.912805994066296</c:v>
                </c:pt>
                <c:pt idx="9">
                  <c:v>-20.912805994066296</c:v>
                </c:pt>
                <c:pt idx="10">
                  <c:v>-20.912805994066296</c:v>
                </c:pt>
                <c:pt idx="11">
                  <c:v>-20.912805994066296</c:v>
                </c:pt>
                <c:pt idx="12">
                  <c:v>-20.912805994066296</c:v>
                </c:pt>
                <c:pt idx="13">
                  <c:v>-20.912805994066296</c:v>
                </c:pt>
                <c:pt idx="14">
                  <c:v>-20.912805994066296</c:v>
                </c:pt>
                <c:pt idx="15">
                  <c:v>-20.912805994066296</c:v>
                </c:pt>
                <c:pt idx="16">
                  <c:v>-20.912805994066296</c:v>
                </c:pt>
                <c:pt idx="17">
                  <c:v>-20.912805994066296</c:v>
                </c:pt>
                <c:pt idx="18">
                  <c:v>-20.912805994066296</c:v>
                </c:pt>
                <c:pt idx="19">
                  <c:v>-20.912805994066296</c:v>
                </c:pt>
                <c:pt idx="20">
                  <c:v>-20.912805994066296</c:v>
                </c:pt>
                <c:pt idx="21">
                  <c:v>-20.912805994066296</c:v>
                </c:pt>
                <c:pt idx="22">
                  <c:v>-20.912805994066296</c:v>
                </c:pt>
                <c:pt idx="23">
                  <c:v>-20.912805994066296</c:v>
                </c:pt>
                <c:pt idx="24">
                  <c:v>-20.912805994066296</c:v>
                </c:pt>
                <c:pt idx="25">
                  <c:v>-20.912805994066296</c:v>
                </c:pt>
                <c:pt idx="26">
                  <c:v>-20.912805994066296</c:v>
                </c:pt>
                <c:pt idx="27">
                  <c:v>-20.912805994066296</c:v>
                </c:pt>
                <c:pt idx="28">
                  <c:v>-20.912805994066296</c:v>
                </c:pt>
                <c:pt idx="29">
                  <c:v>-20.912805994066296</c:v>
                </c:pt>
                <c:pt idx="30">
                  <c:v>-20.912805994066296</c:v>
                </c:pt>
                <c:pt idx="31">
                  <c:v>-20.912805994066296</c:v>
                </c:pt>
                <c:pt idx="32">
                  <c:v>-20.912805994066296</c:v>
                </c:pt>
                <c:pt idx="33">
                  <c:v>-20.912805994066296</c:v>
                </c:pt>
                <c:pt idx="34">
                  <c:v>-20.912805994066296</c:v>
                </c:pt>
                <c:pt idx="35">
                  <c:v>-20.912805994066296</c:v>
                </c:pt>
                <c:pt idx="36">
                  <c:v>-20.912805994066296</c:v>
                </c:pt>
                <c:pt idx="37">
                  <c:v>-20.912805994066296</c:v>
                </c:pt>
                <c:pt idx="38">
                  <c:v>-20.912805994066296</c:v>
                </c:pt>
                <c:pt idx="39">
                  <c:v>-20.912805994066296</c:v>
                </c:pt>
                <c:pt idx="40">
                  <c:v>-20.912805994066296</c:v>
                </c:pt>
                <c:pt idx="41">
                  <c:v>-20.912805994066296</c:v>
                </c:pt>
                <c:pt idx="42">
                  <c:v>-20.912805994066296</c:v>
                </c:pt>
                <c:pt idx="43">
                  <c:v>-20.912805994066296</c:v>
                </c:pt>
                <c:pt idx="44">
                  <c:v>-20.912805994066296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4E-47CC-AE02-1A559FFB9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64432"/>
        <c:axId val="304657360"/>
      </c:scatterChart>
      <c:scatterChart>
        <c:scatterStyle val="lineMarker"/>
        <c:varyColors val="0"/>
        <c:ser>
          <c:idx val="4"/>
          <c:order val="4"/>
          <c:tx>
            <c:strRef>
              <c:f>'2'!$G$2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'2'!$A$3:$A$47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'2'!$G$3:$G$47</c:f>
              <c:numCache>
                <c:formatCode>General</c:formatCode>
                <c:ptCount val="45"/>
                <c:pt idx="0">
                  <c:v>352.4</c:v>
                </c:pt>
                <c:pt idx="1">
                  <c:v>353.4</c:v>
                </c:pt>
                <c:pt idx="2">
                  <c:v>351.6</c:v>
                </c:pt>
                <c:pt idx="3">
                  <c:v>355.2</c:v>
                </c:pt>
                <c:pt idx="4">
                  <c:v>351.4</c:v>
                </c:pt>
                <c:pt idx="5">
                  <c:v>350.4</c:v>
                </c:pt>
                <c:pt idx="6">
                  <c:v>353.6</c:v>
                </c:pt>
                <c:pt idx="7">
                  <c:v>351.8</c:v>
                </c:pt>
                <c:pt idx="8">
                  <c:v>353.4</c:v>
                </c:pt>
                <c:pt idx="9">
                  <c:v>352.6</c:v>
                </c:pt>
                <c:pt idx="10">
                  <c:v>352.4</c:v>
                </c:pt>
                <c:pt idx="11">
                  <c:v>351.8</c:v>
                </c:pt>
                <c:pt idx="12">
                  <c:v>350.8</c:v>
                </c:pt>
                <c:pt idx="13">
                  <c:v>351.8</c:v>
                </c:pt>
                <c:pt idx="14">
                  <c:v>352.6</c:v>
                </c:pt>
                <c:pt idx="15">
                  <c:v>351</c:v>
                </c:pt>
                <c:pt idx="16">
                  <c:v>352.8</c:v>
                </c:pt>
                <c:pt idx="17">
                  <c:v>339.4</c:v>
                </c:pt>
                <c:pt idx="18">
                  <c:v>345.4</c:v>
                </c:pt>
                <c:pt idx="19">
                  <c:v>343.6</c:v>
                </c:pt>
                <c:pt idx="20">
                  <c:v>345</c:v>
                </c:pt>
                <c:pt idx="21">
                  <c:v>346</c:v>
                </c:pt>
                <c:pt idx="22">
                  <c:v>348</c:v>
                </c:pt>
                <c:pt idx="23">
                  <c:v>348.2</c:v>
                </c:pt>
                <c:pt idx="24">
                  <c:v>347.4</c:v>
                </c:pt>
                <c:pt idx="25">
                  <c:v>344.4</c:v>
                </c:pt>
                <c:pt idx="26">
                  <c:v>337.4</c:v>
                </c:pt>
                <c:pt idx="27">
                  <c:v>344.6</c:v>
                </c:pt>
                <c:pt idx="28">
                  <c:v>345.8</c:v>
                </c:pt>
                <c:pt idx="29">
                  <c:v>345</c:v>
                </c:pt>
                <c:pt idx="30">
                  <c:v>345.2</c:v>
                </c:pt>
                <c:pt idx="31">
                  <c:v>348.8</c:v>
                </c:pt>
                <c:pt idx="32">
                  <c:v>349.2</c:v>
                </c:pt>
                <c:pt idx="33">
                  <c:v>347.6</c:v>
                </c:pt>
                <c:pt idx="34">
                  <c:v>347.6</c:v>
                </c:pt>
                <c:pt idx="35">
                  <c:v>354.6</c:v>
                </c:pt>
                <c:pt idx="36">
                  <c:v>344.2</c:v>
                </c:pt>
                <c:pt idx="37">
                  <c:v>351.6</c:v>
                </c:pt>
                <c:pt idx="38">
                  <c:v>342.2</c:v>
                </c:pt>
                <c:pt idx="39">
                  <c:v>349</c:v>
                </c:pt>
                <c:pt idx="40">
                  <c:v>348.4</c:v>
                </c:pt>
                <c:pt idx="41">
                  <c:v>348.8</c:v>
                </c:pt>
                <c:pt idx="42">
                  <c:v>347.8</c:v>
                </c:pt>
                <c:pt idx="43">
                  <c:v>348.6</c:v>
                </c:pt>
                <c:pt idx="44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4E-47CC-AE02-1A559FFB9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24016"/>
        <c:axId val="423220272"/>
      </c:scatterChart>
      <c:catAx>
        <c:axId val="30466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4657360"/>
        <c:crosses val="autoZero"/>
        <c:auto val="1"/>
        <c:lblAlgn val="ctr"/>
        <c:lblOffset val="100"/>
        <c:noMultiLvlLbl val="0"/>
      </c:catAx>
      <c:valAx>
        <c:axId val="3046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4664432"/>
        <c:crosses val="autoZero"/>
        <c:crossBetween val="between"/>
      </c:valAx>
      <c:valAx>
        <c:axId val="423220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3224016"/>
        <c:crosses val="max"/>
        <c:crossBetween val="midCat"/>
      </c:valAx>
      <c:valAx>
        <c:axId val="42322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3220272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Optimal CUSUM Chart (k*=0.25)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'3'!$X$2</c:f>
              <c:strCache>
                <c:ptCount val="1"/>
                <c:pt idx="0">
                  <c:v>C^+_i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'3'!$O$3:$O$42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cat>
          <c:val>
            <c:numRef>
              <c:f>'3'!$X$3:$X$42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3.5543597002966862</c:v>
                </c:pt>
                <c:pt idx="7">
                  <c:v>1.5087194005933497</c:v>
                </c:pt>
                <c:pt idx="8">
                  <c:v>0.86307910088999051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13-4533-B8CF-C3D544533AC5}"/>
            </c:ext>
          </c:extLst>
        </c:ser>
        <c:ser>
          <c:idx val="4"/>
          <c:order val="4"/>
          <c:tx>
            <c:strRef>
              <c:f>'3'!$AA$2</c:f>
              <c:strCache>
                <c:ptCount val="1"/>
                <c:pt idx="0">
                  <c:v>C^-_i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'3'!$O$3:$O$42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cat>
          <c:val>
            <c:numRef>
              <c:f>'3'!$AA$3:$AA$42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-5.7543597002966749</c:v>
                </c:pt>
                <c:pt idx="3">
                  <c:v>-11.108719400593316</c:v>
                </c:pt>
                <c:pt idx="4">
                  <c:v>-10.863079100889991</c:v>
                </c:pt>
                <c:pt idx="5">
                  <c:v>-10.417438801186677</c:v>
                </c:pt>
                <c:pt idx="6">
                  <c:v>-4.7717985014833175</c:v>
                </c:pt>
                <c:pt idx="7">
                  <c:v>-4.726158201779981</c:v>
                </c:pt>
                <c:pt idx="8">
                  <c:v>-3.2805179020766673</c:v>
                </c:pt>
                <c:pt idx="9">
                  <c:v>-2.4348776023733194</c:v>
                </c:pt>
                <c:pt idx="10">
                  <c:v>-1.9892373026700056</c:v>
                </c:pt>
                <c:pt idx="11">
                  <c:v>-1.7435970029666805</c:v>
                </c:pt>
                <c:pt idx="12">
                  <c:v>-3.697956703263344</c:v>
                </c:pt>
                <c:pt idx="13">
                  <c:v>-4.8523164035599962</c:v>
                </c:pt>
                <c:pt idx="14">
                  <c:v>-3.4066761038566824</c:v>
                </c:pt>
                <c:pt idx="15">
                  <c:v>-2.5610358041533345</c:v>
                </c:pt>
                <c:pt idx="16">
                  <c:v>-1.7153955044499867</c:v>
                </c:pt>
                <c:pt idx="17">
                  <c:v>-4.0697552047466274</c:v>
                </c:pt>
                <c:pt idx="18">
                  <c:v>-4.4241149050432682</c:v>
                </c:pt>
                <c:pt idx="19">
                  <c:v>-2.778474605339909</c:v>
                </c:pt>
                <c:pt idx="20">
                  <c:v>-3.9328343056365611</c:v>
                </c:pt>
                <c:pt idx="21">
                  <c:v>-4.4871940059332474</c:v>
                </c:pt>
                <c:pt idx="22">
                  <c:v>-6.0415537062299336</c:v>
                </c:pt>
                <c:pt idx="23">
                  <c:v>-8.1959134065265857</c:v>
                </c:pt>
                <c:pt idx="24">
                  <c:v>-10.150273106823249</c:v>
                </c:pt>
                <c:pt idx="25">
                  <c:v>-10.304632807119901</c:v>
                </c:pt>
                <c:pt idx="26">
                  <c:v>-20.858992507416588</c:v>
                </c:pt>
                <c:pt idx="27">
                  <c:v>-22.01335220771324</c:v>
                </c:pt>
                <c:pt idx="28">
                  <c:v>-23.367711908009881</c:v>
                </c:pt>
                <c:pt idx="29">
                  <c:v>-26.322071608306544</c:v>
                </c:pt>
                <c:pt idx="30">
                  <c:v>-27.676431308603185</c:v>
                </c:pt>
                <c:pt idx="31">
                  <c:v>-30.030791008899826</c:v>
                </c:pt>
                <c:pt idx="32">
                  <c:v>-29.985150709196489</c:v>
                </c:pt>
                <c:pt idx="33">
                  <c:v>-29.139510409493141</c:v>
                </c:pt>
                <c:pt idx="34">
                  <c:v>-28.493870109789782</c:v>
                </c:pt>
                <c:pt idx="35">
                  <c:v>-29.448229810086445</c:v>
                </c:pt>
                <c:pt idx="36">
                  <c:v>-29.402589510383109</c:v>
                </c:pt>
                <c:pt idx="37">
                  <c:v>-31.75694921067975</c:v>
                </c:pt>
                <c:pt idx="38">
                  <c:v>-30.311308910976436</c:v>
                </c:pt>
                <c:pt idx="39">
                  <c:v>-30.665668611273077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13-4533-B8CF-C3D544533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8955856"/>
        <c:axId val="308955024"/>
      </c:barChart>
      <c:scatterChart>
        <c:scatterStyle val="lineMarker"/>
        <c:varyColors val="0"/>
        <c:ser>
          <c:idx val="0"/>
          <c:order val="0"/>
          <c:tx>
            <c:strRef>
              <c:f>'3'!$AU$2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'3'!$V$3:$V$42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'3'!$AU$3:$AU$42</c:f>
              <c:numCache>
                <c:formatCode>General</c:formatCode>
                <c:ptCount val="40"/>
                <c:pt idx="0">
                  <c:v>1.3747594030649473</c:v>
                </c:pt>
                <c:pt idx="1">
                  <c:v>1.3747594030649473</c:v>
                </c:pt>
                <c:pt idx="2">
                  <c:v>1.3747594030649473</c:v>
                </c:pt>
                <c:pt idx="3">
                  <c:v>1.3747594030649473</c:v>
                </c:pt>
                <c:pt idx="4">
                  <c:v>1.3747594030649473</c:v>
                </c:pt>
                <c:pt idx="5">
                  <c:v>1.3747594030649473</c:v>
                </c:pt>
                <c:pt idx="6">
                  <c:v>1.3747594030649473</c:v>
                </c:pt>
                <c:pt idx="7">
                  <c:v>1.3747594030649473</c:v>
                </c:pt>
                <c:pt idx="8">
                  <c:v>1.3747594030649473</c:v>
                </c:pt>
                <c:pt idx="9">
                  <c:v>1.3747594030649473</c:v>
                </c:pt>
                <c:pt idx="10">
                  <c:v>1.3747594030649473</c:v>
                </c:pt>
                <c:pt idx="11">
                  <c:v>1.3747594030649473</c:v>
                </c:pt>
                <c:pt idx="12">
                  <c:v>1.3747594030649473</c:v>
                </c:pt>
                <c:pt idx="13">
                  <c:v>1.3747594030649473</c:v>
                </c:pt>
                <c:pt idx="14">
                  <c:v>1.3747594030649473</c:v>
                </c:pt>
                <c:pt idx="15">
                  <c:v>1.3747594030649473</c:v>
                </c:pt>
                <c:pt idx="16">
                  <c:v>1.3747594030649473</c:v>
                </c:pt>
                <c:pt idx="17">
                  <c:v>1.3747594030649473</c:v>
                </c:pt>
                <c:pt idx="18">
                  <c:v>1.3747594030649473</c:v>
                </c:pt>
                <c:pt idx="19">
                  <c:v>1.3747594030649473</c:v>
                </c:pt>
                <c:pt idx="20">
                  <c:v>1.3747594030649473</c:v>
                </c:pt>
                <c:pt idx="21">
                  <c:v>1.3747594030649473</c:v>
                </c:pt>
                <c:pt idx="22">
                  <c:v>1.3747594030649473</c:v>
                </c:pt>
                <c:pt idx="23">
                  <c:v>1.3747594030649473</c:v>
                </c:pt>
                <c:pt idx="24">
                  <c:v>1.3747594030649473</c:v>
                </c:pt>
                <c:pt idx="25">
                  <c:v>1.3747594030649473</c:v>
                </c:pt>
                <c:pt idx="26">
                  <c:v>1.3747594030649473</c:v>
                </c:pt>
                <c:pt idx="27">
                  <c:v>1.3747594030649473</c:v>
                </c:pt>
                <c:pt idx="28">
                  <c:v>1.3747594030649473</c:v>
                </c:pt>
                <c:pt idx="29">
                  <c:v>1.3747594030649473</c:v>
                </c:pt>
                <c:pt idx="30">
                  <c:v>1.3747594030649473</c:v>
                </c:pt>
                <c:pt idx="31">
                  <c:v>1.3747594030649473</c:v>
                </c:pt>
                <c:pt idx="32">
                  <c:v>1.3747594030649473</c:v>
                </c:pt>
                <c:pt idx="33">
                  <c:v>1.3747594030649473</c:v>
                </c:pt>
                <c:pt idx="34">
                  <c:v>1.3747594030649473</c:v>
                </c:pt>
                <c:pt idx="35">
                  <c:v>1.3747594030649473</c:v>
                </c:pt>
                <c:pt idx="36">
                  <c:v>1.3747594030649473</c:v>
                </c:pt>
                <c:pt idx="37">
                  <c:v>1.3747594030649473</c:v>
                </c:pt>
                <c:pt idx="38">
                  <c:v>1.3747594030649473</c:v>
                </c:pt>
                <c:pt idx="39">
                  <c:v>1.3747594030649473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3-4533-B8CF-C3D544533AC5}"/>
            </c:ext>
          </c:extLst>
        </c:ser>
        <c:ser>
          <c:idx val="1"/>
          <c:order val="1"/>
          <c:tx>
            <c:strRef>
              <c:f>'3'!$AV$2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'3'!$V$3:$V$42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'3'!$AV$3:$AV$42</c:f>
              <c:numCache>
                <c:formatCode>General</c:formatCode>
                <c:ptCount val="40"/>
                <c:pt idx="0">
                  <c:v>-1.3747594030649473</c:v>
                </c:pt>
                <c:pt idx="1">
                  <c:v>-1.3747594030649473</c:v>
                </c:pt>
                <c:pt idx="2">
                  <c:v>-1.3747594030649473</c:v>
                </c:pt>
                <c:pt idx="3">
                  <c:v>-1.3747594030649473</c:v>
                </c:pt>
                <c:pt idx="4">
                  <c:v>-1.3747594030649473</c:v>
                </c:pt>
                <c:pt idx="5">
                  <c:v>-1.3747594030649473</c:v>
                </c:pt>
                <c:pt idx="6">
                  <c:v>-1.3747594030649473</c:v>
                </c:pt>
                <c:pt idx="7">
                  <c:v>-1.3747594030649473</c:v>
                </c:pt>
                <c:pt idx="8">
                  <c:v>-1.3747594030649473</c:v>
                </c:pt>
                <c:pt idx="9">
                  <c:v>-1.3747594030649473</c:v>
                </c:pt>
                <c:pt idx="10">
                  <c:v>-1.3747594030649473</c:v>
                </c:pt>
                <c:pt idx="11">
                  <c:v>-1.3747594030649473</c:v>
                </c:pt>
                <c:pt idx="12">
                  <c:v>-1.3747594030649473</c:v>
                </c:pt>
                <c:pt idx="13">
                  <c:v>-1.3747594030649473</c:v>
                </c:pt>
                <c:pt idx="14">
                  <c:v>-1.3747594030649473</c:v>
                </c:pt>
                <c:pt idx="15">
                  <c:v>-1.3747594030649473</c:v>
                </c:pt>
                <c:pt idx="16">
                  <c:v>-1.3747594030649473</c:v>
                </c:pt>
                <c:pt idx="17">
                  <c:v>-1.3747594030649473</c:v>
                </c:pt>
                <c:pt idx="18">
                  <c:v>-1.3747594030649473</c:v>
                </c:pt>
                <c:pt idx="19">
                  <c:v>-1.3747594030649473</c:v>
                </c:pt>
                <c:pt idx="20">
                  <c:v>-1.3747594030649473</c:v>
                </c:pt>
                <c:pt idx="21">
                  <c:v>-1.3747594030649473</c:v>
                </c:pt>
                <c:pt idx="22">
                  <c:v>-1.3747594030649473</c:v>
                </c:pt>
                <c:pt idx="23">
                  <c:v>-1.3747594030649473</c:v>
                </c:pt>
                <c:pt idx="24">
                  <c:v>-1.3747594030649473</c:v>
                </c:pt>
                <c:pt idx="25">
                  <c:v>-1.3747594030649473</c:v>
                </c:pt>
                <c:pt idx="26">
                  <c:v>-1.3747594030649473</c:v>
                </c:pt>
                <c:pt idx="27">
                  <c:v>-1.3747594030649473</c:v>
                </c:pt>
                <c:pt idx="28">
                  <c:v>-1.3747594030649473</c:v>
                </c:pt>
                <c:pt idx="29">
                  <c:v>-1.3747594030649473</c:v>
                </c:pt>
                <c:pt idx="30">
                  <c:v>-1.3747594030649473</c:v>
                </c:pt>
                <c:pt idx="31">
                  <c:v>-1.3747594030649473</c:v>
                </c:pt>
                <c:pt idx="32">
                  <c:v>-1.3747594030649473</c:v>
                </c:pt>
                <c:pt idx="33">
                  <c:v>-1.3747594030649473</c:v>
                </c:pt>
                <c:pt idx="34">
                  <c:v>-1.3747594030649473</c:v>
                </c:pt>
                <c:pt idx="35">
                  <c:v>-1.3747594030649473</c:v>
                </c:pt>
                <c:pt idx="36">
                  <c:v>-1.3747594030649473</c:v>
                </c:pt>
                <c:pt idx="37">
                  <c:v>-1.3747594030649473</c:v>
                </c:pt>
                <c:pt idx="38">
                  <c:v>-1.3747594030649473</c:v>
                </c:pt>
                <c:pt idx="39">
                  <c:v>-1.3747594030649473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3-4533-B8CF-C3D544533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55856"/>
        <c:axId val="308955024"/>
      </c:scatterChart>
      <c:scatterChart>
        <c:scatterStyle val="lineMarker"/>
        <c:varyColors val="0"/>
        <c:ser>
          <c:idx val="2"/>
          <c:order val="2"/>
          <c:tx>
            <c:strRef>
              <c:f>'3'!$U$2</c:f>
              <c:strCache>
                <c:ptCount val="1"/>
                <c:pt idx="0">
                  <c:v>average(x_i)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'3'!$V$3:$V$42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'3'!$U$3:$U$42</c:f>
              <c:numCache>
                <c:formatCode>General</c:formatCode>
                <c:ptCount val="40"/>
                <c:pt idx="0">
                  <c:v>349.2</c:v>
                </c:pt>
                <c:pt idx="1">
                  <c:v>349.6</c:v>
                </c:pt>
                <c:pt idx="2">
                  <c:v>343.2</c:v>
                </c:pt>
                <c:pt idx="3">
                  <c:v>343.6</c:v>
                </c:pt>
                <c:pt idx="4">
                  <c:v>349.2</c:v>
                </c:pt>
                <c:pt idx="5">
                  <c:v>349.4</c:v>
                </c:pt>
                <c:pt idx="6">
                  <c:v>354.6</c:v>
                </c:pt>
                <c:pt idx="7">
                  <c:v>349</c:v>
                </c:pt>
                <c:pt idx="8">
                  <c:v>350.4</c:v>
                </c:pt>
                <c:pt idx="9">
                  <c:v>349.8</c:v>
                </c:pt>
                <c:pt idx="10">
                  <c:v>349.4</c:v>
                </c:pt>
                <c:pt idx="11">
                  <c:v>349.2</c:v>
                </c:pt>
                <c:pt idx="12">
                  <c:v>347</c:v>
                </c:pt>
                <c:pt idx="13">
                  <c:v>347.8</c:v>
                </c:pt>
                <c:pt idx="14">
                  <c:v>350.4</c:v>
                </c:pt>
                <c:pt idx="15">
                  <c:v>349.8</c:v>
                </c:pt>
                <c:pt idx="16">
                  <c:v>349.8</c:v>
                </c:pt>
                <c:pt idx="17">
                  <c:v>346.6</c:v>
                </c:pt>
                <c:pt idx="18">
                  <c:v>348.6</c:v>
                </c:pt>
                <c:pt idx="19">
                  <c:v>350.6</c:v>
                </c:pt>
                <c:pt idx="20">
                  <c:v>347.8</c:v>
                </c:pt>
                <c:pt idx="21">
                  <c:v>348.4</c:v>
                </c:pt>
                <c:pt idx="22">
                  <c:v>347.4</c:v>
                </c:pt>
                <c:pt idx="23">
                  <c:v>346.8</c:v>
                </c:pt>
                <c:pt idx="24">
                  <c:v>347</c:v>
                </c:pt>
                <c:pt idx="25">
                  <c:v>348.8</c:v>
                </c:pt>
                <c:pt idx="26">
                  <c:v>338.4</c:v>
                </c:pt>
                <c:pt idx="27">
                  <c:v>347.8</c:v>
                </c:pt>
                <c:pt idx="28">
                  <c:v>347.6</c:v>
                </c:pt>
                <c:pt idx="29">
                  <c:v>346</c:v>
                </c:pt>
                <c:pt idx="30">
                  <c:v>347.6</c:v>
                </c:pt>
                <c:pt idx="31">
                  <c:v>346.6</c:v>
                </c:pt>
                <c:pt idx="32">
                  <c:v>349</c:v>
                </c:pt>
                <c:pt idx="33">
                  <c:v>349.8</c:v>
                </c:pt>
                <c:pt idx="34">
                  <c:v>349.6</c:v>
                </c:pt>
                <c:pt idx="35">
                  <c:v>348</c:v>
                </c:pt>
                <c:pt idx="36">
                  <c:v>349</c:v>
                </c:pt>
                <c:pt idx="37">
                  <c:v>346.6</c:v>
                </c:pt>
                <c:pt idx="38">
                  <c:v>350.4</c:v>
                </c:pt>
                <c:pt idx="39">
                  <c:v>348.6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3-4533-B8CF-C3D544533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14912"/>
        <c:axId val="307833968"/>
      </c:scatterChart>
      <c:catAx>
        <c:axId val="3089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waffer number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8955024"/>
        <c:crosses val="autoZero"/>
        <c:auto val="1"/>
        <c:lblAlgn val="ctr"/>
        <c:lblOffset val="100"/>
        <c:noMultiLvlLbl val="0"/>
      </c:catAx>
      <c:valAx>
        <c:axId val="3089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C^-&lt;--&gt;C^+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8955856"/>
        <c:crosses val="autoZero"/>
        <c:crossBetween val="between"/>
      </c:valAx>
      <c:valAx>
        <c:axId val="307833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x_i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214912"/>
        <c:crosses val="max"/>
        <c:crossBetween val="midCat"/>
      </c:valAx>
      <c:valAx>
        <c:axId val="47021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833968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Optimal CUSUM Chart (k*=0.5)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'3'!$AD$2</c:f>
              <c:strCache>
                <c:ptCount val="1"/>
                <c:pt idx="0">
                  <c:v>C^+_i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'3'!$O$3:$O$42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cat>
          <c:val>
            <c:numRef>
              <c:f>'3'!$AD$3:$AD$42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2.5087194005934066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8-4581-9884-A859B301B2BF}"/>
            </c:ext>
          </c:extLst>
        </c:ser>
        <c:ser>
          <c:idx val="4"/>
          <c:order val="4"/>
          <c:tx>
            <c:strRef>
              <c:f>'3'!$AG$2</c:f>
              <c:strCache>
                <c:ptCount val="1"/>
                <c:pt idx="0">
                  <c:v>C^-_i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'3'!$O$3:$O$42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cat>
          <c:val>
            <c:numRef>
              <c:f>'3'!$AG$3:$AG$42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-4.7087194005933952</c:v>
                </c:pt>
                <c:pt idx="3">
                  <c:v>-9.0174388011867563</c:v>
                </c:pt>
                <c:pt idx="4">
                  <c:v>-7.7261582017801516</c:v>
                </c:pt>
                <c:pt idx="5">
                  <c:v>-6.2348776023735581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-0.90871940059338385</c:v>
                </c:pt>
                <c:pt idx="13">
                  <c:v>-1.0174388011867563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-1.3087194005933611</c:v>
                </c:pt>
                <c:pt idx="18">
                  <c:v>-0.61743880118672223</c:v>
                </c:pt>
                <c:pt idx="19">
                  <c:v>0</c:v>
                </c:pt>
                <c:pt idx="20">
                  <c:v>-0.10871940059337248</c:v>
                </c:pt>
                <c:pt idx="21">
                  <c:v>0</c:v>
                </c:pt>
                <c:pt idx="22">
                  <c:v>-0.50871940059340659</c:v>
                </c:pt>
                <c:pt idx="23">
                  <c:v>-1.6174388011867791</c:v>
                </c:pt>
                <c:pt idx="24">
                  <c:v>-2.5261582017801629</c:v>
                </c:pt>
                <c:pt idx="25">
                  <c:v>-1.6348776023735354</c:v>
                </c:pt>
                <c:pt idx="26">
                  <c:v>-11.143597002966942</c:v>
                </c:pt>
                <c:pt idx="27">
                  <c:v>-11.252316403560314</c:v>
                </c:pt>
                <c:pt idx="28">
                  <c:v>-11.561035804153676</c:v>
                </c:pt>
                <c:pt idx="29">
                  <c:v>-13.469755204747059</c:v>
                </c:pt>
                <c:pt idx="30">
                  <c:v>-13.778474605340421</c:v>
                </c:pt>
                <c:pt idx="31">
                  <c:v>-15.087194005933782</c:v>
                </c:pt>
                <c:pt idx="32">
                  <c:v>-13.995913406527166</c:v>
                </c:pt>
                <c:pt idx="33">
                  <c:v>-12.104632807120538</c:v>
                </c:pt>
                <c:pt idx="34">
                  <c:v>-10.413352207713899</c:v>
                </c:pt>
                <c:pt idx="35">
                  <c:v>-10.322071608307283</c:v>
                </c:pt>
                <c:pt idx="36">
                  <c:v>-9.2307910089006668</c:v>
                </c:pt>
                <c:pt idx="37">
                  <c:v>-10.539510409494028</c:v>
                </c:pt>
                <c:pt idx="38">
                  <c:v>-8.0482298100874345</c:v>
                </c:pt>
                <c:pt idx="39">
                  <c:v>-7.3569492106807957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8-4581-9884-A859B301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8955856"/>
        <c:axId val="308955024"/>
      </c:barChart>
      <c:scatterChart>
        <c:scatterStyle val="lineMarker"/>
        <c:varyColors val="0"/>
        <c:ser>
          <c:idx val="0"/>
          <c:order val="0"/>
          <c:tx>
            <c:strRef>
              <c:f>'3'!$AU$2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'3'!$V$3:$V$42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'3'!$AU$3:$AU$42</c:f>
              <c:numCache>
                <c:formatCode>General</c:formatCode>
                <c:ptCount val="40"/>
                <c:pt idx="0">
                  <c:v>1.3747594030649473</c:v>
                </c:pt>
                <c:pt idx="1">
                  <c:v>1.3747594030649473</c:v>
                </c:pt>
                <c:pt idx="2">
                  <c:v>1.3747594030649473</c:v>
                </c:pt>
                <c:pt idx="3">
                  <c:v>1.3747594030649473</c:v>
                </c:pt>
                <c:pt idx="4">
                  <c:v>1.3747594030649473</c:v>
                </c:pt>
                <c:pt idx="5">
                  <c:v>1.3747594030649473</c:v>
                </c:pt>
                <c:pt idx="6">
                  <c:v>1.3747594030649473</c:v>
                </c:pt>
                <c:pt idx="7">
                  <c:v>1.3747594030649473</c:v>
                </c:pt>
                <c:pt idx="8">
                  <c:v>1.3747594030649473</c:v>
                </c:pt>
                <c:pt idx="9">
                  <c:v>1.3747594030649473</c:v>
                </c:pt>
                <c:pt idx="10">
                  <c:v>1.3747594030649473</c:v>
                </c:pt>
                <c:pt idx="11">
                  <c:v>1.3747594030649473</c:v>
                </c:pt>
                <c:pt idx="12">
                  <c:v>1.3747594030649473</c:v>
                </c:pt>
                <c:pt idx="13">
                  <c:v>1.3747594030649473</c:v>
                </c:pt>
                <c:pt idx="14">
                  <c:v>1.3747594030649473</c:v>
                </c:pt>
                <c:pt idx="15">
                  <c:v>1.3747594030649473</c:v>
                </c:pt>
                <c:pt idx="16">
                  <c:v>1.3747594030649473</c:v>
                </c:pt>
                <c:pt idx="17">
                  <c:v>1.3747594030649473</c:v>
                </c:pt>
                <c:pt idx="18">
                  <c:v>1.3747594030649473</c:v>
                </c:pt>
                <c:pt idx="19">
                  <c:v>1.3747594030649473</c:v>
                </c:pt>
                <c:pt idx="20">
                  <c:v>1.3747594030649473</c:v>
                </c:pt>
                <c:pt idx="21">
                  <c:v>1.3747594030649473</c:v>
                </c:pt>
                <c:pt idx="22">
                  <c:v>1.3747594030649473</c:v>
                </c:pt>
                <c:pt idx="23">
                  <c:v>1.3747594030649473</c:v>
                </c:pt>
                <c:pt idx="24">
                  <c:v>1.3747594030649473</c:v>
                </c:pt>
                <c:pt idx="25">
                  <c:v>1.3747594030649473</c:v>
                </c:pt>
                <c:pt idx="26">
                  <c:v>1.3747594030649473</c:v>
                </c:pt>
                <c:pt idx="27">
                  <c:v>1.3747594030649473</c:v>
                </c:pt>
                <c:pt idx="28">
                  <c:v>1.3747594030649473</c:v>
                </c:pt>
                <c:pt idx="29">
                  <c:v>1.3747594030649473</c:v>
                </c:pt>
                <c:pt idx="30">
                  <c:v>1.3747594030649473</c:v>
                </c:pt>
                <c:pt idx="31">
                  <c:v>1.3747594030649473</c:v>
                </c:pt>
                <c:pt idx="32">
                  <c:v>1.3747594030649473</c:v>
                </c:pt>
                <c:pt idx="33">
                  <c:v>1.3747594030649473</c:v>
                </c:pt>
                <c:pt idx="34">
                  <c:v>1.3747594030649473</c:v>
                </c:pt>
                <c:pt idx="35">
                  <c:v>1.3747594030649473</c:v>
                </c:pt>
                <c:pt idx="36">
                  <c:v>1.3747594030649473</c:v>
                </c:pt>
                <c:pt idx="37">
                  <c:v>1.3747594030649473</c:v>
                </c:pt>
                <c:pt idx="38">
                  <c:v>1.3747594030649473</c:v>
                </c:pt>
                <c:pt idx="39">
                  <c:v>1.3747594030649473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8-4581-9884-A859B301B2BF}"/>
            </c:ext>
          </c:extLst>
        </c:ser>
        <c:ser>
          <c:idx val="1"/>
          <c:order val="1"/>
          <c:tx>
            <c:strRef>
              <c:f>'3'!$AV$2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'3'!$V$3:$V$42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'3'!$AV$3:$AV$42</c:f>
              <c:numCache>
                <c:formatCode>General</c:formatCode>
                <c:ptCount val="40"/>
                <c:pt idx="0">
                  <c:v>-1.3747594030649473</c:v>
                </c:pt>
                <c:pt idx="1">
                  <c:v>-1.3747594030649473</c:v>
                </c:pt>
                <c:pt idx="2">
                  <c:v>-1.3747594030649473</c:v>
                </c:pt>
                <c:pt idx="3">
                  <c:v>-1.3747594030649473</c:v>
                </c:pt>
                <c:pt idx="4">
                  <c:v>-1.3747594030649473</c:v>
                </c:pt>
                <c:pt idx="5">
                  <c:v>-1.3747594030649473</c:v>
                </c:pt>
                <c:pt idx="6">
                  <c:v>-1.3747594030649473</c:v>
                </c:pt>
                <c:pt idx="7">
                  <c:v>-1.3747594030649473</c:v>
                </c:pt>
                <c:pt idx="8">
                  <c:v>-1.3747594030649473</c:v>
                </c:pt>
                <c:pt idx="9">
                  <c:v>-1.3747594030649473</c:v>
                </c:pt>
                <c:pt idx="10">
                  <c:v>-1.3747594030649473</c:v>
                </c:pt>
                <c:pt idx="11">
                  <c:v>-1.3747594030649473</c:v>
                </c:pt>
                <c:pt idx="12">
                  <c:v>-1.3747594030649473</c:v>
                </c:pt>
                <c:pt idx="13">
                  <c:v>-1.3747594030649473</c:v>
                </c:pt>
                <c:pt idx="14">
                  <c:v>-1.3747594030649473</c:v>
                </c:pt>
                <c:pt idx="15">
                  <c:v>-1.3747594030649473</c:v>
                </c:pt>
                <c:pt idx="16">
                  <c:v>-1.3747594030649473</c:v>
                </c:pt>
                <c:pt idx="17">
                  <c:v>-1.3747594030649473</c:v>
                </c:pt>
                <c:pt idx="18">
                  <c:v>-1.3747594030649473</c:v>
                </c:pt>
                <c:pt idx="19">
                  <c:v>-1.3747594030649473</c:v>
                </c:pt>
                <c:pt idx="20">
                  <c:v>-1.3747594030649473</c:v>
                </c:pt>
                <c:pt idx="21">
                  <c:v>-1.3747594030649473</c:v>
                </c:pt>
                <c:pt idx="22">
                  <c:v>-1.3747594030649473</c:v>
                </c:pt>
                <c:pt idx="23">
                  <c:v>-1.3747594030649473</c:v>
                </c:pt>
                <c:pt idx="24">
                  <c:v>-1.3747594030649473</c:v>
                </c:pt>
                <c:pt idx="25">
                  <c:v>-1.3747594030649473</c:v>
                </c:pt>
                <c:pt idx="26">
                  <c:v>-1.3747594030649473</c:v>
                </c:pt>
                <c:pt idx="27">
                  <c:v>-1.3747594030649473</c:v>
                </c:pt>
                <c:pt idx="28">
                  <c:v>-1.3747594030649473</c:v>
                </c:pt>
                <c:pt idx="29">
                  <c:v>-1.3747594030649473</c:v>
                </c:pt>
                <c:pt idx="30">
                  <c:v>-1.3747594030649473</c:v>
                </c:pt>
                <c:pt idx="31">
                  <c:v>-1.3747594030649473</c:v>
                </c:pt>
                <c:pt idx="32">
                  <c:v>-1.3747594030649473</c:v>
                </c:pt>
                <c:pt idx="33">
                  <c:v>-1.3747594030649473</c:v>
                </c:pt>
                <c:pt idx="34">
                  <c:v>-1.3747594030649473</c:v>
                </c:pt>
                <c:pt idx="35">
                  <c:v>-1.3747594030649473</c:v>
                </c:pt>
                <c:pt idx="36">
                  <c:v>-1.3747594030649473</c:v>
                </c:pt>
                <c:pt idx="37">
                  <c:v>-1.3747594030649473</c:v>
                </c:pt>
                <c:pt idx="38">
                  <c:v>-1.3747594030649473</c:v>
                </c:pt>
                <c:pt idx="39">
                  <c:v>-1.3747594030649473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B8-4581-9884-A859B301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55856"/>
        <c:axId val="308955024"/>
      </c:scatterChart>
      <c:scatterChart>
        <c:scatterStyle val="lineMarker"/>
        <c:varyColors val="0"/>
        <c:ser>
          <c:idx val="2"/>
          <c:order val="2"/>
          <c:tx>
            <c:strRef>
              <c:f>'3'!$U$2</c:f>
              <c:strCache>
                <c:ptCount val="1"/>
                <c:pt idx="0">
                  <c:v>average(x_i)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'3'!$V$3:$V$42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'3'!$U$3:$U$42</c:f>
              <c:numCache>
                <c:formatCode>General</c:formatCode>
                <c:ptCount val="40"/>
                <c:pt idx="0">
                  <c:v>349.2</c:v>
                </c:pt>
                <c:pt idx="1">
                  <c:v>349.6</c:v>
                </c:pt>
                <c:pt idx="2">
                  <c:v>343.2</c:v>
                </c:pt>
                <c:pt idx="3">
                  <c:v>343.6</c:v>
                </c:pt>
                <c:pt idx="4">
                  <c:v>349.2</c:v>
                </c:pt>
                <c:pt idx="5">
                  <c:v>349.4</c:v>
                </c:pt>
                <c:pt idx="6">
                  <c:v>354.6</c:v>
                </c:pt>
                <c:pt idx="7">
                  <c:v>349</c:v>
                </c:pt>
                <c:pt idx="8">
                  <c:v>350.4</c:v>
                </c:pt>
                <c:pt idx="9">
                  <c:v>349.8</c:v>
                </c:pt>
                <c:pt idx="10">
                  <c:v>349.4</c:v>
                </c:pt>
                <c:pt idx="11">
                  <c:v>349.2</c:v>
                </c:pt>
                <c:pt idx="12">
                  <c:v>347</c:v>
                </c:pt>
                <c:pt idx="13">
                  <c:v>347.8</c:v>
                </c:pt>
                <c:pt idx="14">
                  <c:v>350.4</c:v>
                </c:pt>
                <c:pt idx="15">
                  <c:v>349.8</c:v>
                </c:pt>
                <c:pt idx="16">
                  <c:v>349.8</c:v>
                </c:pt>
                <c:pt idx="17">
                  <c:v>346.6</c:v>
                </c:pt>
                <c:pt idx="18">
                  <c:v>348.6</c:v>
                </c:pt>
                <c:pt idx="19">
                  <c:v>350.6</c:v>
                </c:pt>
                <c:pt idx="20">
                  <c:v>347.8</c:v>
                </c:pt>
                <c:pt idx="21">
                  <c:v>348.4</c:v>
                </c:pt>
                <c:pt idx="22">
                  <c:v>347.4</c:v>
                </c:pt>
                <c:pt idx="23">
                  <c:v>346.8</c:v>
                </c:pt>
                <c:pt idx="24">
                  <c:v>347</c:v>
                </c:pt>
                <c:pt idx="25">
                  <c:v>348.8</c:v>
                </c:pt>
                <c:pt idx="26">
                  <c:v>338.4</c:v>
                </c:pt>
                <c:pt idx="27">
                  <c:v>347.8</c:v>
                </c:pt>
                <c:pt idx="28">
                  <c:v>347.6</c:v>
                </c:pt>
                <c:pt idx="29">
                  <c:v>346</c:v>
                </c:pt>
                <c:pt idx="30">
                  <c:v>347.6</c:v>
                </c:pt>
                <c:pt idx="31">
                  <c:v>346.6</c:v>
                </c:pt>
                <c:pt idx="32">
                  <c:v>349</c:v>
                </c:pt>
                <c:pt idx="33">
                  <c:v>349.8</c:v>
                </c:pt>
                <c:pt idx="34">
                  <c:v>349.6</c:v>
                </c:pt>
                <c:pt idx="35">
                  <c:v>348</c:v>
                </c:pt>
                <c:pt idx="36">
                  <c:v>349</c:v>
                </c:pt>
                <c:pt idx="37">
                  <c:v>346.6</c:v>
                </c:pt>
                <c:pt idx="38">
                  <c:v>350.4</c:v>
                </c:pt>
                <c:pt idx="39">
                  <c:v>348.6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B8-4581-9884-A859B301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14912"/>
        <c:axId val="307833968"/>
      </c:scatterChart>
      <c:catAx>
        <c:axId val="3089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waffer number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8955024"/>
        <c:crosses val="autoZero"/>
        <c:auto val="1"/>
        <c:lblAlgn val="ctr"/>
        <c:lblOffset val="100"/>
        <c:noMultiLvlLbl val="0"/>
      </c:catAx>
      <c:valAx>
        <c:axId val="3089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C^-&lt;--&gt;C^+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8955856"/>
        <c:crosses val="autoZero"/>
        <c:crossBetween val="between"/>
      </c:valAx>
      <c:valAx>
        <c:axId val="307833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x_i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214912"/>
        <c:crosses val="max"/>
        <c:crossBetween val="midCat"/>
      </c:valAx>
      <c:valAx>
        <c:axId val="47021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83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Optimal CUSUM Chart (k*=0.75)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'3'!$AJ$2</c:f>
              <c:strCache>
                <c:ptCount val="1"/>
                <c:pt idx="0">
                  <c:v>C^+_i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'3'!$O$3:$O$42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cat>
          <c:val>
            <c:numRef>
              <c:f>'3'!$AJ$3:$AJ$42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1.4630791008900701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A-40D9-9B20-1254F7AD2DBB}"/>
            </c:ext>
          </c:extLst>
        </c:ser>
        <c:ser>
          <c:idx val="4"/>
          <c:order val="4"/>
          <c:tx>
            <c:strRef>
              <c:f>'3'!$AM$2</c:f>
              <c:strCache>
                <c:ptCount val="1"/>
                <c:pt idx="0">
                  <c:v>C^-_i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'3'!$O$3:$O$42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cat>
          <c:val>
            <c:numRef>
              <c:f>'3'!$AM$3:$AM$42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-3.6630791008900587</c:v>
                </c:pt>
                <c:pt idx="3">
                  <c:v>-6.9261582017800833</c:v>
                </c:pt>
                <c:pt idx="4">
                  <c:v>-4.5892373026701421</c:v>
                </c:pt>
                <c:pt idx="5">
                  <c:v>-2.0523164035602122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-0.26307910089002462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-6.3079100890035988E-2</c:v>
                </c:pt>
                <c:pt idx="24">
                  <c:v>0</c:v>
                </c:pt>
                <c:pt idx="25">
                  <c:v>0</c:v>
                </c:pt>
                <c:pt idx="26">
                  <c:v>-8.4630791008900701</c:v>
                </c:pt>
                <c:pt idx="27">
                  <c:v>-7.5261582017801061</c:v>
                </c:pt>
                <c:pt idx="28">
                  <c:v>-6.7892373026701307</c:v>
                </c:pt>
                <c:pt idx="29">
                  <c:v>-7.6523164035601781</c:v>
                </c:pt>
                <c:pt idx="30">
                  <c:v>-6.9153955044502027</c:v>
                </c:pt>
                <c:pt idx="31">
                  <c:v>-7.1784746053402273</c:v>
                </c:pt>
                <c:pt idx="32">
                  <c:v>-5.0415537062302747</c:v>
                </c:pt>
                <c:pt idx="33">
                  <c:v>-2.1046328071203106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-0.26307910089002462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A-40D9-9B20-1254F7AD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8955856"/>
        <c:axId val="308955024"/>
      </c:barChart>
      <c:scatterChart>
        <c:scatterStyle val="lineMarker"/>
        <c:varyColors val="0"/>
        <c:ser>
          <c:idx val="0"/>
          <c:order val="0"/>
          <c:tx>
            <c:strRef>
              <c:f>'3'!$AU$2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'3'!$V$3:$V$42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'3'!$AU$3:$AU$42</c:f>
              <c:numCache>
                <c:formatCode>General</c:formatCode>
                <c:ptCount val="40"/>
                <c:pt idx="0">
                  <c:v>1.3747594030649473</c:v>
                </c:pt>
                <c:pt idx="1">
                  <c:v>1.3747594030649473</c:v>
                </c:pt>
                <c:pt idx="2">
                  <c:v>1.3747594030649473</c:v>
                </c:pt>
                <c:pt idx="3">
                  <c:v>1.3747594030649473</c:v>
                </c:pt>
                <c:pt idx="4">
                  <c:v>1.3747594030649473</c:v>
                </c:pt>
                <c:pt idx="5">
                  <c:v>1.3747594030649473</c:v>
                </c:pt>
                <c:pt idx="6">
                  <c:v>1.3747594030649473</c:v>
                </c:pt>
                <c:pt idx="7">
                  <c:v>1.3747594030649473</c:v>
                </c:pt>
                <c:pt idx="8">
                  <c:v>1.3747594030649473</c:v>
                </c:pt>
                <c:pt idx="9">
                  <c:v>1.3747594030649473</c:v>
                </c:pt>
                <c:pt idx="10">
                  <c:v>1.3747594030649473</c:v>
                </c:pt>
                <c:pt idx="11">
                  <c:v>1.3747594030649473</c:v>
                </c:pt>
                <c:pt idx="12">
                  <c:v>1.3747594030649473</c:v>
                </c:pt>
                <c:pt idx="13">
                  <c:v>1.3747594030649473</c:v>
                </c:pt>
                <c:pt idx="14">
                  <c:v>1.3747594030649473</c:v>
                </c:pt>
                <c:pt idx="15">
                  <c:v>1.3747594030649473</c:v>
                </c:pt>
                <c:pt idx="16">
                  <c:v>1.3747594030649473</c:v>
                </c:pt>
                <c:pt idx="17">
                  <c:v>1.3747594030649473</c:v>
                </c:pt>
                <c:pt idx="18">
                  <c:v>1.3747594030649473</c:v>
                </c:pt>
                <c:pt idx="19">
                  <c:v>1.3747594030649473</c:v>
                </c:pt>
                <c:pt idx="20">
                  <c:v>1.3747594030649473</c:v>
                </c:pt>
                <c:pt idx="21">
                  <c:v>1.3747594030649473</c:v>
                </c:pt>
                <c:pt idx="22">
                  <c:v>1.3747594030649473</c:v>
                </c:pt>
                <c:pt idx="23">
                  <c:v>1.3747594030649473</c:v>
                </c:pt>
                <c:pt idx="24">
                  <c:v>1.3747594030649473</c:v>
                </c:pt>
                <c:pt idx="25">
                  <c:v>1.3747594030649473</c:v>
                </c:pt>
                <c:pt idx="26">
                  <c:v>1.3747594030649473</c:v>
                </c:pt>
                <c:pt idx="27">
                  <c:v>1.3747594030649473</c:v>
                </c:pt>
                <c:pt idx="28">
                  <c:v>1.3747594030649473</c:v>
                </c:pt>
                <c:pt idx="29">
                  <c:v>1.3747594030649473</c:v>
                </c:pt>
                <c:pt idx="30">
                  <c:v>1.3747594030649473</c:v>
                </c:pt>
                <c:pt idx="31">
                  <c:v>1.3747594030649473</c:v>
                </c:pt>
                <c:pt idx="32">
                  <c:v>1.3747594030649473</c:v>
                </c:pt>
                <c:pt idx="33">
                  <c:v>1.3747594030649473</c:v>
                </c:pt>
                <c:pt idx="34">
                  <c:v>1.3747594030649473</c:v>
                </c:pt>
                <c:pt idx="35">
                  <c:v>1.3747594030649473</c:v>
                </c:pt>
                <c:pt idx="36">
                  <c:v>1.3747594030649473</c:v>
                </c:pt>
                <c:pt idx="37">
                  <c:v>1.3747594030649473</c:v>
                </c:pt>
                <c:pt idx="38">
                  <c:v>1.3747594030649473</c:v>
                </c:pt>
                <c:pt idx="39">
                  <c:v>1.3747594030649473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3A-40D9-9B20-1254F7AD2DBB}"/>
            </c:ext>
          </c:extLst>
        </c:ser>
        <c:ser>
          <c:idx val="1"/>
          <c:order val="1"/>
          <c:tx>
            <c:strRef>
              <c:f>'3'!$AV$2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'3'!$V$3:$V$42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'3'!$AV$3:$AV$42</c:f>
              <c:numCache>
                <c:formatCode>General</c:formatCode>
                <c:ptCount val="40"/>
                <c:pt idx="0">
                  <c:v>-1.3747594030649473</c:v>
                </c:pt>
                <c:pt idx="1">
                  <c:v>-1.3747594030649473</c:v>
                </c:pt>
                <c:pt idx="2">
                  <c:v>-1.3747594030649473</c:v>
                </c:pt>
                <c:pt idx="3">
                  <c:v>-1.3747594030649473</c:v>
                </c:pt>
                <c:pt idx="4">
                  <c:v>-1.3747594030649473</c:v>
                </c:pt>
                <c:pt idx="5">
                  <c:v>-1.3747594030649473</c:v>
                </c:pt>
                <c:pt idx="6">
                  <c:v>-1.3747594030649473</c:v>
                </c:pt>
                <c:pt idx="7">
                  <c:v>-1.3747594030649473</c:v>
                </c:pt>
                <c:pt idx="8">
                  <c:v>-1.3747594030649473</c:v>
                </c:pt>
                <c:pt idx="9">
                  <c:v>-1.3747594030649473</c:v>
                </c:pt>
                <c:pt idx="10">
                  <c:v>-1.3747594030649473</c:v>
                </c:pt>
                <c:pt idx="11">
                  <c:v>-1.3747594030649473</c:v>
                </c:pt>
                <c:pt idx="12">
                  <c:v>-1.3747594030649473</c:v>
                </c:pt>
                <c:pt idx="13">
                  <c:v>-1.3747594030649473</c:v>
                </c:pt>
                <c:pt idx="14">
                  <c:v>-1.3747594030649473</c:v>
                </c:pt>
                <c:pt idx="15">
                  <c:v>-1.3747594030649473</c:v>
                </c:pt>
                <c:pt idx="16">
                  <c:v>-1.3747594030649473</c:v>
                </c:pt>
                <c:pt idx="17">
                  <c:v>-1.3747594030649473</c:v>
                </c:pt>
                <c:pt idx="18">
                  <c:v>-1.3747594030649473</c:v>
                </c:pt>
                <c:pt idx="19">
                  <c:v>-1.3747594030649473</c:v>
                </c:pt>
                <c:pt idx="20">
                  <c:v>-1.3747594030649473</c:v>
                </c:pt>
                <c:pt idx="21">
                  <c:v>-1.3747594030649473</c:v>
                </c:pt>
                <c:pt idx="22">
                  <c:v>-1.3747594030649473</c:v>
                </c:pt>
                <c:pt idx="23">
                  <c:v>-1.3747594030649473</c:v>
                </c:pt>
                <c:pt idx="24">
                  <c:v>-1.3747594030649473</c:v>
                </c:pt>
                <c:pt idx="25">
                  <c:v>-1.3747594030649473</c:v>
                </c:pt>
                <c:pt idx="26">
                  <c:v>-1.3747594030649473</c:v>
                </c:pt>
                <c:pt idx="27">
                  <c:v>-1.3747594030649473</c:v>
                </c:pt>
                <c:pt idx="28">
                  <c:v>-1.3747594030649473</c:v>
                </c:pt>
                <c:pt idx="29">
                  <c:v>-1.3747594030649473</c:v>
                </c:pt>
                <c:pt idx="30">
                  <c:v>-1.3747594030649473</c:v>
                </c:pt>
                <c:pt idx="31">
                  <c:v>-1.3747594030649473</c:v>
                </c:pt>
                <c:pt idx="32">
                  <c:v>-1.3747594030649473</c:v>
                </c:pt>
                <c:pt idx="33">
                  <c:v>-1.3747594030649473</c:v>
                </c:pt>
                <c:pt idx="34">
                  <c:v>-1.3747594030649473</c:v>
                </c:pt>
                <c:pt idx="35">
                  <c:v>-1.3747594030649473</c:v>
                </c:pt>
                <c:pt idx="36">
                  <c:v>-1.3747594030649473</c:v>
                </c:pt>
                <c:pt idx="37">
                  <c:v>-1.3747594030649473</c:v>
                </c:pt>
                <c:pt idx="38">
                  <c:v>-1.3747594030649473</c:v>
                </c:pt>
                <c:pt idx="39">
                  <c:v>-1.3747594030649473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3A-40D9-9B20-1254F7AD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55856"/>
        <c:axId val="308955024"/>
      </c:scatterChart>
      <c:scatterChart>
        <c:scatterStyle val="lineMarker"/>
        <c:varyColors val="0"/>
        <c:ser>
          <c:idx val="2"/>
          <c:order val="2"/>
          <c:tx>
            <c:strRef>
              <c:f>'3'!$U$2</c:f>
              <c:strCache>
                <c:ptCount val="1"/>
                <c:pt idx="0">
                  <c:v>average(x_i)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'3'!$V$3:$V$42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'3'!$U$3:$U$42</c:f>
              <c:numCache>
                <c:formatCode>General</c:formatCode>
                <c:ptCount val="40"/>
                <c:pt idx="0">
                  <c:v>349.2</c:v>
                </c:pt>
                <c:pt idx="1">
                  <c:v>349.6</c:v>
                </c:pt>
                <c:pt idx="2">
                  <c:v>343.2</c:v>
                </c:pt>
                <c:pt idx="3">
                  <c:v>343.6</c:v>
                </c:pt>
                <c:pt idx="4">
                  <c:v>349.2</c:v>
                </c:pt>
                <c:pt idx="5">
                  <c:v>349.4</c:v>
                </c:pt>
                <c:pt idx="6">
                  <c:v>354.6</c:v>
                </c:pt>
                <c:pt idx="7">
                  <c:v>349</c:v>
                </c:pt>
                <c:pt idx="8">
                  <c:v>350.4</c:v>
                </c:pt>
                <c:pt idx="9">
                  <c:v>349.8</c:v>
                </c:pt>
                <c:pt idx="10">
                  <c:v>349.4</c:v>
                </c:pt>
                <c:pt idx="11">
                  <c:v>349.2</c:v>
                </c:pt>
                <c:pt idx="12">
                  <c:v>347</c:v>
                </c:pt>
                <c:pt idx="13">
                  <c:v>347.8</c:v>
                </c:pt>
                <c:pt idx="14">
                  <c:v>350.4</c:v>
                </c:pt>
                <c:pt idx="15">
                  <c:v>349.8</c:v>
                </c:pt>
                <c:pt idx="16">
                  <c:v>349.8</c:v>
                </c:pt>
                <c:pt idx="17">
                  <c:v>346.6</c:v>
                </c:pt>
                <c:pt idx="18">
                  <c:v>348.6</c:v>
                </c:pt>
                <c:pt idx="19">
                  <c:v>350.6</c:v>
                </c:pt>
                <c:pt idx="20">
                  <c:v>347.8</c:v>
                </c:pt>
                <c:pt idx="21">
                  <c:v>348.4</c:v>
                </c:pt>
                <c:pt idx="22">
                  <c:v>347.4</c:v>
                </c:pt>
                <c:pt idx="23">
                  <c:v>346.8</c:v>
                </c:pt>
                <c:pt idx="24">
                  <c:v>347</c:v>
                </c:pt>
                <c:pt idx="25">
                  <c:v>348.8</c:v>
                </c:pt>
                <c:pt idx="26">
                  <c:v>338.4</c:v>
                </c:pt>
                <c:pt idx="27">
                  <c:v>347.8</c:v>
                </c:pt>
                <c:pt idx="28">
                  <c:v>347.6</c:v>
                </c:pt>
                <c:pt idx="29">
                  <c:v>346</c:v>
                </c:pt>
                <c:pt idx="30">
                  <c:v>347.6</c:v>
                </c:pt>
                <c:pt idx="31">
                  <c:v>346.6</c:v>
                </c:pt>
                <c:pt idx="32">
                  <c:v>349</c:v>
                </c:pt>
                <c:pt idx="33">
                  <c:v>349.8</c:v>
                </c:pt>
                <c:pt idx="34">
                  <c:v>349.6</c:v>
                </c:pt>
                <c:pt idx="35">
                  <c:v>348</c:v>
                </c:pt>
                <c:pt idx="36">
                  <c:v>349</c:v>
                </c:pt>
                <c:pt idx="37">
                  <c:v>346.6</c:v>
                </c:pt>
                <c:pt idx="38">
                  <c:v>350.4</c:v>
                </c:pt>
                <c:pt idx="39">
                  <c:v>348.6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3A-40D9-9B20-1254F7AD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14912"/>
        <c:axId val="307833968"/>
      </c:scatterChart>
      <c:catAx>
        <c:axId val="3089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waffer number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8955024"/>
        <c:crosses val="autoZero"/>
        <c:auto val="1"/>
        <c:lblAlgn val="ctr"/>
        <c:lblOffset val="100"/>
        <c:noMultiLvlLbl val="0"/>
      </c:catAx>
      <c:valAx>
        <c:axId val="3089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C^-&lt;--&gt;C^+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8955856"/>
        <c:crosses val="autoZero"/>
        <c:crossBetween val="between"/>
      </c:valAx>
      <c:valAx>
        <c:axId val="307833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x_i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214912"/>
        <c:crosses val="max"/>
        <c:crossBetween val="midCat"/>
      </c:valAx>
      <c:valAx>
        <c:axId val="47021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83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Optimal CUSUM Chart (k*=1.0)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'3'!$AP$2</c:f>
              <c:strCache>
                <c:ptCount val="1"/>
                <c:pt idx="0">
                  <c:v>C^+_i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'3'!$O$3:$O$42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cat>
          <c:val>
            <c:numRef>
              <c:f>'3'!$AP$3:$AP$42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0.41743880118679044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8-49BB-93F0-4C6EB4376B1F}"/>
            </c:ext>
          </c:extLst>
        </c:ser>
        <c:ser>
          <c:idx val="4"/>
          <c:order val="4"/>
          <c:tx>
            <c:strRef>
              <c:f>'3'!$AS$2</c:f>
              <c:strCache>
                <c:ptCount val="1"/>
                <c:pt idx="0">
                  <c:v>C^-_i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'3'!$O$3:$O$42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cat>
          <c:val>
            <c:numRef>
              <c:f>'3'!$AS$3:$AS$42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-2.6174388011867791</c:v>
                </c:pt>
                <c:pt idx="3">
                  <c:v>-4.834877602373524</c:v>
                </c:pt>
                <c:pt idx="4">
                  <c:v>-1.4523164035603031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-7.4174388011867904</c:v>
                </c:pt>
                <c:pt idx="27">
                  <c:v>-5.4348776023735468</c:v>
                </c:pt>
                <c:pt idx="28">
                  <c:v>-3.6523164035602917</c:v>
                </c:pt>
                <c:pt idx="29">
                  <c:v>-3.4697552047470595</c:v>
                </c:pt>
                <c:pt idx="30">
                  <c:v>-1.6871940059338044</c:v>
                </c:pt>
                <c:pt idx="31">
                  <c:v>-0.90463280712054939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8-49BB-93F0-4C6EB437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8955856"/>
        <c:axId val="308955024"/>
      </c:barChart>
      <c:scatterChart>
        <c:scatterStyle val="lineMarker"/>
        <c:varyColors val="0"/>
        <c:ser>
          <c:idx val="0"/>
          <c:order val="0"/>
          <c:tx>
            <c:strRef>
              <c:f>'3'!$AU$2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'3'!$V$3:$V$42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'3'!$AU$3:$AU$42</c:f>
              <c:numCache>
                <c:formatCode>General</c:formatCode>
                <c:ptCount val="40"/>
                <c:pt idx="0">
                  <c:v>1.3747594030649473</c:v>
                </c:pt>
                <c:pt idx="1">
                  <c:v>1.3747594030649473</c:v>
                </c:pt>
                <c:pt idx="2">
                  <c:v>1.3747594030649473</c:v>
                </c:pt>
                <c:pt idx="3">
                  <c:v>1.3747594030649473</c:v>
                </c:pt>
                <c:pt idx="4">
                  <c:v>1.3747594030649473</c:v>
                </c:pt>
                <c:pt idx="5">
                  <c:v>1.3747594030649473</c:v>
                </c:pt>
                <c:pt idx="6">
                  <c:v>1.3747594030649473</c:v>
                </c:pt>
                <c:pt idx="7">
                  <c:v>1.3747594030649473</c:v>
                </c:pt>
                <c:pt idx="8">
                  <c:v>1.3747594030649473</c:v>
                </c:pt>
                <c:pt idx="9">
                  <c:v>1.3747594030649473</c:v>
                </c:pt>
                <c:pt idx="10">
                  <c:v>1.3747594030649473</c:v>
                </c:pt>
                <c:pt idx="11">
                  <c:v>1.3747594030649473</c:v>
                </c:pt>
                <c:pt idx="12">
                  <c:v>1.3747594030649473</c:v>
                </c:pt>
                <c:pt idx="13">
                  <c:v>1.3747594030649473</c:v>
                </c:pt>
                <c:pt idx="14">
                  <c:v>1.3747594030649473</c:v>
                </c:pt>
                <c:pt idx="15">
                  <c:v>1.3747594030649473</c:v>
                </c:pt>
                <c:pt idx="16">
                  <c:v>1.3747594030649473</c:v>
                </c:pt>
                <c:pt idx="17">
                  <c:v>1.3747594030649473</c:v>
                </c:pt>
                <c:pt idx="18">
                  <c:v>1.3747594030649473</c:v>
                </c:pt>
                <c:pt idx="19">
                  <c:v>1.3747594030649473</c:v>
                </c:pt>
                <c:pt idx="20">
                  <c:v>1.3747594030649473</c:v>
                </c:pt>
                <c:pt idx="21">
                  <c:v>1.3747594030649473</c:v>
                </c:pt>
                <c:pt idx="22">
                  <c:v>1.3747594030649473</c:v>
                </c:pt>
                <c:pt idx="23">
                  <c:v>1.3747594030649473</c:v>
                </c:pt>
                <c:pt idx="24">
                  <c:v>1.3747594030649473</c:v>
                </c:pt>
                <c:pt idx="25">
                  <c:v>1.3747594030649473</c:v>
                </c:pt>
                <c:pt idx="26">
                  <c:v>1.3747594030649473</c:v>
                </c:pt>
                <c:pt idx="27">
                  <c:v>1.3747594030649473</c:v>
                </c:pt>
                <c:pt idx="28">
                  <c:v>1.3747594030649473</c:v>
                </c:pt>
                <c:pt idx="29">
                  <c:v>1.3747594030649473</c:v>
                </c:pt>
                <c:pt idx="30">
                  <c:v>1.3747594030649473</c:v>
                </c:pt>
                <c:pt idx="31">
                  <c:v>1.3747594030649473</c:v>
                </c:pt>
                <c:pt idx="32">
                  <c:v>1.3747594030649473</c:v>
                </c:pt>
                <c:pt idx="33">
                  <c:v>1.3747594030649473</c:v>
                </c:pt>
                <c:pt idx="34">
                  <c:v>1.3747594030649473</c:v>
                </c:pt>
                <c:pt idx="35">
                  <c:v>1.3747594030649473</c:v>
                </c:pt>
                <c:pt idx="36">
                  <c:v>1.3747594030649473</c:v>
                </c:pt>
                <c:pt idx="37">
                  <c:v>1.3747594030649473</c:v>
                </c:pt>
                <c:pt idx="38">
                  <c:v>1.3747594030649473</c:v>
                </c:pt>
                <c:pt idx="39">
                  <c:v>1.3747594030649473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C8-49BB-93F0-4C6EB4376B1F}"/>
            </c:ext>
          </c:extLst>
        </c:ser>
        <c:ser>
          <c:idx val="1"/>
          <c:order val="1"/>
          <c:tx>
            <c:strRef>
              <c:f>'3'!$AV$2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'3'!$V$3:$V$42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'3'!$AV$3:$AV$42</c:f>
              <c:numCache>
                <c:formatCode>General</c:formatCode>
                <c:ptCount val="40"/>
                <c:pt idx="0">
                  <c:v>-1.3747594030649473</c:v>
                </c:pt>
                <c:pt idx="1">
                  <c:v>-1.3747594030649473</c:v>
                </c:pt>
                <c:pt idx="2">
                  <c:v>-1.3747594030649473</c:v>
                </c:pt>
                <c:pt idx="3">
                  <c:v>-1.3747594030649473</c:v>
                </c:pt>
                <c:pt idx="4">
                  <c:v>-1.3747594030649473</c:v>
                </c:pt>
                <c:pt idx="5">
                  <c:v>-1.3747594030649473</c:v>
                </c:pt>
                <c:pt idx="6">
                  <c:v>-1.3747594030649473</c:v>
                </c:pt>
                <c:pt idx="7">
                  <c:v>-1.3747594030649473</c:v>
                </c:pt>
                <c:pt idx="8">
                  <c:v>-1.3747594030649473</c:v>
                </c:pt>
                <c:pt idx="9">
                  <c:v>-1.3747594030649473</c:v>
                </c:pt>
                <c:pt idx="10">
                  <c:v>-1.3747594030649473</c:v>
                </c:pt>
                <c:pt idx="11">
                  <c:v>-1.3747594030649473</c:v>
                </c:pt>
                <c:pt idx="12">
                  <c:v>-1.3747594030649473</c:v>
                </c:pt>
                <c:pt idx="13">
                  <c:v>-1.3747594030649473</c:v>
                </c:pt>
                <c:pt idx="14">
                  <c:v>-1.3747594030649473</c:v>
                </c:pt>
                <c:pt idx="15">
                  <c:v>-1.3747594030649473</c:v>
                </c:pt>
                <c:pt idx="16">
                  <c:v>-1.3747594030649473</c:v>
                </c:pt>
                <c:pt idx="17">
                  <c:v>-1.3747594030649473</c:v>
                </c:pt>
                <c:pt idx="18">
                  <c:v>-1.3747594030649473</c:v>
                </c:pt>
                <c:pt idx="19">
                  <c:v>-1.3747594030649473</c:v>
                </c:pt>
                <c:pt idx="20">
                  <c:v>-1.3747594030649473</c:v>
                </c:pt>
                <c:pt idx="21">
                  <c:v>-1.3747594030649473</c:v>
                </c:pt>
                <c:pt idx="22">
                  <c:v>-1.3747594030649473</c:v>
                </c:pt>
                <c:pt idx="23">
                  <c:v>-1.3747594030649473</c:v>
                </c:pt>
                <c:pt idx="24">
                  <c:v>-1.3747594030649473</c:v>
                </c:pt>
                <c:pt idx="25">
                  <c:v>-1.3747594030649473</c:v>
                </c:pt>
                <c:pt idx="26">
                  <c:v>-1.3747594030649473</c:v>
                </c:pt>
                <c:pt idx="27">
                  <c:v>-1.3747594030649473</c:v>
                </c:pt>
                <c:pt idx="28">
                  <c:v>-1.3747594030649473</c:v>
                </c:pt>
                <c:pt idx="29">
                  <c:v>-1.3747594030649473</c:v>
                </c:pt>
                <c:pt idx="30">
                  <c:v>-1.3747594030649473</c:v>
                </c:pt>
                <c:pt idx="31">
                  <c:v>-1.3747594030649473</c:v>
                </c:pt>
                <c:pt idx="32">
                  <c:v>-1.3747594030649473</c:v>
                </c:pt>
                <c:pt idx="33">
                  <c:v>-1.3747594030649473</c:v>
                </c:pt>
                <c:pt idx="34">
                  <c:v>-1.3747594030649473</c:v>
                </c:pt>
                <c:pt idx="35">
                  <c:v>-1.3747594030649473</c:v>
                </c:pt>
                <c:pt idx="36">
                  <c:v>-1.3747594030649473</c:v>
                </c:pt>
                <c:pt idx="37">
                  <c:v>-1.3747594030649473</c:v>
                </c:pt>
                <c:pt idx="38">
                  <c:v>-1.3747594030649473</c:v>
                </c:pt>
                <c:pt idx="39">
                  <c:v>-1.3747594030649473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C8-49BB-93F0-4C6EB437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55856"/>
        <c:axId val="308955024"/>
      </c:scatterChart>
      <c:scatterChart>
        <c:scatterStyle val="lineMarker"/>
        <c:varyColors val="0"/>
        <c:ser>
          <c:idx val="2"/>
          <c:order val="2"/>
          <c:tx>
            <c:strRef>
              <c:f>'3'!$U$2</c:f>
              <c:strCache>
                <c:ptCount val="1"/>
                <c:pt idx="0">
                  <c:v>average(x_i)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'3'!$V$3:$V$42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'3'!$U$3:$U$42</c:f>
              <c:numCache>
                <c:formatCode>General</c:formatCode>
                <c:ptCount val="40"/>
                <c:pt idx="0">
                  <c:v>349.2</c:v>
                </c:pt>
                <c:pt idx="1">
                  <c:v>349.6</c:v>
                </c:pt>
                <c:pt idx="2">
                  <c:v>343.2</c:v>
                </c:pt>
                <c:pt idx="3">
                  <c:v>343.6</c:v>
                </c:pt>
                <c:pt idx="4">
                  <c:v>349.2</c:v>
                </c:pt>
                <c:pt idx="5">
                  <c:v>349.4</c:v>
                </c:pt>
                <c:pt idx="6">
                  <c:v>354.6</c:v>
                </c:pt>
                <c:pt idx="7">
                  <c:v>349</c:v>
                </c:pt>
                <c:pt idx="8">
                  <c:v>350.4</c:v>
                </c:pt>
                <c:pt idx="9">
                  <c:v>349.8</c:v>
                </c:pt>
                <c:pt idx="10">
                  <c:v>349.4</c:v>
                </c:pt>
                <c:pt idx="11">
                  <c:v>349.2</c:v>
                </c:pt>
                <c:pt idx="12">
                  <c:v>347</c:v>
                </c:pt>
                <c:pt idx="13">
                  <c:v>347.8</c:v>
                </c:pt>
                <c:pt idx="14">
                  <c:v>350.4</c:v>
                </c:pt>
                <c:pt idx="15">
                  <c:v>349.8</c:v>
                </c:pt>
                <c:pt idx="16">
                  <c:v>349.8</c:v>
                </c:pt>
                <c:pt idx="17">
                  <c:v>346.6</c:v>
                </c:pt>
                <c:pt idx="18">
                  <c:v>348.6</c:v>
                </c:pt>
                <c:pt idx="19">
                  <c:v>350.6</c:v>
                </c:pt>
                <c:pt idx="20">
                  <c:v>347.8</c:v>
                </c:pt>
                <c:pt idx="21">
                  <c:v>348.4</c:v>
                </c:pt>
                <c:pt idx="22">
                  <c:v>347.4</c:v>
                </c:pt>
                <c:pt idx="23">
                  <c:v>346.8</c:v>
                </c:pt>
                <c:pt idx="24">
                  <c:v>347</c:v>
                </c:pt>
                <c:pt idx="25">
                  <c:v>348.8</c:v>
                </c:pt>
                <c:pt idx="26">
                  <c:v>338.4</c:v>
                </c:pt>
                <c:pt idx="27">
                  <c:v>347.8</c:v>
                </c:pt>
                <c:pt idx="28">
                  <c:v>347.6</c:v>
                </c:pt>
                <c:pt idx="29">
                  <c:v>346</c:v>
                </c:pt>
                <c:pt idx="30">
                  <c:v>347.6</c:v>
                </c:pt>
                <c:pt idx="31">
                  <c:v>346.6</c:v>
                </c:pt>
                <c:pt idx="32">
                  <c:v>349</c:v>
                </c:pt>
                <c:pt idx="33">
                  <c:v>349.8</c:v>
                </c:pt>
                <c:pt idx="34">
                  <c:v>349.6</c:v>
                </c:pt>
                <c:pt idx="35">
                  <c:v>348</c:v>
                </c:pt>
                <c:pt idx="36">
                  <c:v>349</c:v>
                </c:pt>
                <c:pt idx="37">
                  <c:v>346.6</c:v>
                </c:pt>
                <c:pt idx="38">
                  <c:v>350.4</c:v>
                </c:pt>
                <c:pt idx="39">
                  <c:v>348.6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C8-49BB-93F0-4C6EB437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14912"/>
        <c:axId val="307833968"/>
      </c:scatterChart>
      <c:catAx>
        <c:axId val="3089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waffer number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8955024"/>
        <c:crosses val="autoZero"/>
        <c:auto val="1"/>
        <c:lblAlgn val="ctr"/>
        <c:lblOffset val="100"/>
        <c:noMultiLvlLbl val="0"/>
      </c:catAx>
      <c:valAx>
        <c:axId val="3089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C^-&lt;--&gt;C^+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8955856"/>
        <c:crosses val="autoZero"/>
        <c:crossBetween val="between"/>
      </c:valAx>
      <c:valAx>
        <c:axId val="307833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x_i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214912"/>
        <c:crosses val="max"/>
        <c:crossBetween val="midCat"/>
      </c:valAx>
      <c:valAx>
        <c:axId val="47021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83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10</xdr:row>
      <xdr:rowOff>66675</xdr:rowOff>
    </xdr:from>
    <xdr:to>
      <xdr:col>18</xdr:col>
      <xdr:colOff>314325</xdr:colOff>
      <xdr:row>23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C2B3400-E8CE-46B0-99F7-A0C3D9D4E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13605</xdr:colOff>
      <xdr:row>49</xdr:row>
      <xdr:rowOff>81644</xdr:rowOff>
    </xdr:from>
    <xdr:to>
      <xdr:col>33</xdr:col>
      <xdr:colOff>612321</xdr:colOff>
      <xdr:row>81</xdr:row>
      <xdr:rowOff>13608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4EAA8DB1-E1C0-4592-B15C-EDCFC9459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612321</xdr:colOff>
      <xdr:row>48</xdr:row>
      <xdr:rowOff>166008</xdr:rowOff>
    </xdr:from>
    <xdr:to>
      <xdr:col>22</xdr:col>
      <xdr:colOff>312964</xdr:colOff>
      <xdr:row>80</xdr:row>
      <xdr:rowOff>68037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4FA96F5E-A814-478E-8C95-8151385A6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13</xdr:row>
      <xdr:rowOff>152399</xdr:rowOff>
    </xdr:from>
    <xdr:to>
      <xdr:col>24</xdr:col>
      <xdr:colOff>244929</xdr:colOff>
      <xdr:row>39</xdr:row>
      <xdr:rowOff>122464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5D5DFEA-446D-4BAF-A691-D40A744AB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591909</xdr:colOff>
      <xdr:row>6</xdr:row>
      <xdr:rowOff>149679</xdr:rowOff>
    </xdr:from>
    <xdr:to>
      <xdr:col>26</xdr:col>
      <xdr:colOff>299356</xdr:colOff>
      <xdr:row>28</xdr:row>
      <xdr:rowOff>146958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0E13379-075D-4444-AE0F-5553D2C76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598714</xdr:colOff>
      <xdr:row>29</xdr:row>
      <xdr:rowOff>13608</xdr:rowOff>
    </xdr:from>
    <xdr:to>
      <xdr:col>26</xdr:col>
      <xdr:colOff>306161</xdr:colOff>
      <xdr:row>51</xdr:row>
      <xdr:rowOff>10887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7DFFED4-F87A-4FD7-9568-01AD58ECA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435428</xdr:colOff>
      <xdr:row>6</xdr:row>
      <xdr:rowOff>190499</xdr:rowOff>
    </xdr:from>
    <xdr:to>
      <xdr:col>36</xdr:col>
      <xdr:colOff>238125</xdr:colOff>
      <xdr:row>28</xdr:row>
      <xdr:rowOff>187778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68A0400-2C68-4EF8-9A5A-E12A3FBD0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421822</xdr:colOff>
      <xdr:row>29</xdr:row>
      <xdr:rowOff>13607</xdr:rowOff>
    </xdr:from>
    <xdr:to>
      <xdr:col>36</xdr:col>
      <xdr:colOff>224519</xdr:colOff>
      <xdr:row>51</xdr:row>
      <xdr:rowOff>10886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ECE8EF9-BE17-4D8B-A61D-8B5419254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EC7F-3699-4FD6-8985-CA44D5E74DBE}">
  <dimension ref="A1:Y47"/>
  <sheetViews>
    <sheetView topLeftCell="B1" workbookViewId="0">
      <selection activeCell="I7" sqref="I7"/>
    </sheetView>
  </sheetViews>
  <sheetFormatPr defaultRowHeight="16.5" x14ac:dyDescent="0.25"/>
  <cols>
    <col min="8" max="8" width="14.625" customWidth="1"/>
  </cols>
  <sheetData>
    <row r="1" spans="1:25" x14ac:dyDescent="0.25">
      <c r="B1" s="9" t="s">
        <v>0</v>
      </c>
      <c r="C1" s="10"/>
      <c r="D1" s="10"/>
      <c r="E1" s="10"/>
      <c r="F1" s="11"/>
      <c r="G1" s="1"/>
    </row>
    <row r="2" spans="1:25" x14ac:dyDescent="0.25"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7" t="s">
        <v>7</v>
      </c>
      <c r="I2">
        <f>AVERAGE(G3:G47)</f>
        <v>348.50666666666672</v>
      </c>
      <c r="K2" s="7" t="s">
        <v>18</v>
      </c>
      <c r="L2" s="7" t="s">
        <v>17</v>
      </c>
      <c r="N2" s="2" t="s">
        <v>1</v>
      </c>
      <c r="O2" s="3" t="s">
        <v>2</v>
      </c>
      <c r="P2" s="3" t="s">
        <v>3</v>
      </c>
      <c r="Q2" s="3" t="s">
        <v>4</v>
      </c>
      <c r="R2" s="4" t="s">
        <v>5</v>
      </c>
      <c r="S2" s="3" t="s">
        <v>6</v>
      </c>
      <c r="T2" s="7" t="s">
        <v>18</v>
      </c>
      <c r="U2" s="7" t="s">
        <v>17</v>
      </c>
      <c r="V2" s="7" t="s">
        <v>13</v>
      </c>
      <c r="W2" s="7" t="s">
        <v>16</v>
      </c>
    </row>
    <row r="3" spans="1:25" x14ac:dyDescent="0.25">
      <c r="A3">
        <v>1</v>
      </c>
      <c r="B3" s="5">
        <v>352</v>
      </c>
      <c r="C3" s="1">
        <v>352</v>
      </c>
      <c r="D3" s="1">
        <v>353</v>
      </c>
      <c r="E3" s="1">
        <v>351</v>
      </c>
      <c r="F3" s="6">
        <v>354</v>
      </c>
      <c r="G3" s="1">
        <f>AVERAGE(B3:F3)</f>
        <v>352.4</v>
      </c>
      <c r="H3" t="s">
        <v>8</v>
      </c>
      <c r="I3">
        <f>_xlfn.VAR.S(G3:G47)</f>
        <v>17.493818181818209</v>
      </c>
      <c r="J3">
        <v>1</v>
      </c>
      <c r="K3">
        <f>G3-($I$5+$I$6)/2</f>
        <v>0.30871940059336112</v>
      </c>
      <c r="L3">
        <f>K3</f>
        <v>0.30871940059336112</v>
      </c>
      <c r="M3">
        <v>46</v>
      </c>
      <c r="N3" s="1">
        <v>350</v>
      </c>
      <c r="O3" s="1">
        <v>350</v>
      </c>
      <c r="P3" s="1">
        <v>348</v>
      </c>
      <c r="Q3" s="1">
        <v>347</v>
      </c>
      <c r="R3" s="1">
        <v>351</v>
      </c>
      <c r="S3" s="1">
        <f t="shared" ref="S3:S42" si="0">AVERAGE(N3:R3)</f>
        <v>349.2</v>
      </c>
      <c r="T3">
        <f>S3-($I$5+$I$6)/2</f>
        <v>-2.8912805994066275</v>
      </c>
      <c r="U3">
        <f>T3</f>
        <v>-2.8912805994066275</v>
      </c>
      <c r="V3">
        <f>$I$10</f>
        <v>25.059667138799107</v>
      </c>
      <c r="W3">
        <f>$I$11</f>
        <v>-6.7231990657556029</v>
      </c>
    </row>
    <row r="4" spans="1:25" x14ac:dyDescent="0.25">
      <c r="A4">
        <v>2</v>
      </c>
      <c r="B4" s="5">
        <v>354</v>
      </c>
      <c r="C4" s="1">
        <v>353</v>
      </c>
      <c r="D4" s="1">
        <v>354</v>
      </c>
      <c r="E4" s="1">
        <v>352</v>
      </c>
      <c r="F4" s="6">
        <v>354</v>
      </c>
      <c r="G4" s="1">
        <f t="shared" ref="G4:G47" si="1">AVERAGE(B4:F4)</f>
        <v>353.4</v>
      </c>
      <c r="H4" t="s">
        <v>9</v>
      </c>
      <c r="I4">
        <f>I3^0.5</f>
        <v>4.1825611988132589</v>
      </c>
      <c r="J4">
        <v>2</v>
      </c>
      <c r="K4">
        <f t="shared" ref="K4:K47" si="2">G4-($I$5+$I$6)/2</f>
        <v>1.3087194005933611</v>
      </c>
      <c r="L4">
        <f>L3+K4</f>
        <v>1.6174388011867222</v>
      </c>
      <c r="M4">
        <v>47</v>
      </c>
      <c r="N4" s="1">
        <v>349</v>
      </c>
      <c r="O4" s="1">
        <v>350</v>
      </c>
      <c r="P4" s="1">
        <v>349</v>
      </c>
      <c r="Q4" s="1">
        <v>349</v>
      </c>
      <c r="R4" s="1">
        <v>351</v>
      </c>
      <c r="S4" s="1">
        <f t="shared" si="0"/>
        <v>349.6</v>
      </c>
      <c r="T4">
        <f t="shared" ref="T4:T42" si="3">S4-($I$5+$I$6)/2</f>
        <v>-2.4912805994065934</v>
      </c>
      <c r="U4">
        <f>U3+T4</f>
        <v>-5.3825611988132209</v>
      </c>
      <c r="V4">
        <f t="shared" ref="V4:V42" si="4">$I$10</f>
        <v>25.059667138799107</v>
      </c>
      <c r="W4">
        <f t="shared" ref="W4:W42" si="5">$I$11</f>
        <v>-6.7231990657556029</v>
      </c>
    </row>
    <row r="5" spans="1:25" x14ac:dyDescent="0.25">
      <c r="A5">
        <v>3</v>
      </c>
      <c r="B5" s="5">
        <v>352</v>
      </c>
      <c r="C5" s="1">
        <v>352</v>
      </c>
      <c r="D5" s="1">
        <v>352</v>
      </c>
      <c r="E5" s="1">
        <v>349</v>
      </c>
      <c r="F5" s="6">
        <v>353</v>
      </c>
      <c r="G5" s="1">
        <f t="shared" si="1"/>
        <v>351.6</v>
      </c>
      <c r="H5" t="s">
        <v>10</v>
      </c>
      <c r="I5" s="7">
        <v>350</v>
      </c>
      <c r="J5">
        <v>3</v>
      </c>
      <c r="K5">
        <f t="shared" si="2"/>
        <v>-0.49128059940659341</v>
      </c>
      <c r="L5">
        <f t="shared" ref="L5:L47" si="6">L4+K5</f>
        <v>1.1261582017801288</v>
      </c>
      <c r="M5">
        <v>48</v>
      </c>
      <c r="N5" s="1">
        <v>343</v>
      </c>
      <c r="O5" s="1">
        <v>343</v>
      </c>
      <c r="P5" s="1">
        <v>343</v>
      </c>
      <c r="Q5" s="1">
        <v>342</v>
      </c>
      <c r="R5" s="1">
        <v>345</v>
      </c>
      <c r="S5" s="1">
        <f t="shared" si="0"/>
        <v>343.2</v>
      </c>
      <c r="T5">
        <f t="shared" si="3"/>
        <v>-8.8912805994066275</v>
      </c>
      <c r="U5">
        <f t="shared" ref="U5:U42" si="7">U4+T5</f>
        <v>-14.273841798219848</v>
      </c>
      <c r="V5">
        <f t="shared" si="4"/>
        <v>25.059667138799107</v>
      </c>
      <c r="W5">
        <f t="shared" si="5"/>
        <v>-6.7231990657556029</v>
      </c>
    </row>
    <row r="6" spans="1:25" x14ac:dyDescent="0.25">
      <c r="A6">
        <v>4</v>
      </c>
      <c r="B6" s="5">
        <v>355</v>
      </c>
      <c r="C6" s="1">
        <v>356</v>
      </c>
      <c r="D6" s="1">
        <v>355</v>
      </c>
      <c r="E6" s="1">
        <v>354</v>
      </c>
      <c r="F6" s="6">
        <v>356</v>
      </c>
      <c r="G6" s="1">
        <f t="shared" si="1"/>
        <v>355.2</v>
      </c>
      <c r="H6" t="s">
        <v>11</v>
      </c>
      <c r="I6">
        <f>I5+I4</f>
        <v>354.18256119881323</v>
      </c>
      <c r="J6">
        <v>4</v>
      </c>
      <c r="K6">
        <f t="shared" si="2"/>
        <v>3.1087194005933725</v>
      </c>
      <c r="L6">
        <f t="shared" si="6"/>
        <v>4.2348776023735013</v>
      </c>
      <c r="M6">
        <v>49</v>
      </c>
      <c r="N6" s="1">
        <v>342</v>
      </c>
      <c r="O6" s="1">
        <v>344</v>
      </c>
      <c r="P6" s="1">
        <v>345</v>
      </c>
      <c r="Q6" s="1">
        <v>342</v>
      </c>
      <c r="R6" s="1">
        <v>345</v>
      </c>
      <c r="S6" s="1">
        <f t="shared" si="0"/>
        <v>343.6</v>
      </c>
      <c r="T6">
        <f t="shared" si="3"/>
        <v>-8.4912805994065934</v>
      </c>
      <c r="U6">
        <f t="shared" si="7"/>
        <v>-22.765122397626442</v>
      </c>
      <c r="V6">
        <f t="shared" si="4"/>
        <v>25.059667138799107</v>
      </c>
      <c r="W6">
        <f t="shared" si="5"/>
        <v>-6.7231990657556029</v>
      </c>
    </row>
    <row r="7" spans="1:25" x14ac:dyDescent="0.25">
      <c r="A7">
        <v>5</v>
      </c>
      <c r="B7" s="1">
        <v>351</v>
      </c>
      <c r="C7" s="1">
        <v>352</v>
      </c>
      <c r="D7" s="1">
        <v>351</v>
      </c>
      <c r="E7" s="1">
        <v>350</v>
      </c>
      <c r="F7" s="6">
        <v>353</v>
      </c>
      <c r="G7" s="1">
        <f t="shared" si="1"/>
        <v>351.4</v>
      </c>
      <c r="H7" t="s">
        <v>12</v>
      </c>
      <c r="I7">
        <f>I4</f>
        <v>4.1825611988132589</v>
      </c>
      <c r="J7">
        <v>5</v>
      </c>
      <c r="K7">
        <f t="shared" si="2"/>
        <v>-0.69128059940663888</v>
      </c>
      <c r="L7">
        <f t="shared" si="6"/>
        <v>3.5435970029668624</v>
      </c>
      <c r="M7">
        <v>50</v>
      </c>
      <c r="N7" s="1">
        <v>350</v>
      </c>
      <c r="O7" s="1">
        <v>350</v>
      </c>
      <c r="P7" s="1">
        <v>349</v>
      </c>
      <c r="Q7" s="1">
        <v>347</v>
      </c>
      <c r="R7" s="1">
        <v>350</v>
      </c>
      <c r="S7" s="1">
        <f t="shared" si="0"/>
        <v>349.2</v>
      </c>
      <c r="T7">
        <f t="shared" si="3"/>
        <v>-2.8912805994066275</v>
      </c>
      <c r="U7">
        <f t="shared" si="7"/>
        <v>-25.656402997033069</v>
      </c>
      <c r="V7">
        <f t="shared" si="4"/>
        <v>25.059667138799107</v>
      </c>
      <c r="W7">
        <f t="shared" si="5"/>
        <v>-6.7231990657556029</v>
      </c>
    </row>
    <row r="8" spans="1:25" x14ac:dyDescent="0.25">
      <c r="A8">
        <v>6</v>
      </c>
      <c r="B8" s="5">
        <v>350</v>
      </c>
      <c r="C8" s="1">
        <v>352</v>
      </c>
      <c r="D8" s="1">
        <v>350</v>
      </c>
      <c r="E8" s="1">
        <v>348</v>
      </c>
      <c r="F8" s="6">
        <v>352</v>
      </c>
      <c r="G8" s="1">
        <f t="shared" si="1"/>
        <v>350.4</v>
      </c>
      <c r="H8" s="8" t="s">
        <v>14</v>
      </c>
      <c r="I8" s="7">
        <v>2E-3</v>
      </c>
      <c r="J8">
        <v>6</v>
      </c>
      <c r="K8">
        <f t="shared" si="2"/>
        <v>-1.6912805994066389</v>
      </c>
      <c r="L8">
        <f t="shared" si="6"/>
        <v>1.8523164035602235</v>
      </c>
      <c r="M8">
        <v>51</v>
      </c>
      <c r="N8" s="1">
        <v>350</v>
      </c>
      <c r="O8" s="1">
        <v>350</v>
      </c>
      <c r="P8" s="1">
        <v>349</v>
      </c>
      <c r="Q8" s="1">
        <v>348</v>
      </c>
      <c r="R8" s="1">
        <v>350</v>
      </c>
      <c r="S8" s="1">
        <f t="shared" si="0"/>
        <v>349.4</v>
      </c>
      <c r="T8">
        <f t="shared" si="3"/>
        <v>-2.6912805994066389</v>
      </c>
      <c r="U8">
        <f t="shared" si="7"/>
        <v>-28.347683596439708</v>
      </c>
      <c r="V8">
        <f t="shared" si="4"/>
        <v>25.059667138799107</v>
      </c>
      <c r="W8">
        <f t="shared" si="5"/>
        <v>-6.7231990657556029</v>
      </c>
    </row>
    <row r="9" spans="1:25" x14ac:dyDescent="0.25">
      <c r="A9">
        <v>7</v>
      </c>
      <c r="B9" s="5">
        <v>354</v>
      </c>
      <c r="C9" s="1">
        <v>354</v>
      </c>
      <c r="D9" s="1">
        <v>354</v>
      </c>
      <c r="E9" s="1">
        <v>351</v>
      </c>
      <c r="F9" s="6">
        <v>355</v>
      </c>
      <c r="G9" s="1">
        <f t="shared" si="1"/>
        <v>353.6</v>
      </c>
      <c r="H9" s="8" t="s">
        <v>15</v>
      </c>
      <c r="I9">
        <v>0.2</v>
      </c>
      <c r="J9">
        <v>7</v>
      </c>
      <c r="K9">
        <f t="shared" si="2"/>
        <v>1.5087194005934066</v>
      </c>
      <c r="L9">
        <f t="shared" si="6"/>
        <v>3.3610358041536301</v>
      </c>
      <c r="M9">
        <v>52</v>
      </c>
      <c r="N9" s="1">
        <v>355</v>
      </c>
      <c r="O9" s="1">
        <v>354</v>
      </c>
      <c r="P9" s="1">
        <v>355</v>
      </c>
      <c r="Q9" s="1">
        <v>353</v>
      </c>
      <c r="R9" s="1">
        <v>356</v>
      </c>
      <c r="S9" s="1">
        <f t="shared" si="0"/>
        <v>354.6</v>
      </c>
      <c r="T9">
        <f t="shared" si="3"/>
        <v>2.5087194005934066</v>
      </c>
      <c r="U9">
        <f t="shared" si="7"/>
        <v>-25.838964195846302</v>
      </c>
      <c r="V9">
        <f t="shared" si="4"/>
        <v>25.059667138799107</v>
      </c>
      <c r="W9">
        <f t="shared" si="5"/>
        <v>-6.7231990657556029</v>
      </c>
    </row>
    <row r="10" spans="1:25" x14ac:dyDescent="0.25">
      <c r="A10">
        <v>8</v>
      </c>
      <c r="B10" s="5">
        <v>352</v>
      </c>
      <c r="C10" s="1">
        <v>352</v>
      </c>
      <c r="D10" s="1">
        <v>352</v>
      </c>
      <c r="E10" s="1">
        <v>350</v>
      </c>
      <c r="F10" s="6">
        <v>353</v>
      </c>
      <c r="G10" s="1">
        <f t="shared" si="1"/>
        <v>351.8</v>
      </c>
      <c r="H10" t="s">
        <v>13</v>
      </c>
      <c r="I10">
        <f>I3/I7*LN((1-I9)/I8)</f>
        <v>25.059667138799107</v>
      </c>
      <c r="J10">
        <v>8</v>
      </c>
      <c r="K10">
        <f t="shared" si="2"/>
        <v>-0.29128059940660478</v>
      </c>
      <c r="L10">
        <f t="shared" si="6"/>
        <v>3.0697552047470253</v>
      </c>
      <c r="M10">
        <v>53</v>
      </c>
      <c r="N10" s="1">
        <v>349</v>
      </c>
      <c r="O10" s="1">
        <v>349</v>
      </c>
      <c r="P10" s="1">
        <v>350</v>
      </c>
      <c r="Q10" s="1">
        <v>347</v>
      </c>
      <c r="R10" s="1">
        <v>350</v>
      </c>
      <c r="S10" s="1">
        <f t="shared" si="0"/>
        <v>349</v>
      </c>
      <c r="T10">
        <f t="shared" si="3"/>
        <v>-3.0912805994066161</v>
      </c>
      <c r="U10">
        <f t="shared" si="7"/>
        <v>-28.930244795252918</v>
      </c>
      <c r="V10">
        <f t="shared" si="4"/>
        <v>25.059667138799107</v>
      </c>
      <c r="W10">
        <f t="shared" si="5"/>
        <v>-6.7231990657556029</v>
      </c>
    </row>
    <row r="11" spans="1:25" x14ac:dyDescent="0.25">
      <c r="A11">
        <v>9</v>
      </c>
      <c r="B11" s="5">
        <v>354</v>
      </c>
      <c r="C11" s="1">
        <v>354</v>
      </c>
      <c r="D11" s="1">
        <v>353</v>
      </c>
      <c r="E11" s="1">
        <v>352</v>
      </c>
      <c r="F11" s="6">
        <v>354</v>
      </c>
      <c r="G11" s="1">
        <f t="shared" si="1"/>
        <v>353.4</v>
      </c>
      <c r="H11" t="s">
        <v>16</v>
      </c>
      <c r="I11">
        <f>I3/I7*LN(I9/(1-I8))</f>
        <v>-6.7231990657556029</v>
      </c>
      <c r="J11">
        <v>9</v>
      </c>
      <c r="K11">
        <f t="shared" si="2"/>
        <v>1.3087194005933611</v>
      </c>
      <c r="L11">
        <f t="shared" si="6"/>
        <v>4.3784746053403865</v>
      </c>
      <c r="M11">
        <v>54</v>
      </c>
      <c r="N11" s="1">
        <v>351</v>
      </c>
      <c r="O11" s="1">
        <v>351</v>
      </c>
      <c r="P11" s="1">
        <v>350</v>
      </c>
      <c r="Q11" s="1">
        <v>348</v>
      </c>
      <c r="R11" s="1">
        <v>352</v>
      </c>
      <c r="S11" s="1">
        <f t="shared" si="0"/>
        <v>350.4</v>
      </c>
      <c r="T11">
        <f t="shared" si="3"/>
        <v>-1.6912805994066389</v>
      </c>
      <c r="U11">
        <f t="shared" si="7"/>
        <v>-30.621525394659557</v>
      </c>
      <c r="V11">
        <f t="shared" si="4"/>
        <v>25.059667138799107</v>
      </c>
      <c r="W11">
        <f t="shared" si="5"/>
        <v>-6.7231990657556029</v>
      </c>
    </row>
    <row r="12" spans="1:25" x14ac:dyDescent="0.25">
      <c r="A12">
        <v>10</v>
      </c>
      <c r="B12" s="1">
        <v>352</v>
      </c>
      <c r="C12" s="1">
        <v>353</v>
      </c>
      <c r="D12" s="1">
        <v>353</v>
      </c>
      <c r="E12" s="1">
        <v>351</v>
      </c>
      <c r="F12" s="1">
        <v>354</v>
      </c>
      <c r="G12" s="1">
        <f t="shared" si="1"/>
        <v>352.6</v>
      </c>
      <c r="J12">
        <v>10</v>
      </c>
      <c r="K12">
        <f t="shared" si="2"/>
        <v>0.50871940059340659</v>
      </c>
      <c r="L12">
        <f t="shared" si="6"/>
        <v>4.8871940059337931</v>
      </c>
      <c r="M12">
        <v>55</v>
      </c>
      <c r="N12" s="1">
        <v>350</v>
      </c>
      <c r="O12" s="1">
        <v>350</v>
      </c>
      <c r="P12" s="1">
        <v>350</v>
      </c>
      <c r="Q12" s="1">
        <v>348</v>
      </c>
      <c r="R12" s="1">
        <v>351</v>
      </c>
      <c r="S12" s="1">
        <f t="shared" si="0"/>
        <v>349.8</v>
      </c>
      <c r="T12">
        <f t="shared" si="3"/>
        <v>-2.2912805994066048</v>
      </c>
      <c r="U12">
        <f t="shared" si="7"/>
        <v>-32.912805994066161</v>
      </c>
      <c r="V12">
        <f t="shared" si="4"/>
        <v>25.059667138799107</v>
      </c>
      <c r="W12">
        <f t="shared" si="5"/>
        <v>-6.7231990657556029</v>
      </c>
    </row>
    <row r="13" spans="1:25" x14ac:dyDescent="0.25">
      <c r="A13">
        <v>11</v>
      </c>
      <c r="B13" s="1">
        <v>353</v>
      </c>
      <c r="C13" s="1">
        <v>352</v>
      </c>
      <c r="D13" s="1">
        <v>353</v>
      </c>
      <c r="E13" s="1">
        <v>351</v>
      </c>
      <c r="F13" s="1">
        <v>353</v>
      </c>
      <c r="G13" s="1">
        <f t="shared" si="1"/>
        <v>352.4</v>
      </c>
      <c r="J13">
        <v>11</v>
      </c>
      <c r="K13">
        <f t="shared" si="2"/>
        <v>0.30871940059336112</v>
      </c>
      <c r="L13">
        <f t="shared" si="6"/>
        <v>5.1959134065271542</v>
      </c>
      <c r="M13">
        <v>56</v>
      </c>
      <c r="N13" s="1">
        <v>345</v>
      </c>
      <c r="O13" s="1">
        <v>346</v>
      </c>
      <c r="P13" s="1">
        <v>355</v>
      </c>
      <c r="Q13" s="1">
        <v>345</v>
      </c>
      <c r="R13" s="1">
        <v>356</v>
      </c>
      <c r="S13" s="1">
        <f t="shared" si="0"/>
        <v>349.4</v>
      </c>
      <c r="T13">
        <f t="shared" si="3"/>
        <v>-2.6912805994066389</v>
      </c>
      <c r="U13">
        <f t="shared" si="7"/>
        <v>-35.6040865934728</v>
      </c>
      <c r="V13">
        <f t="shared" si="4"/>
        <v>25.059667138799107</v>
      </c>
      <c r="W13">
        <f t="shared" si="5"/>
        <v>-6.7231990657556029</v>
      </c>
    </row>
    <row r="14" spans="1:25" x14ac:dyDescent="0.25">
      <c r="A14">
        <v>12</v>
      </c>
      <c r="B14" s="1">
        <v>351</v>
      </c>
      <c r="C14" s="1">
        <v>352</v>
      </c>
      <c r="D14" s="1">
        <v>352</v>
      </c>
      <c r="E14" s="1">
        <v>351</v>
      </c>
      <c r="F14" s="1">
        <v>353</v>
      </c>
      <c r="G14" s="1">
        <f t="shared" si="1"/>
        <v>351.8</v>
      </c>
      <c r="J14">
        <v>12</v>
      </c>
      <c r="K14">
        <f t="shared" si="2"/>
        <v>-0.29128059940660478</v>
      </c>
      <c r="L14">
        <f t="shared" si="6"/>
        <v>4.9046328071205494</v>
      </c>
      <c r="M14">
        <v>57</v>
      </c>
      <c r="N14" s="1">
        <v>345</v>
      </c>
      <c r="O14" s="1">
        <v>346</v>
      </c>
      <c r="P14" s="1">
        <v>354</v>
      </c>
      <c r="Q14" s="1">
        <v>346</v>
      </c>
      <c r="R14" s="1">
        <v>355</v>
      </c>
      <c r="S14" s="1">
        <f t="shared" si="0"/>
        <v>349.2</v>
      </c>
      <c r="T14">
        <f t="shared" si="3"/>
        <v>-2.8912805994066275</v>
      </c>
      <c r="U14">
        <f t="shared" si="7"/>
        <v>-38.495367192879428</v>
      </c>
      <c r="V14">
        <f t="shared" si="4"/>
        <v>25.059667138799107</v>
      </c>
      <c r="W14">
        <f t="shared" si="5"/>
        <v>-6.7231990657556029</v>
      </c>
    </row>
    <row r="15" spans="1:25" x14ac:dyDescent="0.25">
      <c r="A15">
        <v>13</v>
      </c>
      <c r="B15" s="1">
        <v>352</v>
      </c>
      <c r="C15" s="1">
        <v>352</v>
      </c>
      <c r="D15" s="1">
        <v>351</v>
      </c>
      <c r="E15" s="1">
        <v>348</v>
      </c>
      <c r="F15" s="1">
        <v>351</v>
      </c>
      <c r="G15" s="1">
        <f t="shared" si="1"/>
        <v>350.8</v>
      </c>
      <c r="J15">
        <v>13</v>
      </c>
      <c r="K15">
        <f t="shared" si="2"/>
        <v>-1.2912805994066048</v>
      </c>
      <c r="L15">
        <f t="shared" si="6"/>
        <v>3.6133522077139446</v>
      </c>
      <c r="M15">
        <v>58</v>
      </c>
      <c r="N15" s="1">
        <v>348</v>
      </c>
      <c r="O15" s="1">
        <v>345</v>
      </c>
      <c r="P15" s="1">
        <v>348</v>
      </c>
      <c r="Q15" s="1">
        <v>346</v>
      </c>
      <c r="R15" s="1">
        <v>348</v>
      </c>
      <c r="S15" s="1">
        <f t="shared" si="0"/>
        <v>347</v>
      </c>
      <c r="T15">
        <f t="shared" si="3"/>
        <v>-5.0912805994066161</v>
      </c>
      <c r="U15">
        <f t="shared" si="7"/>
        <v>-43.586647792286044</v>
      </c>
      <c r="V15">
        <f t="shared" si="4"/>
        <v>25.059667138799107</v>
      </c>
      <c r="W15">
        <f t="shared" si="5"/>
        <v>-6.7231990657556029</v>
      </c>
    </row>
    <row r="16" spans="1:25" x14ac:dyDescent="0.25">
      <c r="A16">
        <v>14</v>
      </c>
      <c r="B16" s="1">
        <v>352</v>
      </c>
      <c r="C16" s="1">
        <v>352</v>
      </c>
      <c r="D16" s="1">
        <v>350</v>
      </c>
      <c r="E16" s="1">
        <v>353</v>
      </c>
      <c r="F16" s="1">
        <v>352</v>
      </c>
      <c r="G16" s="1">
        <f t="shared" si="1"/>
        <v>351.8</v>
      </c>
      <c r="J16">
        <v>14</v>
      </c>
      <c r="K16">
        <f t="shared" si="2"/>
        <v>-0.29128059940660478</v>
      </c>
      <c r="L16">
        <f t="shared" si="6"/>
        <v>3.3220716083073398</v>
      </c>
      <c r="M16">
        <v>59</v>
      </c>
      <c r="N16" s="1">
        <v>348</v>
      </c>
      <c r="O16" s="1">
        <v>348</v>
      </c>
      <c r="P16" s="1">
        <v>348</v>
      </c>
      <c r="Q16" s="1">
        <v>346</v>
      </c>
      <c r="R16" s="1">
        <v>349</v>
      </c>
      <c r="S16" s="1">
        <f t="shared" si="0"/>
        <v>347.8</v>
      </c>
      <c r="T16">
        <f t="shared" si="3"/>
        <v>-4.2912805994066048</v>
      </c>
      <c r="U16">
        <f t="shared" si="7"/>
        <v>-47.877928391692649</v>
      </c>
      <c r="V16">
        <f t="shared" si="4"/>
        <v>25.059667138799107</v>
      </c>
      <c r="W16">
        <f t="shared" si="5"/>
        <v>-6.7231990657556029</v>
      </c>
      <c r="Y16" t="s">
        <v>19</v>
      </c>
    </row>
    <row r="17" spans="1:23" x14ac:dyDescent="0.25">
      <c r="A17">
        <v>15</v>
      </c>
      <c r="B17" s="1">
        <v>352</v>
      </c>
      <c r="C17" s="1">
        <v>353</v>
      </c>
      <c r="D17" s="1">
        <v>353</v>
      </c>
      <c r="E17" s="1">
        <v>351</v>
      </c>
      <c r="F17" s="1">
        <v>354</v>
      </c>
      <c r="G17" s="1">
        <f t="shared" si="1"/>
        <v>352.6</v>
      </c>
      <c r="J17">
        <v>15</v>
      </c>
      <c r="K17">
        <f t="shared" si="2"/>
        <v>0.50871940059340659</v>
      </c>
      <c r="L17">
        <f t="shared" si="6"/>
        <v>3.8307910089007464</v>
      </c>
      <c r="M17">
        <v>60</v>
      </c>
      <c r="N17" s="1">
        <v>352</v>
      </c>
      <c r="O17" s="1">
        <v>348</v>
      </c>
      <c r="P17" s="1">
        <v>349</v>
      </c>
      <c r="Q17" s="1">
        <v>350</v>
      </c>
      <c r="R17" s="1">
        <v>353</v>
      </c>
      <c r="S17" s="1">
        <f t="shared" si="0"/>
        <v>350.4</v>
      </c>
      <c r="T17">
        <f t="shared" si="3"/>
        <v>-1.6912805994066389</v>
      </c>
      <c r="U17">
        <f t="shared" si="7"/>
        <v>-49.569208991099288</v>
      </c>
      <c r="V17">
        <f t="shared" si="4"/>
        <v>25.059667138799107</v>
      </c>
      <c r="W17">
        <f t="shared" si="5"/>
        <v>-6.7231990657556029</v>
      </c>
    </row>
    <row r="18" spans="1:23" x14ac:dyDescent="0.25">
      <c r="A18">
        <v>16</v>
      </c>
      <c r="B18" s="1">
        <v>351</v>
      </c>
      <c r="C18" s="1">
        <v>351</v>
      </c>
      <c r="D18" s="1">
        <v>350</v>
      </c>
      <c r="E18" s="1">
        <v>352</v>
      </c>
      <c r="F18" s="1">
        <v>351</v>
      </c>
      <c r="G18" s="1">
        <f t="shared" si="1"/>
        <v>351</v>
      </c>
      <c r="J18">
        <v>16</v>
      </c>
      <c r="K18">
        <f t="shared" si="2"/>
        <v>-1.0912805994066161</v>
      </c>
      <c r="L18">
        <f t="shared" si="6"/>
        <v>2.7395104094941303</v>
      </c>
      <c r="M18">
        <v>61</v>
      </c>
      <c r="N18" s="1">
        <v>350</v>
      </c>
      <c r="O18" s="1">
        <v>350</v>
      </c>
      <c r="P18" s="1">
        <v>348</v>
      </c>
      <c r="Q18" s="1">
        <v>350</v>
      </c>
      <c r="R18" s="1">
        <v>351</v>
      </c>
      <c r="S18" s="1">
        <f t="shared" si="0"/>
        <v>349.8</v>
      </c>
      <c r="T18">
        <f t="shared" si="3"/>
        <v>-2.2912805994066048</v>
      </c>
      <c r="U18">
        <f t="shared" si="7"/>
        <v>-51.860489590505892</v>
      </c>
      <c r="V18">
        <f t="shared" si="4"/>
        <v>25.059667138799107</v>
      </c>
      <c r="W18">
        <f t="shared" si="5"/>
        <v>-6.7231990657556029</v>
      </c>
    </row>
    <row r="19" spans="1:23" x14ac:dyDescent="0.25">
      <c r="A19">
        <v>17</v>
      </c>
      <c r="B19" s="1">
        <v>352</v>
      </c>
      <c r="C19" s="1">
        <v>352</v>
      </c>
      <c r="D19" s="1">
        <v>352</v>
      </c>
      <c r="E19" s="1">
        <v>354</v>
      </c>
      <c r="F19" s="1">
        <v>354</v>
      </c>
      <c r="G19" s="1">
        <f t="shared" si="1"/>
        <v>352.8</v>
      </c>
      <c r="J19">
        <v>17</v>
      </c>
      <c r="K19">
        <f t="shared" si="2"/>
        <v>0.70871940059339522</v>
      </c>
      <c r="L19">
        <f t="shared" si="6"/>
        <v>3.4482298100875255</v>
      </c>
      <c r="M19">
        <v>62</v>
      </c>
      <c r="N19" s="1">
        <v>350</v>
      </c>
      <c r="O19" s="1">
        <v>350</v>
      </c>
      <c r="P19" s="1">
        <v>348</v>
      </c>
      <c r="Q19" s="1">
        <v>350</v>
      </c>
      <c r="R19" s="1">
        <v>351</v>
      </c>
      <c r="S19" s="1">
        <f t="shared" si="0"/>
        <v>349.8</v>
      </c>
      <c r="T19">
        <f t="shared" si="3"/>
        <v>-2.2912805994066048</v>
      </c>
      <c r="U19">
        <f t="shared" si="7"/>
        <v>-54.151770189912497</v>
      </c>
      <c r="V19">
        <f t="shared" si="4"/>
        <v>25.059667138799107</v>
      </c>
      <c r="W19">
        <f t="shared" si="5"/>
        <v>-6.7231990657556029</v>
      </c>
    </row>
    <row r="20" spans="1:23" x14ac:dyDescent="0.25">
      <c r="A20">
        <v>18</v>
      </c>
      <c r="B20" s="1">
        <v>338</v>
      </c>
      <c r="C20" s="1">
        <v>339</v>
      </c>
      <c r="D20" s="1">
        <v>338</v>
      </c>
      <c r="E20" s="1">
        <v>342</v>
      </c>
      <c r="F20" s="1">
        <v>340</v>
      </c>
      <c r="G20" s="1">
        <f t="shared" si="1"/>
        <v>339.4</v>
      </c>
      <c r="J20">
        <v>18</v>
      </c>
      <c r="K20">
        <f t="shared" si="2"/>
        <v>-12.691280599406639</v>
      </c>
      <c r="L20">
        <f t="shared" si="6"/>
        <v>-9.2430507893191134</v>
      </c>
      <c r="M20">
        <v>63</v>
      </c>
      <c r="N20" s="1">
        <v>348</v>
      </c>
      <c r="O20" s="1">
        <v>347</v>
      </c>
      <c r="P20" s="1">
        <v>346</v>
      </c>
      <c r="Q20" s="1">
        <v>344</v>
      </c>
      <c r="R20" s="1">
        <v>348</v>
      </c>
      <c r="S20" s="1">
        <f t="shared" si="0"/>
        <v>346.6</v>
      </c>
      <c r="T20">
        <f t="shared" si="3"/>
        <v>-5.4912805994065934</v>
      </c>
      <c r="U20">
        <f t="shared" si="7"/>
        <v>-59.643050789319091</v>
      </c>
      <c r="V20">
        <f t="shared" si="4"/>
        <v>25.059667138799107</v>
      </c>
      <c r="W20">
        <f t="shared" si="5"/>
        <v>-6.7231990657556029</v>
      </c>
    </row>
    <row r="21" spans="1:23" x14ac:dyDescent="0.25">
      <c r="A21">
        <v>19</v>
      </c>
      <c r="B21" s="1">
        <v>346</v>
      </c>
      <c r="C21" s="1">
        <v>344</v>
      </c>
      <c r="D21" s="1">
        <v>345</v>
      </c>
      <c r="E21" s="1">
        <v>347</v>
      </c>
      <c r="F21" s="1">
        <v>345</v>
      </c>
      <c r="G21" s="1">
        <f t="shared" si="1"/>
        <v>345.4</v>
      </c>
      <c r="J21">
        <v>19</v>
      </c>
      <c r="K21">
        <f t="shared" si="2"/>
        <v>-6.6912805994066389</v>
      </c>
      <c r="L21">
        <f t="shared" si="6"/>
        <v>-15.934331388725752</v>
      </c>
      <c r="M21">
        <v>64</v>
      </c>
      <c r="N21" s="1">
        <v>348</v>
      </c>
      <c r="O21" s="1">
        <v>349</v>
      </c>
      <c r="P21" s="1">
        <v>348</v>
      </c>
      <c r="Q21" s="1">
        <v>348</v>
      </c>
      <c r="R21" s="1">
        <v>350</v>
      </c>
      <c r="S21" s="1">
        <f t="shared" si="0"/>
        <v>348.6</v>
      </c>
      <c r="T21">
        <f t="shared" si="3"/>
        <v>-3.4912805994065934</v>
      </c>
      <c r="U21">
        <f t="shared" si="7"/>
        <v>-63.134331388725684</v>
      </c>
      <c r="V21">
        <f t="shared" si="4"/>
        <v>25.059667138799107</v>
      </c>
      <c r="W21">
        <f t="shared" si="5"/>
        <v>-6.7231990657556029</v>
      </c>
    </row>
    <row r="22" spans="1:23" x14ac:dyDescent="0.25">
      <c r="A22">
        <v>20</v>
      </c>
      <c r="B22" s="1">
        <v>344</v>
      </c>
      <c r="C22" s="1">
        <v>343</v>
      </c>
      <c r="D22" s="1">
        <v>343</v>
      </c>
      <c r="E22" s="1">
        <v>343</v>
      </c>
      <c r="F22" s="1">
        <v>345</v>
      </c>
      <c r="G22" s="1">
        <f t="shared" si="1"/>
        <v>343.6</v>
      </c>
      <c r="J22">
        <v>20</v>
      </c>
      <c r="K22">
        <f t="shared" si="2"/>
        <v>-8.4912805994065934</v>
      </c>
      <c r="L22">
        <f t="shared" si="6"/>
        <v>-24.425611988132346</v>
      </c>
      <c r="M22">
        <v>65</v>
      </c>
      <c r="N22" s="1">
        <v>351</v>
      </c>
      <c r="O22" s="1">
        <v>351</v>
      </c>
      <c r="P22" s="1">
        <v>350</v>
      </c>
      <c r="Q22" s="1">
        <v>349</v>
      </c>
      <c r="R22" s="1">
        <v>352</v>
      </c>
      <c r="S22" s="1">
        <f t="shared" si="0"/>
        <v>350.6</v>
      </c>
      <c r="T22">
        <f t="shared" si="3"/>
        <v>-1.4912805994065934</v>
      </c>
      <c r="U22">
        <f t="shared" si="7"/>
        <v>-64.625611988132277</v>
      </c>
      <c r="V22">
        <f t="shared" si="4"/>
        <v>25.059667138799107</v>
      </c>
      <c r="W22">
        <f t="shared" si="5"/>
        <v>-6.7231990657556029</v>
      </c>
    </row>
    <row r="23" spans="1:23" x14ac:dyDescent="0.25">
      <c r="A23">
        <v>21</v>
      </c>
      <c r="B23" s="1">
        <v>345</v>
      </c>
      <c r="C23" s="1">
        <v>345</v>
      </c>
      <c r="D23" s="1">
        <v>344</v>
      </c>
      <c r="E23" s="1">
        <v>346</v>
      </c>
      <c r="F23" s="1">
        <v>345</v>
      </c>
      <c r="G23" s="1">
        <f t="shared" si="1"/>
        <v>345</v>
      </c>
      <c r="J23">
        <v>21</v>
      </c>
      <c r="K23">
        <f t="shared" si="2"/>
        <v>-7.0912805994066161</v>
      </c>
      <c r="L23">
        <f t="shared" si="6"/>
        <v>-31.516892587538962</v>
      </c>
      <c r="M23">
        <v>66</v>
      </c>
      <c r="N23" s="1">
        <v>347</v>
      </c>
      <c r="O23" s="1">
        <v>348</v>
      </c>
      <c r="P23" s="1">
        <v>349</v>
      </c>
      <c r="Q23" s="1">
        <v>346</v>
      </c>
      <c r="R23" s="1">
        <v>349</v>
      </c>
      <c r="S23" s="1">
        <f t="shared" si="0"/>
        <v>347.8</v>
      </c>
      <c r="T23">
        <f t="shared" si="3"/>
        <v>-4.2912805994066048</v>
      </c>
      <c r="U23">
        <f t="shared" si="7"/>
        <v>-68.916892587538882</v>
      </c>
      <c r="V23">
        <f t="shared" si="4"/>
        <v>25.059667138799107</v>
      </c>
      <c r="W23">
        <f t="shared" si="5"/>
        <v>-6.7231990657556029</v>
      </c>
    </row>
    <row r="24" spans="1:23" x14ac:dyDescent="0.25">
      <c r="A24">
        <v>22</v>
      </c>
      <c r="B24" s="1">
        <v>346</v>
      </c>
      <c r="C24" s="1">
        <v>346</v>
      </c>
      <c r="D24" s="1">
        <v>345</v>
      </c>
      <c r="E24" s="1">
        <v>346</v>
      </c>
      <c r="F24" s="1">
        <v>347</v>
      </c>
      <c r="G24" s="1">
        <f t="shared" si="1"/>
        <v>346</v>
      </c>
      <c r="J24">
        <v>22</v>
      </c>
      <c r="K24">
        <f t="shared" si="2"/>
        <v>-6.0912805994066161</v>
      </c>
      <c r="L24">
        <f t="shared" si="6"/>
        <v>-37.608173186945578</v>
      </c>
      <c r="M24">
        <v>67</v>
      </c>
      <c r="N24" s="1">
        <v>349</v>
      </c>
      <c r="O24" s="1">
        <v>349</v>
      </c>
      <c r="P24" s="1">
        <v>348</v>
      </c>
      <c r="Q24" s="1">
        <v>347</v>
      </c>
      <c r="R24" s="1">
        <v>349</v>
      </c>
      <c r="S24" s="1">
        <f t="shared" si="0"/>
        <v>348.4</v>
      </c>
      <c r="T24">
        <f t="shared" si="3"/>
        <v>-3.6912805994066389</v>
      </c>
      <c r="U24">
        <f t="shared" si="7"/>
        <v>-72.608173186945521</v>
      </c>
      <c r="V24">
        <f t="shared" si="4"/>
        <v>25.059667138799107</v>
      </c>
      <c r="W24">
        <f t="shared" si="5"/>
        <v>-6.7231990657556029</v>
      </c>
    </row>
    <row r="25" spans="1:23" x14ac:dyDescent="0.25">
      <c r="A25">
        <v>23</v>
      </c>
      <c r="B25" s="1">
        <v>348</v>
      </c>
      <c r="C25" s="1">
        <v>350</v>
      </c>
      <c r="D25" s="1">
        <v>346</v>
      </c>
      <c r="E25" s="1">
        <v>346</v>
      </c>
      <c r="F25" s="1">
        <v>350</v>
      </c>
      <c r="G25" s="1">
        <f t="shared" si="1"/>
        <v>348</v>
      </c>
      <c r="J25">
        <v>23</v>
      </c>
      <c r="K25">
        <f t="shared" si="2"/>
        <v>-4.0912805994066161</v>
      </c>
      <c r="L25">
        <f t="shared" si="6"/>
        <v>-41.699453786352194</v>
      </c>
      <c r="M25">
        <v>68</v>
      </c>
      <c r="N25" s="1">
        <v>347</v>
      </c>
      <c r="O25" s="1">
        <v>348</v>
      </c>
      <c r="P25" s="1">
        <v>348</v>
      </c>
      <c r="Q25" s="1">
        <v>346</v>
      </c>
      <c r="R25" s="1">
        <v>348</v>
      </c>
      <c r="S25" s="1">
        <f t="shared" si="0"/>
        <v>347.4</v>
      </c>
      <c r="T25">
        <f t="shared" si="3"/>
        <v>-4.6912805994066389</v>
      </c>
      <c r="U25">
        <f t="shared" si="7"/>
        <v>-77.29945378635216</v>
      </c>
      <c r="V25">
        <f t="shared" si="4"/>
        <v>25.059667138799107</v>
      </c>
      <c r="W25">
        <f t="shared" si="5"/>
        <v>-6.7231990657556029</v>
      </c>
    </row>
    <row r="26" spans="1:23" x14ac:dyDescent="0.25">
      <c r="A26">
        <v>24</v>
      </c>
      <c r="B26" s="1">
        <v>348</v>
      </c>
      <c r="C26" s="1">
        <v>350</v>
      </c>
      <c r="D26" s="1">
        <v>346</v>
      </c>
      <c r="E26" s="1">
        <v>347</v>
      </c>
      <c r="F26" s="1">
        <v>350</v>
      </c>
      <c r="G26" s="1">
        <f t="shared" si="1"/>
        <v>348.2</v>
      </c>
      <c r="J26">
        <v>24</v>
      </c>
      <c r="K26">
        <f t="shared" si="2"/>
        <v>-3.8912805994066275</v>
      </c>
      <c r="L26">
        <f t="shared" si="6"/>
        <v>-45.590734385758822</v>
      </c>
      <c r="M26">
        <v>69</v>
      </c>
      <c r="N26" s="1">
        <v>347</v>
      </c>
      <c r="O26" s="1">
        <v>347</v>
      </c>
      <c r="P26" s="1">
        <v>347</v>
      </c>
      <c r="Q26" s="1">
        <v>345</v>
      </c>
      <c r="R26" s="1">
        <v>348</v>
      </c>
      <c r="S26" s="1">
        <f t="shared" si="0"/>
        <v>346.8</v>
      </c>
      <c r="T26">
        <f t="shared" si="3"/>
        <v>-5.2912805994066048</v>
      </c>
      <c r="U26">
        <f t="shared" si="7"/>
        <v>-82.590734385758765</v>
      </c>
      <c r="V26">
        <f t="shared" si="4"/>
        <v>25.059667138799107</v>
      </c>
      <c r="W26">
        <f t="shared" si="5"/>
        <v>-6.7231990657556029</v>
      </c>
    </row>
    <row r="27" spans="1:23" x14ac:dyDescent="0.25">
      <c r="A27">
        <v>25</v>
      </c>
      <c r="B27" s="1">
        <v>348</v>
      </c>
      <c r="C27" s="1">
        <v>348</v>
      </c>
      <c r="D27" s="1">
        <v>346</v>
      </c>
      <c r="E27" s="1">
        <v>346</v>
      </c>
      <c r="F27" s="1">
        <v>349</v>
      </c>
      <c r="G27" s="1">
        <f t="shared" si="1"/>
        <v>347.4</v>
      </c>
      <c r="J27">
        <v>25</v>
      </c>
      <c r="K27">
        <f t="shared" si="2"/>
        <v>-4.6912805994066389</v>
      </c>
      <c r="L27">
        <f t="shared" si="6"/>
        <v>-50.282014985165461</v>
      </c>
      <c r="M27">
        <v>70</v>
      </c>
      <c r="N27" s="1">
        <v>347</v>
      </c>
      <c r="O27" s="1">
        <v>347</v>
      </c>
      <c r="P27" s="1">
        <v>345</v>
      </c>
      <c r="Q27" s="1">
        <v>349</v>
      </c>
      <c r="R27" s="1">
        <v>347</v>
      </c>
      <c r="S27" s="1">
        <f t="shared" si="0"/>
        <v>347</v>
      </c>
      <c r="T27">
        <f t="shared" si="3"/>
        <v>-5.0912805994066161</v>
      </c>
      <c r="U27">
        <f t="shared" si="7"/>
        <v>-87.682014985165381</v>
      </c>
      <c r="V27">
        <f t="shared" si="4"/>
        <v>25.059667138799107</v>
      </c>
      <c r="W27">
        <f t="shared" si="5"/>
        <v>-6.7231990657556029</v>
      </c>
    </row>
    <row r="28" spans="1:23" x14ac:dyDescent="0.25">
      <c r="A28">
        <v>26</v>
      </c>
      <c r="B28" s="1">
        <v>344</v>
      </c>
      <c r="C28" s="1">
        <v>344</v>
      </c>
      <c r="D28" s="1">
        <v>345</v>
      </c>
      <c r="E28" s="1">
        <v>343</v>
      </c>
      <c r="F28" s="1">
        <v>346</v>
      </c>
      <c r="G28" s="1">
        <f t="shared" si="1"/>
        <v>344.4</v>
      </c>
      <c r="J28">
        <v>26</v>
      </c>
      <c r="K28">
        <f t="shared" si="2"/>
        <v>-7.6912805994066389</v>
      </c>
      <c r="L28">
        <f t="shared" si="6"/>
        <v>-57.973295584572099</v>
      </c>
      <c r="M28">
        <v>71</v>
      </c>
      <c r="N28" s="1">
        <v>349</v>
      </c>
      <c r="O28" s="1">
        <v>349</v>
      </c>
      <c r="P28" s="1">
        <v>349</v>
      </c>
      <c r="Q28" s="1">
        <v>347</v>
      </c>
      <c r="R28" s="1">
        <v>350</v>
      </c>
      <c r="S28" s="1">
        <f t="shared" si="0"/>
        <v>348.8</v>
      </c>
      <c r="T28">
        <f t="shared" si="3"/>
        <v>-3.2912805994066048</v>
      </c>
      <c r="U28">
        <f t="shared" si="7"/>
        <v>-90.973295584571986</v>
      </c>
      <c r="V28">
        <f t="shared" si="4"/>
        <v>25.059667138799107</v>
      </c>
      <c r="W28">
        <f t="shared" si="5"/>
        <v>-6.7231990657556029</v>
      </c>
    </row>
    <row r="29" spans="1:23" x14ac:dyDescent="0.25">
      <c r="A29">
        <v>27</v>
      </c>
      <c r="B29" s="1">
        <v>337</v>
      </c>
      <c r="C29" s="1">
        <v>337</v>
      </c>
      <c r="D29" s="1">
        <v>338</v>
      </c>
      <c r="E29" s="1">
        <v>336</v>
      </c>
      <c r="F29" s="1">
        <v>339</v>
      </c>
      <c r="G29" s="1">
        <f t="shared" si="1"/>
        <v>337.4</v>
      </c>
      <c r="J29">
        <v>27</v>
      </c>
      <c r="K29">
        <f t="shared" si="2"/>
        <v>-14.691280599406639</v>
      </c>
      <c r="L29">
        <f t="shared" si="6"/>
        <v>-72.664576183978738</v>
      </c>
      <c r="M29">
        <v>72</v>
      </c>
      <c r="N29" s="1">
        <v>338</v>
      </c>
      <c r="O29" s="1">
        <v>338</v>
      </c>
      <c r="P29" s="1">
        <v>340</v>
      </c>
      <c r="Q29" s="1">
        <v>336</v>
      </c>
      <c r="R29" s="1">
        <v>340</v>
      </c>
      <c r="S29" s="1">
        <f t="shared" si="0"/>
        <v>338.4</v>
      </c>
      <c r="T29">
        <f t="shared" si="3"/>
        <v>-13.691280599406639</v>
      </c>
      <c r="U29">
        <f t="shared" si="7"/>
        <v>-104.66457618397862</v>
      </c>
      <c r="V29">
        <f t="shared" si="4"/>
        <v>25.059667138799107</v>
      </c>
      <c r="W29">
        <f t="shared" si="5"/>
        <v>-6.7231990657556029</v>
      </c>
    </row>
    <row r="30" spans="1:23" x14ac:dyDescent="0.25">
      <c r="A30">
        <v>28</v>
      </c>
      <c r="B30" s="1">
        <v>344</v>
      </c>
      <c r="C30" s="1">
        <v>344</v>
      </c>
      <c r="D30" s="1">
        <v>345</v>
      </c>
      <c r="E30" s="1">
        <v>344</v>
      </c>
      <c r="F30" s="1">
        <v>346</v>
      </c>
      <c r="G30" s="1">
        <f t="shared" si="1"/>
        <v>344.6</v>
      </c>
      <c r="J30">
        <v>28</v>
      </c>
      <c r="K30">
        <f t="shared" si="2"/>
        <v>-7.4912805994065934</v>
      </c>
      <c r="L30">
        <f t="shared" si="6"/>
        <v>-80.155856783385332</v>
      </c>
      <c r="M30">
        <v>73</v>
      </c>
      <c r="N30" s="1">
        <v>348</v>
      </c>
      <c r="O30" s="1">
        <v>348</v>
      </c>
      <c r="P30" s="1">
        <v>348</v>
      </c>
      <c r="Q30" s="1">
        <v>346</v>
      </c>
      <c r="R30" s="1">
        <v>349</v>
      </c>
      <c r="S30" s="1">
        <f t="shared" si="0"/>
        <v>347.8</v>
      </c>
      <c r="T30">
        <f t="shared" si="3"/>
        <v>-4.2912805994066048</v>
      </c>
      <c r="U30">
        <f t="shared" si="7"/>
        <v>-108.95585678338523</v>
      </c>
      <c r="V30">
        <f t="shared" si="4"/>
        <v>25.059667138799107</v>
      </c>
      <c r="W30">
        <f t="shared" si="5"/>
        <v>-6.7231990657556029</v>
      </c>
    </row>
    <row r="31" spans="1:23" x14ac:dyDescent="0.25">
      <c r="A31">
        <v>29</v>
      </c>
      <c r="B31" s="1">
        <v>345</v>
      </c>
      <c r="C31" s="1">
        <v>345</v>
      </c>
      <c r="D31" s="1">
        <v>346</v>
      </c>
      <c r="E31" s="1">
        <v>345</v>
      </c>
      <c r="F31" s="1">
        <v>348</v>
      </c>
      <c r="G31" s="1">
        <f t="shared" si="1"/>
        <v>345.8</v>
      </c>
      <c r="J31">
        <v>29</v>
      </c>
      <c r="K31">
        <f t="shared" si="2"/>
        <v>-6.2912805994066048</v>
      </c>
      <c r="L31">
        <f t="shared" si="6"/>
        <v>-86.447137382791936</v>
      </c>
      <c r="M31">
        <v>74</v>
      </c>
      <c r="N31" s="1">
        <v>348</v>
      </c>
      <c r="O31" s="1">
        <v>348</v>
      </c>
      <c r="P31" s="1">
        <v>348</v>
      </c>
      <c r="Q31" s="1">
        <v>346</v>
      </c>
      <c r="R31" s="1">
        <v>348</v>
      </c>
      <c r="S31" s="1">
        <f t="shared" si="0"/>
        <v>347.6</v>
      </c>
      <c r="T31">
        <f t="shared" si="3"/>
        <v>-4.4912805994065934</v>
      </c>
      <c r="U31">
        <f t="shared" si="7"/>
        <v>-113.44713738279182</v>
      </c>
      <c r="V31">
        <f t="shared" si="4"/>
        <v>25.059667138799107</v>
      </c>
      <c r="W31">
        <f t="shared" si="5"/>
        <v>-6.7231990657556029</v>
      </c>
    </row>
    <row r="32" spans="1:23" x14ac:dyDescent="0.25">
      <c r="A32">
        <v>30</v>
      </c>
      <c r="B32" s="1">
        <v>344</v>
      </c>
      <c r="C32" s="1">
        <v>345</v>
      </c>
      <c r="D32" s="1">
        <v>345</v>
      </c>
      <c r="E32" s="1">
        <v>345</v>
      </c>
      <c r="F32" s="1">
        <v>346</v>
      </c>
      <c r="G32" s="1">
        <f t="shared" si="1"/>
        <v>345</v>
      </c>
      <c r="J32">
        <v>30</v>
      </c>
      <c r="K32">
        <f t="shared" si="2"/>
        <v>-7.0912805994066161</v>
      </c>
      <c r="L32">
        <f t="shared" si="6"/>
        <v>-93.538417982198553</v>
      </c>
      <c r="M32">
        <v>75</v>
      </c>
      <c r="N32" s="1">
        <v>346</v>
      </c>
      <c r="O32" s="1">
        <v>346</v>
      </c>
      <c r="P32" s="1">
        <v>347</v>
      </c>
      <c r="Q32" s="1">
        <v>344</v>
      </c>
      <c r="R32" s="1">
        <v>347</v>
      </c>
      <c r="S32" s="1">
        <f t="shared" si="0"/>
        <v>346</v>
      </c>
      <c r="T32">
        <f t="shared" si="3"/>
        <v>-6.0912805994066161</v>
      </c>
      <c r="U32">
        <f t="shared" si="7"/>
        <v>-119.53841798219844</v>
      </c>
      <c r="V32">
        <f t="shared" si="4"/>
        <v>25.059667138799107</v>
      </c>
      <c r="W32">
        <f t="shared" si="5"/>
        <v>-6.7231990657556029</v>
      </c>
    </row>
    <row r="33" spans="1:23" x14ac:dyDescent="0.25">
      <c r="A33">
        <v>31</v>
      </c>
      <c r="B33" s="1">
        <v>345</v>
      </c>
      <c r="C33" s="1">
        <v>345</v>
      </c>
      <c r="D33" s="1">
        <v>345</v>
      </c>
      <c r="E33" s="1">
        <v>344</v>
      </c>
      <c r="F33" s="1">
        <v>347</v>
      </c>
      <c r="G33" s="1">
        <f t="shared" si="1"/>
        <v>345.2</v>
      </c>
      <c r="J33">
        <v>31</v>
      </c>
      <c r="K33">
        <f t="shared" si="2"/>
        <v>-6.8912805994066275</v>
      </c>
      <c r="L33">
        <f t="shared" si="6"/>
        <v>-100.42969858160518</v>
      </c>
      <c r="M33">
        <v>76</v>
      </c>
      <c r="N33" s="1">
        <v>348</v>
      </c>
      <c r="O33" s="1">
        <v>348</v>
      </c>
      <c r="P33" s="1">
        <v>347</v>
      </c>
      <c r="Q33" s="1">
        <v>346</v>
      </c>
      <c r="R33" s="1">
        <v>349</v>
      </c>
      <c r="S33" s="1">
        <f t="shared" si="0"/>
        <v>347.6</v>
      </c>
      <c r="T33">
        <f t="shared" si="3"/>
        <v>-4.4912805994065934</v>
      </c>
      <c r="U33">
        <f t="shared" si="7"/>
        <v>-124.02969858160503</v>
      </c>
      <c r="V33">
        <f t="shared" si="4"/>
        <v>25.059667138799107</v>
      </c>
      <c r="W33">
        <f t="shared" si="5"/>
        <v>-6.7231990657556029</v>
      </c>
    </row>
    <row r="34" spans="1:23" x14ac:dyDescent="0.25">
      <c r="A34">
        <v>32</v>
      </c>
      <c r="B34" s="1">
        <v>349</v>
      </c>
      <c r="C34" s="1">
        <v>349</v>
      </c>
      <c r="D34" s="1">
        <v>348</v>
      </c>
      <c r="E34" s="1">
        <v>348</v>
      </c>
      <c r="F34" s="1">
        <v>350</v>
      </c>
      <c r="G34" s="1">
        <f t="shared" si="1"/>
        <v>348.8</v>
      </c>
      <c r="J34">
        <v>32</v>
      </c>
      <c r="K34">
        <f t="shared" si="2"/>
        <v>-3.2912805994066048</v>
      </c>
      <c r="L34">
        <f t="shared" si="6"/>
        <v>-103.72097918101178</v>
      </c>
      <c r="M34">
        <v>77</v>
      </c>
      <c r="N34" s="1">
        <v>346</v>
      </c>
      <c r="O34" s="1">
        <v>347</v>
      </c>
      <c r="P34" s="1">
        <v>347</v>
      </c>
      <c r="Q34" s="1">
        <v>345</v>
      </c>
      <c r="R34" s="1">
        <v>348</v>
      </c>
      <c r="S34" s="1">
        <f t="shared" si="0"/>
        <v>346.6</v>
      </c>
      <c r="T34">
        <f t="shared" si="3"/>
        <v>-5.4912805994065934</v>
      </c>
      <c r="U34">
        <f t="shared" si="7"/>
        <v>-129.52097918101163</v>
      </c>
      <c r="V34">
        <f t="shared" si="4"/>
        <v>25.059667138799107</v>
      </c>
      <c r="W34">
        <f t="shared" si="5"/>
        <v>-6.7231990657556029</v>
      </c>
    </row>
    <row r="35" spans="1:23" x14ac:dyDescent="0.25">
      <c r="A35">
        <v>33</v>
      </c>
      <c r="B35" s="1">
        <v>349</v>
      </c>
      <c r="C35" s="1">
        <v>350</v>
      </c>
      <c r="D35" s="1">
        <v>348</v>
      </c>
      <c r="E35" s="1">
        <v>350</v>
      </c>
      <c r="F35" s="1">
        <v>349</v>
      </c>
      <c r="G35" s="1">
        <f t="shared" si="1"/>
        <v>349.2</v>
      </c>
      <c r="J35">
        <v>33</v>
      </c>
      <c r="K35">
        <f t="shared" si="2"/>
        <v>-2.8912805994066275</v>
      </c>
      <c r="L35">
        <f t="shared" si="6"/>
        <v>-106.61225978041841</v>
      </c>
      <c r="M35">
        <v>78</v>
      </c>
      <c r="N35" s="1">
        <v>350</v>
      </c>
      <c r="O35" s="1">
        <v>349</v>
      </c>
      <c r="P35" s="1">
        <v>349</v>
      </c>
      <c r="Q35" s="1">
        <v>347</v>
      </c>
      <c r="R35" s="1">
        <v>350</v>
      </c>
      <c r="S35" s="1">
        <f t="shared" si="0"/>
        <v>349</v>
      </c>
      <c r="T35">
        <f t="shared" si="3"/>
        <v>-3.0912805994066161</v>
      </c>
      <c r="U35">
        <f t="shared" si="7"/>
        <v>-132.61225978041824</v>
      </c>
      <c r="V35">
        <f t="shared" si="4"/>
        <v>25.059667138799107</v>
      </c>
      <c r="W35">
        <f t="shared" si="5"/>
        <v>-6.7231990657556029</v>
      </c>
    </row>
    <row r="36" spans="1:23" x14ac:dyDescent="0.25">
      <c r="A36">
        <v>34</v>
      </c>
      <c r="B36" s="1">
        <v>348</v>
      </c>
      <c r="C36" s="1">
        <v>348</v>
      </c>
      <c r="D36" s="1">
        <v>348</v>
      </c>
      <c r="E36" s="1">
        <v>345</v>
      </c>
      <c r="F36" s="1">
        <v>349</v>
      </c>
      <c r="G36" s="1">
        <f t="shared" si="1"/>
        <v>347.6</v>
      </c>
      <c r="J36">
        <v>34</v>
      </c>
      <c r="K36">
        <f t="shared" si="2"/>
        <v>-4.4912805994065934</v>
      </c>
      <c r="L36">
        <f t="shared" si="6"/>
        <v>-111.10354037982501</v>
      </c>
      <c r="M36">
        <v>79</v>
      </c>
      <c r="N36" s="1">
        <v>350</v>
      </c>
      <c r="O36" s="1">
        <v>350</v>
      </c>
      <c r="P36" s="1">
        <v>350</v>
      </c>
      <c r="Q36" s="1">
        <v>348</v>
      </c>
      <c r="R36" s="1">
        <v>351</v>
      </c>
      <c r="S36" s="1">
        <f t="shared" si="0"/>
        <v>349.8</v>
      </c>
      <c r="T36">
        <f t="shared" si="3"/>
        <v>-2.2912805994066048</v>
      </c>
      <c r="U36">
        <f t="shared" si="7"/>
        <v>-134.90354037982485</v>
      </c>
      <c r="V36">
        <f t="shared" si="4"/>
        <v>25.059667138799107</v>
      </c>
      <c r="W36">
        <f t="shared" si="5"/>
        <v>-6.7231990657556029</v>
      </c>
    </row>
    <row r="37" spans="1:23" x14ac:dyDescent="0.25">
      <c r="A37">
        <v>35</v>
      </c>
      <c r="B37" s="1">
        <v>348</v>
      </c>
      <c r="C37" s="1">
        <v>349</v>
      </c>
      <c r="D37" s="1">
        <v>348</v>
      </c>
      <c r="E37" s="1">
        <v>345</v>
      </c>
      <c r="F37" s="1">
        <v>348</v>
      </c>
      <c r="G37" s="1">
        <f t="shared" si="1"/>
        <v>347.6</v>
      </c>
      <c r="J37">
        <v>35</v>
      </c>
      <c r="K37">
        <f t="shared" si="2"/>
        <v>-4.4912805994065934</v>
      </c>
      <c r="L37">
        <f t="shared" si="6"/>
        <v>-115.5948209792316</v>
      </c>
      <c r="M37">
        <v>80</v>
      </c>
      <c r="N37" s="1">
        <v>350</v>
      </c>
      <c r="O37" s="1">
        <v>350</v>
      </c>
      <c r="P37" s="1">
        <v>349</v>
      </c>
      <c r="Q37" s="1">
        <v>348</v>
      </c>
      <c r="R37" s="1">
        <v>351</v>
      </c>
      <c r="S37" s="1">
        <f t="shared" si="0"/>
        <v>349.6</v>
      </c>
      <c r="T37">
        <f t="shared" si="3"/>
        <v>-2.4912805994065934</v>
      </c>
      <c r="U37">
        <f t="shared" si="7"/>
        <v>-137.39482097923144</v>
      </c>
      <c r="V37">
        <f t="shared" si="4"/>
        <v>25.059667138799107</v>
      </c>
      <c r="W37">
        <f t="shared" si="5"/>
        <v>-6.7231990657556029</v>
      </c>
    </row>
    <row r="38" spans="1:23" x14ac:dyDescent="0.25">
      <c r="A38">
        <v>36</v>
      </c>
      <c r="B38" s="1">
        <v>354</v>
      </c>
      <c r="C38" s="1">
        <v>350</v>
      </c>
      <c r="D38" s="1">
        <v>360</v>
      </c>
      <c r="E38" s="1">
        <v>350</v>
      </c>
      <c r="F38" s="1">
        <v>359</v>
      </c>
      <c r="G38" s="1">
        <f t="shared" si="1"/>
        <v>354.6</v>
      </c>
      <c r="J38">
        <v>36</v>
      </c>
      <c r="K38">
        <f t="shared" si="2"/>
        <v>2.5087194005934066</v>
      </c>
      <c r="L38">
        <f t="shared" si="6"/>
        <v>-113.08610157863819</v>
      </c>
      <c r="M38">
        <v>81</v>
      </c>
      <c r="N38" s="1">
        <v>348</v>
      </c>
      <c r="O38" s="1">
        <v>348</v>
      </c>
      <c r="P38" s="1">
        <v>348</v>
      </c>
      <c r="Q38" s="1">
        <v>346</v>
      </c>
      <c r="R38" s="1">
        <v>350</v>
      </c>
      <c r="S38" s="1">
        <f t="shared" si="0"/>
        <v>348</v>
      </c>
      <c r="T38">
        <f t="shared" si="3"/>
        <v>-4.0912805994066161</v>
      </c>
      <c r="U38">
        <f t="shared" si="7"/>
        <v>-141.48610157863806</v>
      </c>
      <c r="V38">
        <f t="shared" si="4"/>
        <v>25.059667138799107</v>
      </c>
      <c r="W38">
        <f t="shared" si="5"/>
        <v>-6.7231990657556029</v>
      </c>
    </row>
    <row r="39" spans="1:23" x14ac:dyDescent="0.25">
      <c r="A39">
        <v>37</v>
      </c>
      <c r="B39" s="1">
        <v>346</v>
      </c>
      <c r="C39" s="1">
        <v>344</v>
      </c>
      <c r="D39" s="1">
        <v>344</v>
      </c>
      <c r="E39" s="1">
        <v>342</v>
      </c>
      <c r="F39" s="1">
        <v>345</v>
      </c>
      <c r="G39" s="1">
        <f t="shared" si="1"/>
        <v>344.2</v>
      </c>
      <c r="J39">
        <v>37</v>
      </c>
      <c r="K39">
        <f t="shared" si="2"/>
        <v>-7.8912805994066275</v>
      </c>
      <c r="L39">
        <f t="shared" si="6"/>
        <v>-120.97738217804482</v>
      </c>
      <c r="M39">
        <v>82</v>
      </c>
      <c r="N39" s="1">
        <v>350</v>
      </c>
      <c r="O39" s="1">
        <v>349</v>
      </c>
      <c r="P39" s="1">
        <v>349</v>
      </c>
      <c r="Q39" s="1">
        <v>347</v>
      </c>
      <c r="R39" s="1">
        <v>350</v>
      </c>
      <c r="S39" s="1">
        <f t="shared" si="0"/>
        <v>349</v>
      </c>
      <c r="T39">
        <f t="shared" si="3"/>
        <v>-3.0912805994066161</v>
      </c>
      <c r="U39">
        <f t="shared" si="7"/>
        <v>-144.57738217804467</v>
      </c>
      <c r="V39">
        <f t="shared" si="4"/>
        <v>25.059667138799107</v>
      </c>
      <c r="W39">
        <f t="shared" si="5"/>
        <v>-6.7231990657556029</v>
      </c>
    </row>
    <row r="40" spans="1:23" x14ac:dyDescent="0.25">
      <c r="A40">
        <v>38</v>
      </c>
      <c r="B40" s="1">
        <v>350</v>
      </c>
      <c r="C40" s="1">
        <v>351</v>
      </c>
      <c r="D40" s="1">
        <v>351</v>
      </c>
      <c r="E40" s="1">
        <v>352</v>
      </c>
      <c r="F40" s="1">
        <v>354</v>
      </c>
      <c r="G40" s="1">
        <f t="shared" si="1"/>
        <v>351.6</v>
      </c>
      <c r="J40">
        <v>38</v>
      </c>
      <c r="K40">
        <f t="shared" si="2"/>
        <v>-0.49128059940659341</v>
      </c>
      <c r="L40">
        <f t="shared" si="6"/>
        <v>-121.46866277745141</v>
      </c>
      <c r="M40">
        <v>83</v>
      </c>
      <c r="N40" s="1">
        <v>345</v>
      </c>
      <c r="O40" s="1">
        <v>347</v>
      </c>
      <c r="P40" s="1">
        <v>346</v>
      </c>
      <c r="Q40" s="1">
        <v>348</v>
      </c>
      <c r="R40" s="1">
        <v>347</v>
      </c>
      <c r="S40" s="1">
        <f t="shared" si="0"/>
        <v>346.6</v>
      </c>
      <c r="T40">
        <f t="shared" si="3"/>
        <v>-5.4912805994065934</v>
      </c>
      <c r="U40">
        <f t="shared" si="7"/>
        <v>-150.06866277745127</v>
      </c>
      <c r="V40">
        <f t="shared" si="4"/>
        <v>25.059667138799107</v>
      </c>
      <c r="W40">
        <f t="shared" si="5"/>
        <v>-6.7231990657556029</v>
      </c>
    </row>
    <row r="41" spans="1:23" x14ac:dyDescent="0.25">
      <c r="A41">
        <v>39</v>
      </c>
      <c r="B41" s="1">
        <v>342</v>
      </c>
      <c r="C41" s="1">
        <v>342</v>
      </c>
      <c r="D41" s="1">
        <v>343</v>
      </c>
      <c r="E41" s="1">
        <v>340</v>
      </c>
      <c r="F41" s="1">
        <v>344</v>
      </c>
      <c r="G41" s="1">
        <f t="shared" si="1"/>
        <v>342.2</v>
      </c>
      <c r="J41">
        <v>39</v>
      </c>
      <c r="K41">
        <f t="shared" si="2"/>
        <v>-9.8912805994066275</v>
      </c>
      <c r="L41">
        <f t="shared" si="6"/>
        <v>-131.35994337685804</v>
      </c>
      <c r="M41">
        <v>84</v>
      </c>
      <c r="N41" s="1">
        <v>351</v>
      </c>
      <c r="O41" s="1">
        <v>351</v>
      </c>
      <c r="P41" s="1">
        <v>350</v>
      </c>
      <c r="Q41" s="1">
        <v>348</v>
      </c>
      <c r="R41" s="1">
        <v>352</v>
      </c>
      <c r="S41" s="1">
        <f t="shared" si="0"/>
        <v>350.4</v>
      </c>
      <c r="T41">
        <f t="shared" si="3"/>
        <v>-1.6912805994066389</v>
      </c>
      <c r="U41">
        <f t="shared" si="7"/>
        <v>-151.7599433768579</v>
      </c>
      <c r="V41">
        <f t="shared" si="4"/>
        <v>25.059667138799107</v>
      </c>
      <c r="W41">
        <f t="shared" si="5"/>
        <v>-6.7231990657556029</v>
      </c>
    </row>
    <row r="42" spans="1:23" x14ac:dyDescent="0.25">
      <c r="A42">
        <v>40</v>
      </c>
      <c r="B42" s="1">
        <v>349</v>
      </c>
      <c r="C42" s="1">
        <v>349</v>
      </c>
      <c r="D42" s="1">
        <v>349</v>
      </c>
      <c r="E42" s="1">
        <v>347</v>
      </c>
      <c r="F42" s="1">
        <v>351</v>
      </c>
      <c r="G42" s="1">
        <f t="shared" si="1"/>
        <v>349</v>
      </c>
      <c r="J42">
        <v>40</v>
      </c>
      <c r="K42">
        <f t="shared" si="2"/>
        <v>-3.0912805994066161</v>
      </c>
      <c r="L42">
        <f t="shared" si="6"/>
        <v>-134.45122397626466</v>
      </c>
      <c r="M42">
        <v>85</v>
      </c>
      <c r="N42" s="1">
        <v>349</v>
      </c>
      <c r="O42" s="1">
        <v>348</v>
      </c>
      <c r="P42" s="1">
        <v>349</v>
      </c>
      <c r="Q42" s="1">
        <v>346</v>
      </c>
      <c r="R42" s="1">
        <v>351</v>
      </c>
      <c r="S42" s="1">
        <f t="shared" si="0"/>
        <v>348.6</v>
      </c>
      <c r="T42">
        <f t="shared" si="3"/>
        <v>-3.4912805994065934</v>
      </c>
      <c r="U42">
        <f t="shared" si="7"/>
        <v>-155.2512239762645</v>
      </c>
      <c r="V42">
        <f t="shared" si="4"/>
        <v>25.059667138799107</v>
      </c>
      <c r="W42">
        <f t="shared" si="5"/>
        <v>-6.7231990657556029</v>
      </c>
    </row>
    <row r="43" spans="1:23" x14ac:dyDescent="0.25">
      <c r="A43">
        <v>41</v>
      </c>
      <c r="B43" s="1">
        <v>349</v>
      </c>
      <c r="C43" s="1">
        <v>348</v>
      </c>
      <c r="D43" s="1">
        <v>348</v>
      </c>
      <c r="E43" s="1">
        <v>347</v>
      </c>
      <c r="F43" s="1">
        <v>350</v>
      </c>
      <c r="G43" s="1">
        <f t="shared" si="1"/>
        <v>348.4</v>
      </c>
      <c r="J43">
        <v>41</v>
      </c>
      <c r="K43">
        <f t="shared" si="2"/>
        <v>-3.6912805994066389</v>
      </c>
      <c r="L43">
        <f t="shared" si="6"/>
        <v>-138.1425045756713</v>
      </c>
    </row>
    <row r="44" spans="1:23" x14ac:dyDescent="0.25">
      <c r="A44">
        <v>42</v>
      </c>
      <c r="B44" s="1">
        <v>349</v>
      </c>
      <c r="C44" s="1">
        <v>349</v>
      </c>
      <c r="D44" s="1">
        <v>347</v>
      </c>
      <c r="E44" s="1">
        <v>350</v>
      </c>
      <c r="F44" s="1">
        <v>349</v>
      </c>
      <c r="G44" s="1">
        <f t="shared" si="1"/>
        <v>348.8</v>
      </c>
      <c r="J44">
        <v>42</v>
      </c>
      <c r="K44">
        <f t="shared" si="2"/>
        <v>-3.2912805994066048</v>
      </c>
      <c r="L44">
        <f t="shared" si="6"/>
        <v>-141.4337851750779</v>
      </c>
    </row>
    <row r="45" spans="1:23" x14ac:dyDescent="0.25">
      <c r="A45">
        <v>43</v>
      </c>
      <c r="B45" s="1">
        <v>348</v>
      </c>
      <c r="C45" s="1">
        <v>348</v>
      </c>
      <c r="D45" s="1">
        <v>347</v>
      </c>
      <c r="E45" s="1">
        <v>347</v>
      </c>
      <c r="F45" s="1">
        <v>349</v>
      </c>
      <c r="G45" s="1">
        <f t="shared" si="1"/>
        <v>347.8</v>
      </c>
      <c r="J45">
        <v>43</v>
      </c>
      <c r="K45">
        <f t="shared" si="2"/>
        <v>-4.2912805994066048</v>
      </c>
      <c r="L45">
        <f t="shared" si="6"/>
        <v>-145.72506577448451</v>
      </c>
    </row>
    <row r="46" spans="1:23" x14ac:dyDescent="0.25">
      <c r="A46">
        <v>44</v>
      </c>
      <c r="B46" s="1">
        <v>349</v>
      </c>
      <c r="C46" s="1">
        <v>349</v>
      </c>
      <c r="D46" s="1">
        <v>349</v>
      </c>
      <c r="E46" s="1">
        <v>346</v>
      </c>
      <c r="F46" s="1">
        <v>350</v>
      </c>
      <c r="G46" s="1">
        <f t="shared" si="1"/>
        <v>348.6</v>
      </c>
      <c r="J46">
        <v>44</v>
      </c>
      <c r="K46">
        <f t="shared" si="2"/>
        <v>-3.4912805994065934</v>
      </c>
      <c r="L46">
        <f t="shared" si="6"/>
        <v>-149.2163463738911</v>
      </c>
    </row>
    <row r="47" spans="1:23" x14ac:dyDescent="0.25">
      <c r="A47">
        <v>45</v>
      </c>
      <c r="B47" s="1">
        <v>339</v>
      </c>
      <c r="C47" s="1">
        <v>340</v>
      </c>
      <c r="D47" s="1">
        <v>341</v>
      </c>
      <c r="E47" s="1">
        <v>338</v>
      </c>
      <c r="F47" s="1">
        <v>342</v>
      </c>
      <c r="G47" s="1">
        <f t="shared" si="1"/>
        <v>340</v>
      </c>
      <c r="J47">
        <v>45</v>
      </c>
      <c r="K47">
        <f t="shared" si="2"/>
        <v>-12.091280599406616</v>
      </c>
      <c r="L47">
        <f t="shared" si="6"/>
        <v>-161.30762697329772</v>
      </c>
    </row>
  </sheetData>
  <mergeCells count="1">
    <mergeCell ref="B1:F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F58C-6151-4AA4-A07E-4B16369BF79A}">
  <dimension ref="A1:AP47"/>
  <sheetViews>
    <sheetView topLeftCell="G37" zoomScale="70" zoomScaleNormal="70" workbookViewId="0">
      <selection activeCell="Z2" sqref="Z2:AG2"/>
    </sheetView>
  </sheetViews>
  <sheetFormatPr defaultRowHeight="16.5" x14ac:dyDescent="0.25"/>
  <cols>
    <col min="2" max="6" width="0" hidden="1" customWidth="1"/>
    <col min="8" max="8" width="14.625" customWidth="1"/>
    <col min="9" max="9" width="9" customWidth="1"/>
    <col min="10" max="10" width="13.125" customWidth="1"/>
    <col min="11" max="12" width="9" customWidth="1"/>
    <col min="13" max="13" width="12.25" customWidth="1"/>
    <col min="14" max="17" width="9" customWidth="1"/>
    <col min="19" max="23" width="0" hidden="1" customWidth="1"/>
    <col min="24" max="24" width="10.375" customWidth="1"/>
    <col min="26" max="26" width="12.25" customWidth="1"/>
    <col min="29" max="29" width="11.625" customWidth="1"/>
    <col min="35" max="35" width="11.5" customWidth="1"/>
    <col min="38" max="38" width="11.5" customWidth="1"/>
  </cols>
  <sheetData>
    <row r="1" spans="1:42" x14ac:dyDescent="0.25">
      <c r="B1" s="9" t="s">
        <v>0</v>
      </c>
      <c r="C1" s="10"/>
      <c r="D1" s="10"/>
      <c r="E1" s="10"/>
      <c r="F1" s="11"/>
      <c r="G1" s="1"/>
      <c r="Z1" s="12" t="s">
        <v>32</v>
      </c>
      <c r="AA1" s="12"/>
      <c r="AB1" s="12"/>
      <c r="AC1" s="12"/>
      <c r="AD1" s="12"/>
      <c r="AE1" s="12"/>
      <c r="AF1" s="12"/>
      <c r="AG1" s="12"/>
    </row>
    <row r="2" spans="1:42" x14ac:dyDescent="0.25"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7" t="s">
        <v>7</v>
      </c>
      <c r="I2">
        <f>AVERAGE(G3:G47)</f>
        <v>348.50666666666672</v>
      </c>
      <c r="J2" s="7" t="s">
        <v>26</v>
      </c>
      <c r="K2" s="7" t="s">
        <v>24</v>
      </c>
      <c r="L2" s="7" t="s">
        <v>28</v>
      </c>
      <c r="M2" s="7" t="s">
        <v>27</v>
      </c>
      <c r="N2" s="7" t="s">
        <v>25</v>
      </c>
      <c r="O2" s="7" t="s">
        <v>29</v>
      </c>
      <c r="P2" s="7" t="s">
        <v>34</v>
      </c>
      <c r="Q2" s="7" t="s">
        <v>35</v>
      </c>
      <c r="S2" s="2" t="s">
        <v>1</v>
      </c>
      <c r="T2" s="3" t="s">
        <v>2</v>
      </c>
      <c r="U2" s="3" t="s">
        <v>3</v>
      </c>
      <c r="V2" s="3" t="s">
        <v>4</v>
      </c>
      <c r="W2" s="4" t="s">
        <v>5</v>
      </c>
      <c r="X2" s="3" t="s">
        <v>33</v>
      </c>
      <c r="Y2" s="7"/>
      <c r="Z2" s="7" t="s">
        <v>26</v>
      </c>
      <c r="AA2" s="7" t="s">
        <v>24</v>
      </c>
      <c r="AB2" s="7" t="s">
        <v>28</v>
      </c>
      <c r="AC2" s="7" t="s">
        <v>27</v>
      </c>
      <c r="AD2" s="7" t="s">
        <v>25</v>
      </c>
      <c r="AE2" s="7" t="s">
        <v>29</v>
      </c>
      <c r="AF2" s="7" t="s">
        <v>31</v>
      </c>
      <c r="AG2" s="7" t="s">
        <v>30</v>
      </c>
      <c r="AI2" s="7" t="s">
        <v>26</v>
      </c>
      <c r="AJ2" s="7" t="s">
        <v>24</v>
      </c>
      <c r="AK2" s="7" t="s">
        <v>28</v>
      </c>
      <c r="AL2" s="7" t="s">
        <v>27</v>
      </c>
      <c r="AM2" s="7" t="s">
        <v>25</v>
      </c>
      <c r="AN2" s="7" t="s">
        <v>29</v>
      </c>
      <c r="AO2" s="7" t="s">
        <v>31</v>
      </c>
      <c r="AP2" s="7" t="s">
        <v>30</v>
      </c>
    </row>
    <row r="3" spans="1:42" x14ac:dyDescent="0.25">
      <c r="A3">
        <v>1</v>
      </c>
      <c r="B3" s="5">
        <v>352</v>
      </c>
      <c r="C3" s="1">
        <v>352</v>
      </c>
      <c r="D3" s="1">
        <v>353</v>
      </c>
      <c r="E3" s="1">
        <v>351</v>
      </c>
      <c r="F3" s="6">
        <v>354</v>
      </c>
      <c r="G3" s="1">
        <f>AVERAGE(B3:F3)</f>
        <v>352.4</v>
      </c>
      <c r="H3" t="s">
        <v>8</v>
      </c>
      <c r="I3">
        <f>_xlfn.VAR.S(G3:G47)</f>
        <v>17.493818181818209</v>
      </c>
      <c r="J3">
        <f>G3-($I$5+$I$8)</f>
        <v>0.30871940059336112</v>
      </c>
      <c r="K3">
        <f>MAX(0,G3-$I$5-$I$8+0)</f>
        <v>0.30871940059334779</v>
      </c>
      <c r="L3">
        <f>IF(K3=0,0,COUNTIF($K$3:K3,"&lt;&gt;0"))</f>
        <v>1</v>
      </c>
      <c r="M3">
        <f t="shared" ref="M3:M47" si="0">G3-($I$5-$I$8)</f>
        <v>4.4912805994065934</v>
      </c>
      <c r="N3">
        <f>MIN(0,G3-($I$5-$I$8)+0)</f>
        <v>0</v>
      </c>
      <c r="O3">
        <f>IF(N3=0,0,COUNTIF($N$3:N3,"&lt;&gt;0"))</f>
        <v>0</v>
      </c>
      <c r="P3">
        <f>$I$9</f>
        <v>20.912805994066296</v>
      </c>
      <c r="Q3">
        <f>-$I$9</f>
        <v>-20.912805994066296</v>
      </c>
      <c r="R3">
        <v>46</v>
      </c>
      <c r="S3" s="1">
        <v>350</v>
      </c>
      <c r="T3" s="1">
        <v>350</v>
      </c>
      <c r="U3" s="1">
        <v>348</v>
      </c>
      <c r="V3" s="1">
        <v>347</v>
      </c>
      <c r="W3" s="1">
        <v>351</v>
      </c>
      <c r="X3" s="1">
        <f t="shared" ref="X3:X22" si="1">AVERAGE(S3:W3)</f>
        <v>349.2</v>
      </c>
      <c r="Y3" s="1">
        <v>1</v>
      </c>
      <c r="Z3">
        <f>X3-($I$5+$I$8)</f>
        <v>-2.8912805994066275</v>
      </c>
      <c r="AA3">
        <f>MAX(0,Z3)</f>
        <v>0</v>
      </c>
      <c r="AB3">
        <f>0</f>
        <v>0</v>
      </c>
      <c r="AC3">
        <f>X3-($I$5-$I$8)</f>
        <v>1.2912805994066048</v>
      </c>
      <c r="AD3">
        <f>MIN(0,AC3)</f>
        <v>0</v>
      </c>
      <c r="AE3">
        <v>0</v>
      </c>
      <c r="AF3">
        <f>$I$9</f>
        <v>20.912805994066296</v>
      </c>
      <c r="AG3">
        <f>-$I$9</f>
        <v>-20.912805994066296</v>
      </c>
      <c r="AH3">
        <v>1</v>
      </c>
      <c r="AI3">
        <f>X3-($I$14+$I$17)</f>
        <v>-2.0547683596440152</v>
      </c>
      <c r="AJ3">
        <f>MAX(0,AI3)</f>
        <v>0</v>
      </c>
      <c r="AK3">
        <v>0</v>
      </c>
      <c r="AL3">
        <f>X3-($I$14-$I$17)</f>
        <v>0.45476835964399243</v>
      </c>
      <c r="AM3">
        <f>MIN(0,AL3)</f>
        <v>0</v>
      </c>
      <c r="AN3">
        <v>0</v>
      </c>
      <c r="AO3">
        <f>$I$18</f>
        <v>29.277928391692811</v>
      </c>
      <c r="AP3">
        <f>-$I$18</f>
        <v>-29.277928391692811</v>
      </c>
    </row>
    <row r="4" spans="1:42" x14ac:dyDescent="0.25">
      <c r="A4">
        <v>2</v>
      </c>
      <c r="B4" s="5">
        <v>354</v>
      </c>
      <c r="C4" s="1">
        <v>353</v>
      </c>
      <c r="D4" s="1">
        <v>354</v>
      </c>
      <c r="E4" s="1">
        <v>352</v>
      </c>
      <c r="F4" s="6">
        <v>354</v>
      </c>
      <c r="G4" s="1">
        <f t="shared" ref="G4:G47" si="2">AVERAGE(B4:F4)</f>
        <v>353.4</v>
      </c>
      <c r="H4" t="s">
        <v>9</v>
      </c>
      <c r="I4">
        <f>I3^0.5</f>
        <v>4.1825611988132589</v>
      </c>
      <c r="J4">
        <f t="shared" ref="J4:J47" si="3">G4-($I$5+$I$8)</f>
        <v>1.3087194005933611</v>
      </c>
      <c r="K4">
        <f t="shared" ref="K4:K47" si="4">MAX(0,G4-$I$5-$I$8+K3)</f>
        <v>1.6174388011866956</v>
      </c>
      <c r="L4">
        <f>IF(K4=0,0,COUNTIF($K$3:K4,"&lt;&gt;0"))</f>
        <v>2</v>
      </c>
      <c r="M4">
        <f t="shared" si="0"/>
        <v>5.4912805994065934</v>
      </c>
      <c r="N4">
        <f t="shared" ref="N4:N47" si="5">MIN(0,G4-($I$5-$I$8)+N3)</f>
        <v>0</v>
      </c>
      <c r="O4">
        <f>IF(N4=0,0,COUNTIF($N$3:N4,"&lt;&gt;0"))</f>
        <v>0</v>
      </c>
      <c r="P4">
        <f t="shared" ref="P4:P47" si="6">$I$9</f>
        <v>20.912805994066296</v>
      </c>
      <c r="Q4">
        <f t="shared" ref="Q4:Q47" si="7">-$I$9</f>
        <v>-20.912805994066296</v>
      </c>
      <c r="R4">
        <v>47</v>
      </c>
      <c r="S4" s="1">
        <v>349</v>
      </c>
      <c r="T4" s="1">
        <v>350</v>
      </c>
      <c r="U4" s="1">
        <v>349</v>
      </c>
      <c r="V4" s="1">
        <v>349</v>
      </c>
      <c r="W4" s="1">
        <v>351</v>
      </c>
      <c r="X4" s="1">
        <f t="shared" si="1"/>
        <v>349.6</v>
      </c>
      <c r="Y4" s="1">
        <v>2</v>
      </c>
      <c r="Z4">
        <f t="shared" ref="Z4:Z42" si="8">X4-($I$5+$I$8)</f>
        <v>-2.4912805994065934</v>
      </c>
      <c r="AA4">
        <f>MAX(0,Z4+AA3)</f>
        <v>0</v>
      </c>
      <c r="AB4">
        <f>0</f>
        <v>0</v>
      </c>
      <c r="AC4">
        <f t="shared" ref="AC4:AC42" si="9">X4-($I$5-$I$8)</f>
        <v>1.6912805994066389</v>
      </c>
      <c r="AD4">
        <f>MIN(0,AC4+AD3)</f>
        <v>0</v>
      </c>
      <c r="AE4">
        <v>0</v>
      </c>
      <c r="AF4">
        <f t="shared" ref="AF4:AF42" si="10">$I$9</f>
        <v>20.912805994066296</v>
      </c>
      <c r="AG4">
        <f t="shared" ref="AG4:AG42" si="11">-$I$9</f>
        <v>-20.912805994066296</v>
      </c>
      <c r="AH4">
        <v>2</v>
      </c>
      <c r="AI4">
        <f t="shared" ref="AI4:AI42" si="12">X4-($I$14+$I$17)</f>
        <v>-1.6547683596439811</v>
      </c>
      <c r="AJ4">
        <f>MAX(0,AJ3+AI4)</f>
        <v>0</v>
      </c>
      <c r="AK4">
        <v>0</v>
      </c>
      <c r="AL4">
        <f t="shared" ref="AL4:AL42" si="13">X4-($I$14-$I$17)</f>
        <v>0.85476835964402653</v>
      </c>
      <c r="AM4">
        <f>MIN(0,AM3+AL4)</f>
        <v>0</v>
      </c>
      <c r="AN4">
        <v>0</v>
      </c>
      <c r="AO4">
        <f t="shared" ref="AO4:AO42" si="14">$I$18</f>
        <v>29.277928391692811</v>
      </c>
      <c r="AP4">
        <f t="shared" ref="AP4:AP42" si="15">-$I$18</f>
        <v>-29.277928391692811</v>
      </c>
    </row>
    <row r="5" spans="1:42" x14ac:dyDescent="0.25">
      <c r="A5">
        <v>3</v>
      </c>
      <c r="B5" s="5">
        <v>352</v>
      </c>
      <c r="C5" s="1">
        <v>352</v>
      </c>
      <c r="D5" s="1">
        <v>352</v>
      </c>
      <c r="E5" s="1">
        <v>349</v>
      </c>
      <c r="F5" s="6">
        <v>353</v>
      </c>
      <c r="G5" s="1">
        <f t="shared" si="2"/>
        <v>351.6</v>
      </c>
      <c r="H5" t="s">
        <v>10</v>
      </c>
      <c r="I5" s="7">
        <v>350</v>
      </c>
      <c r="J5">
        <f t="shared" si="3"/>
        <v>-0.49128059940659341</v>
      </c>
      <c r="K5">
        <f t="shared" si="4"/>
        <v>1.1261582017800889</v>
      </c>
      <c r="L5">
        <f>IF(K5=0,0,COUNTIF($K$3:K5,"&lt;&gt;0"))</f>
        <v>3</v>
      </c>
      <c r="M5">
        <f t="shared" si="0"/>
        <v>3.6912805994066389</v>
      </c>
      <c r="N5">
        <f t="shared" si="5"/>
        <v>0</v>
      </c>
      <c r="O5">
        <f>IF(N5=0,0,COUNTIF($N$3:N5,"&lt;&gt;0"))</f>
        <v>0</v>
      </c>
      <c r="P5">
        <f t="shared" si="6"/>
        <v>20.912805994066296</v>
      </c>
      <c r="Q5">
        <f t="shared" si="7"/>
        <v>-20.912805994066296</v>
      </c>
      <c r="R5">
        <v>48</v>
      </c>
      <c r="S5" s="1">
        <v>343</v>
      </c>
      <c r="T5" s="1">
        <v>343</v>
      </c>
      <c r="U5" s="1">
        <v>343</v>
      </c>
      <c r="V5" s="1">
        <v>342</v>
      </c>
      <c r="W5" s="1">
        <v>345</v>
      </c>
      <c r="X5" s="1">
        <f t="shared" si="1"/>
        <v>343.2</v>
      </c>
      <c r="Y5" s="1">
        <v>3</v>
      </c>
      <c r="Z5">
        <f t="shared" si="8"/>
        <v>-8.8912805994066275</v>
      </c>
      <c r="AA5">
        <f t="shared" ref="AA5:AA42" si="16">MAX(0,Z5+AA4)</f>
        <v>0</v>
      </c>
      <c r="AB5">
        <f>0</f>
        <v>0</v>
      </c>
      <c r="AC5">
        <f t="shared" si="9"/>
        <v>-4.7087194005933952</v>
      </c>
      <c r="AD5">
        <f t="shared" ref="AD5:AD42" si="17">MIN(0,AC5+AD4)</f>
        <v>-4.7087194005933952</v>
      </c>
      <c r="AE5">
        <v>1</v>
      </c>
      <c r="AF5">
        <f t="shared" si="10"/>
        <v>20.912805994066296</v>
      </c>
      <c r="AG5">
        <f t="shared" si="11"/>
        <v>-20.912805994066296</v>
      </c>
      <c r="AH5">
        <v>3</v>
      </c>
      <c r="AI5">
        <f t="shared" si="12"/>
        <v>-8.0547683596440152</v>
      </c>
      <c r="AJ5">
        <f t="shared" ref="AJ5:AJ42" si="18">MAX(0,AJ4+AI5)</f>
        <v>0</v>
      </c>
      <c r="AK5">
        <v>0</v>
      </c>
      <c r="AL5">
        <f t="shared" si="13"/>
        <v>-5.5452316403560076</v>
      </c>
      <c r="AM5">
        <f t="shared" ref="AM5:AM42" si="19">MIN(0,AM4+AL5)</f>
        <v>-5.5452316403560076</v>
      </c>
      <c r="AN5">
        <v>1</v>
      </c>
      <c r="AO5">
        <f t="shared" si="14"/>
        <v>29.277928391692811</v>
      </c>
      <c r="AP5">
        <f t="shared" si="15"/>
        <v>-29.277928391692811</v>
      </c>
    </row>
    <row r="6" spans="1:42" x14ac:dyDescent="0.25">
      <c r="A6">
        <v>4</v>
      </c>
      <c r="B6" s="5">
        <v>355</v>
      </c>
      <c r="C6" s="1">
        <v>356</v>
      </c>
      <c r="D6" s="1">
        <v>355</v>
      </c>
      <c r="E6" s="1">
        <v>354</v>
      </c>
      <c r="F6" s="6">
        <v>356</v>
      </c>
      <c r="G6" s="1">
        <f t="shared" si="2"/>
        <v>355.2</v>
      </c>
      <c r="H6" t="s">
        <v>20</v>
      </c>
      <c r="I6" s="7">
        <v>0.5</v>
      </c>
      <c r="J6">
        <f t="shared" si="3"/>
        <v>3.1087194005933725</v>
      </c>
      <c r="K6">
        <f t="shared" si="4"/>
        <v>4.234877602373448</v>
      </c>
      <c r="L6">
        <f>IF(K6=0,0,COUNTIF($K$3:K6,"&lt;&gt;0"))</f>
        <v>4</v>
      </c>
      <c r="M6">
        <f t="shared" si="0"/>
        <v>7.2912805994066048</v>
      </c>
      <c r="N6">
        <f t="shared" si="5"/>
        <v>0</v>
      </c>
      <c r="O6">
        <f>IF(N6=0,0,COUNTIF($N$3:N6,"&lt;&gt;0"))</f>
        <v>0</v>
      </c>
      <c r="P6">
        <f t="shared" si="6"/>
        <v>20.912805994066296</v>
      </c>
      <c r="Q6">
        <f t="shared" si="7"/>
        <v>-20.912805994066296</v>
      </c>
      <c r="R6">
        <v>49</v>
      </c>
      <c r="S6" s="1">
        <v>342</v>
      </c>
      <c r="T6" s="1">
        <v>344</v>
      </c>
      <c r="U6" s="1">
        <v>345</v>
      </c>
      <c r="V6" s="1">
        <v>342</v>
      </c>
      <c r="W6" s="1">
        <v>345</v>
      </c>
      <c r="X6" s="1">
        <f t="shared" si="1"/>
        <v>343.6</v>
      </c>
      <c r="Y6" s="1">
        <v>4</v>
      </c>
      <c r="Z6">
        <f t="shared" si="8"/>
        <v>-8.4912805994065934</v>
      </c>
      <c r="AA6">
        <f t="shared" si="16"/>
        <v>0</v>
      </c>
      <c r="AB6">
        <f>0</f>
        <v>0</v>
      </c>
      <c r="AC6">
        <f t="shared" si="9"/>
        <v>-4.3087194005933611</v>
      </c>
      <c r="AD6">
        <f t="shared" si="17"/>
        <v>-9.0174388011867563</v>
      </c>
      <c r="AE6">
        <v>2</v>
      </c>
      <c r="AF6">
        <f t="shared" si="10"/>
        <v>20.912805994066296</v>
      </c>
      <c r="AG6">
        <f t="shared" si="11"/>
        <v>-20.912805994066296</v>
      </c>
      <c r="AH6">
        <v>4</v>
      </c>
      <c r="AI6">
        <f t="shared" si="12"/>
        <v>-7.6547683596439811</v>
      </c>
      <c r="AJ6">
        <f t="shared" si="18"/>
        <v>0</v>
      </c>
      <c r="AK6">
        <v>0</v>
      </c>
      <c r="AL6">
        <f t="shared" si="13"/>
        <v>-5.1452316403559735</v>
      </c>
      <c r="AM6">
        <f t="shared" si="19"/>
        <v>-10.690463280711981</v>
      </c>
      <c r="AN6">
        <v>2</v>
      </c>
      <c r="AO6">
        <f t="shared" si="14"/>
        <v>29.277928391692811</v>
      </c>
      <c r="AP6">
        <f t="shared" si="15"/>
        <v>-29.277928391692811</v>
      </c>
    </row>
    <row r="7" spans="1:42" x14ac:dyDescent="0.25">
      <c r="A7">
        <v>5</v>
      </c>
      <c r="B7" s="1">
        <v>351</v>
      </c>
      <c r="C7" s="1">
        <v>352</v>
      </c>
      <c r="D7" s="1">
        <v>351</v>
      </c>
      <c r="E7" s="1">
        <v>350</v>
      </c>
      <c r="F7" s="6">
        <v>353</v>
      </c>
      <c r="G7" s="1">
        <f t="shared" si="2"/>
        <v>351.4</v>
      </c>
      <c r="H7" t="s">
        <v>21</v>
      </c>
      <c r="I7" s="7">
        <v>5</v>
      </c>
      <c r="J7">
        <f t="shared" si="3"/>
        <v>-0.69128059940663888</v>
      </c>
      <c r="K7">
        <f t="shared" si="4"/>
        <v>3.5435970029667958</v>
      </c>
      <c r="L7">
        <f>IF(K7=0,0,COUNTIF($K$3:K7,"&lt;&gt;0"))</f>
        <v>5</v>
      </c>
      <c r="M7">
        <f t="shared" si="0"/>
        <v>3.4912805994065934</v>
      </c>
      <c r="N7">
        <f t="shared" si="5"/>
        <v>0</v>
      </c>
      <c r="O7">
        <f>IF(N7=0,0,COUNTIF($N$3:N7,"&lt;&gt;0"))</f>
        <v>0</v>
      </c>
      <c r="P7">
        <f t="shared" si="6"/>
        <v>20.912805994066296</v>
      </c>
      <c r="Q7">
        <f t="shared" si="7"/>
        <v>-20.912805994066296</v>
      </c>
      <c r="R7">
        <v>50</v>
      </c>
      <c r="S7" s="1">
        <v>350</v>
      </c>
      <c r="T7" s="1">
        <v>350</v>
      </c>
      <c r="U7" s="1">
        <v>349</v>
      </c>
      <c r="V7" s="1">
        <v>347</v>
      </c>
      <c r="W7" s="1">
        <v>350</v>
      </c>
      <c r="X7" s="1">
        <f t="shared" si="1"/>
        <v>349.2</v>
      </c>
      <c r="Y7" s="1">
        <v>5</v>
      </c>
      <c r="Z7">
        <f t="shared" si="8"/>
        <v>-2.8912805994066275</v>
      </c>
      <c r="AA7">
        <f t="shared" si="16"/>
        <v>0</v>
      </c>
      <c r="AB7">
        <f>0</f>
        <v>0</v>
      </c>
      <c r="AC7">
        <f t="shared" si="9"/>
        <v>1.2912805994066048</v>
      </c>
      <c r="AD7">
        <f t="shared" si="17"/>
        <v>-7.7261582017801516</v>
      </c>
      <c r="AE7">
        <v>3</v>
      </c>
      <c r="AF7">
        <f t="shared" si="10"/>
        <v>20.912805994066296</v>
      </c>
      <c r="AG7">
        <f t="shared" si="11"/>
        <v>-20.912805994066296</v>
      </c>
      <c r="AH7">
        <v>5</v>
      </c>
      <c r="AI7">
        <f t="shared" si="12"/>
        <v>-2.0547683596440152</v>
      </c>
      <c r="AJ7">
        <f t="shared" si="18"/>
        <v>0</v>
      </c>
      <c r="AK7">
        <v>0</v>
      </c>
      <c r="AL7">
        <f t="shared" si="13"/>
        <v>0.45476835964399243</v>
      </c>
      <c r="AM7">
        <f t="shared" si="19"/>
        <v>-10.235694921067989</v>
      </c>
      <c r="AN7">
        <v>3</v>
      </c>
      <c r="AO7">
        <f t="shared" si="14"/>
        <v>29.277928391692811</v>
      </c>
      <c r="AP7">
        <f t="shared" si="15"/>
        <v>-29.277928391692811</v>
      </c>
    </row>
    <row r="8" spans="1:42" x14ac:dyDescent="0.25">
      <c r="A8">
        <v>6</v>
      </c>
      <c r="B8" s="5">
        <v>350</v>
      </c>
      <c r="C8" s="1">
        <v>352</v>
      </c>
      <c r="D8" s="1">
        <v>350</v>
      </c>
      <c r="E8" s="1">
        <v>348</v>
      </c>
      <c r="F8" s="6">
        <v>352</v>
      </c>
      <c r="G8" s="1">
        <f t="shared" si="2"/>
        <v>350.4</v>
      </c>
      <c r="H8" s="8" t="s">
        <v>22</v>
      </c>
      <c r="I8" s="7">
        <f>I6*I4</f>
        <v>2.0912805994066295</v>
      </c>
      <c r="J8">
        <f t="shared" si="3"/>
        <v>-1.6912805994066389</v>
      </c>
      <c r="K8">
        <f t="shared" si="4"/>
        <v>1.8523164035601436</v>
      </c>
      <c r="L8">
        <f>IF(K8=0,0,COUNTIF($K$3:K8,"&lt;&gt;0"))</f>
        <v>6</v>
      </c>
      <c r="M8">
        <f t="shared" si="0"/>
        <v>2.4912805994065934</v>
      </c>
      <c r="N8">
        <f t="shared" si="5"/>
        <v>0</v>
      </c>
      <c r="O8">
        <f>IF(N8=0,0,COUNTIF($N$3:N8,"&lt;&gt;0"))</f>
        <v>0</v>
      </c>
      <c r="P8">
        <f t="shared" si="6"/>
        <v>20.912805994066296</v>
      </c>
      <c r="Q8">
        <f t="shared" si="7"/>
        <v>-20.912805994066296</v>
      </c>
      <c r="R8">
        <v>51</v>
      </c>
      <c r="S8" s="1">
        <v>350</v>
      </c>
      <c r="T8" s="1">
        <v>350</v>
      </c>
      <c r="U8" s="1">
        <v>349</v>
      </c>
      <c r="V8" s="1">
        <v>348</v>
      </c>
      <c r="W8" s="1">
        <v>350</v>
      </c>
      <c r="X8" s="1">
        <f t="shared" si="1"/>
        <v>349.4</v>
      </c>
      <c r="Y8" s="1">
        <v>6</v>
      </c>
      <c r="Z8">
        <f t="shared" si="8"/>
        <v>-2.6912805994066389</v>
      </c>
      <c r="AA8">
        <f t="shared" si="16"/>
        <v>0</v>
      </c>
      <c r="AB8">
        <f>0</f>
        <v>0</v>
      </c>
      <c r="AC8">
        <f t="shared" si="9"/>
        <v>1.4912805994065934</v>
      </c>
      <c r="AD8">
        <f t="shared" si="17"/>
        <v>-6.2348776023735581</v>
      </c>
      <c r="AE8">
        <v>4</v>
      </c>
      <c r="AF8">
        <f t="shared" si="10"/>
        <v>20.912805994066296</v>
      </c>
      <c r="AG8">
        <f t="shared" si="11"/>
        <v>-20.912805994066296</v>
      </c>
      <c r="AH8">
        <v>6</v>
      </c>
      <c r="AI8">
        <f t="shared" si="12"/>
        <v>-1.8547683596440265</v>
      </c>
      <c r="AJ8">
        <f t="shared" si="18"/>
        <v>0</v>
      </c>
      <c r="AK8">
        <v>0</v>
      </c>
      <c r="AL8">
        <f t="shared" si="13"/>
        <v>0.65476835964398106</v>
      </c>
      <c r="AM8">
        <f t="shared" si="19"/>
        <v>-9.5809265614240076</v>
      </c>
      <c r="AN8">
        <v>4</v>
      </c>
      <c r="AO8">
        <f t="shared" si="14"/>
        <v>29.277928391692811</v>
      </c>
      <c r="AP8">
        <f t="shared" si="15"/>
        <v>-29.277928391692811</v>
      </c>
    </row>
    <row r="9" spans="1:42" x14ac:dyDescent="0.25">
      <c r="A9">
        <v>7</v>
      </c>
      <c r="B9" s="5">
        <v>354</v>
      </c>
      <c r="C9" s="1">
        <v>354</v>
      </c>
      <c r="D9" s="1">
        <v>354</v>
      </c>
      <c r="E9" s="1">
        <v>351</v>
      </c>
      <c r="F9" s="6">
        <v>355</v>
      </c>
      <c r="G9" s="1">
        <f t="shared" si="2"/>
        <v>353.6</v>
      </c>
      <c r="H9" s="8" t="s">
        <v>23</v>
      </c>
      <c r="I9">
        <f>I7*I4</f>
        <v>20.912805994066296</v>
      </c>
      <c r="J9">
        <f t="shared" si="3"/>
        <v>1.5087194005934066</v>
      </c>
      <c r="K9">
        <f t="shared" si="4"/>
        <v>3.3610358041535369</v>
      </c>
      <c r="L9">
        <f>IF(K9=0,0,COUNTIF($K$3:K9,"&lt;&gt;0"))</f>
        <v>7</v>
      </c>
      <c r="M9">
        <f t="shared" si="0"/>
        <v>5.6912805994066389</v>
      </c>
      <c r="N9">
        <f t="shared" si="5"/>
        <v>0</v>
      </c>
      <c r="O9">
        <f>IF(N9=0,0,COUNTIF($N$3:N9,"&lt;&gt;0"))</f>
        <v>0</v>
      </c>
      <c r="P9">
        <f t="shared" si="6"/>
        <v>20.912805994066296</v>
      </c>
      <c r="Q9">
        <f t="shared" si="7"/>
        <v>-20.912805994066296</v>
      </c>
      <c r="R9">
        <v>52</v>
      </c>
      <c r="S9" s="1">
        <v>355</v>
      </c>
      <c r="T9" s="1">
        <v>354</v>
      </c>
      <c r="U9" s="1">
        <v>355</v>
      </c>
      <c r="V9" s="1">
        <v>353</v>
      </c>
      <c r="W9" s="1">
        <v>356</v>
      </c>
      <c r="X9" s="1">
        <f t="shared" si="1"/>
        <v>354.6</v>
      </c>
      <c r="Y9" s="1">
        <v>7</v>
      </c>
      <c r="Z9">
        <f t="shared" si="8"/>
        <v>2.5087194005934066</v>
      </c>
      <c r="AA9">
        <f t="shared" si="16"/>
        <v>2.5087194005934066</v>
      </c>
      <c r="AB9">
        <v>1</v>
      </c>
      <c r="AC9">
        <f t="shared" si="9"/>
        <v>6.6912805994066389</v>
      </c>
      <c r="AD9">
        <f t="shared" si="17"/>
        <v>0</v>
      </c>
      <c r="AE9">
        <v>0</v>
      </c>
      <c r="AF9">
        <f t="shared" si="10"/>
        <v>20.912805994066296</v>
      </c>
      <c r="AG9">
        <f t="shared" si="11"/>
        <v>-20.912805994066296</v>
      </c>
      <c r="AH9">
        <v>7</v>
      </c>
      <c r="AI9">
        <f t="shared" si="12"/>
        <v>3.3452316403560189</v>
      </c>
      <c r="AJ9">
        <f t="shared" si="18"/>
        <v>3.3452316403560189</v>
      </c>
      <c r="AK9">
        <v>1</v>
      </c>
      <c r="AL9">
        <f t="shared" si="13"/>
        <v>5.8547683596440265</v>
      </c>
      <c r="AM9">
        <f t="shared" si="19"/>
        <v>-3.726158201779981</v>
      </c>
      <c r="AN9">
        <v>5</v>
      </c>
      <c r="AO9">
        <f t="shared" si="14"/>
        <v>29.277928391692811</v>
      </c>
      <c r="AP9">
        <f t="shared" si="15"/>
        <v>-29.277928391692811</v>
      </c>
    </row>
    <row r="10" spans="1:42" x14ac:dyDescent="0.25">
      <c r="A10">
        <v>8</v>
      </c>
      <c r="B10" s="5">
        <v>352</v>
      </c>
      <c r="C10" s="1">
        <v>352</v>
      </c>
      <c r="D10" s="1">
        <v>352</v>
      </c>
      <c r="E10" s="1">
        <v>350</v>
      </c>
      <c r="F10" s="6">
        <v>353</v>
      </c>
      <c r="G10" s="1">
        <f t="shared" si="2"/>
        <v>351.8</v>
      </c>
      <c r="J10">
        <f t="shared" si="3"/>
        <v>-0.29128059940660478</v>
      </c>
      <c r="K10">
        <f t="shared" si="4"/>
        <v>3.0697552047469188</v>
      </c>
      <c r="L10">
        <f>IF(K10=0,0,COUNTIF($K$3:K10,"&lt;&gt;0"))</f>
        <v>8</v>
      </c>
      <c r="M10">
        <f t="shared" si="0"/>
        <v>3.8912805994066275</v>
      </c>
      <c r="N10">
        <f t="shared" si="5"/>
        <v>0</v>
      </c>
      <c r="O10">
        <f>IF(N10=0,0,COUNTIF($N$3:N10,"&lt;&gt;0"))</f>
        <v>0</v>
      </c>
      <c r="P10">
        <f t="shared" si="6"/>
        <v>20.912805994066296</v>
      </c>
      <c r="Q10">
        <f t="shared" si="7"/>
        <v>-20.912805994066296</v>
      </c>
      <c r="R10">
        <v>53</v>
      </c>
      <c r="S10" s="1">
        <v>349</v>
      </c>
      <c r="T10" s="1">
        <v>349</v>
      </c>
      <c r="U10" s="1">
        <v>350</v>
      </c>
      <c r="V10" s="1">
        <v>347</v>
      </c>
      <c r="W10" s="1">
        <v>350</v>
      </c>
      <c r="X10" s="1">
        <f t="shared" si="1"/>
        <v>349</v>
      </c>
      <c r="Y10" s="1">
        <v>8</v>
      </c>
      <c r="Z10">
        <f t="shared" si="8"/>
        <v>-3.0912805994066161</v>
      </c>
      <c r="AA10">
        <f t="shared" si="16"/>
        <v>0</v>
      </c>
      <c r="AB10">
        <v>0</v>
      </c>
      <c r="AC10">
        <f t="shared" si="9"/>
        <v>1.0912805994066161</v>
      </c>
      <c r="AD10">
        <f t="shared" si="17"/>
        <v>0</v>
      </c>
      <c r="AE10">
        <v>0</v>
      </c>
      <c r="AF10">
        <f t="shared" si="10"/>
        <v>20.912805994066296</v>
      </c>
      <c r="AG10">
        <f t="shared" si="11"/>
        <v>-20.912805994066296</v>
      </c>
      <c r="AH10">
        <v>8</v>
      </c>
      <c r="AI10">
        <f t="shared" si="12"/>
        <v>-2.2547683596440038</v>
      </c>
      <c r="AJ10">
        <f t="shared" si="18"/>
        <v>1.0904632807120151</v>
      </c>
      <c r="AK10">
        <v>2</v>
      </c>
      <c r="AL10">
        <f t="shared" si="13"/>
        <v>0.25476835964400379</v>
      </c>
      <c r="AM10">
        <f t="shared" si="19"/>
        <v>-3.4713898421359772</v>
      </c>
      <c r="AN10">
        <v>6</v>
      </c>
      <c r="AO10">
        <f t="shared" si="14"/>
        <v>29.277928391692811</v>
      </c>
      <c r="AP10">
        <f t="shared" si="15"/>
        <v>-29.277928391692811</v>
      </c>
    </row>
    <row r="11" spans="1:42" x14ac:dyDescent="0.25">
      <c r="A11">
        <v>9</v>
      </c>
      <c r="B11" s="5">
        <v>354</v>
      </c>
      <c r="C11" s="1">
        <v>354</v>
      </c>
      <c r="D11" s="1">
        <v>353</v>
      </c>
      <c r="E11" s="1">
        <v>352</v>
      </c>
      <c r="F11" s="6">
        <v>354</v>
      </c>
      <c r="G11" s="1">
        <f t="shared" si="2"/>
        <v>353.4</v>
      </c>
      <c r="H11" t="s">
        <v>7</v>
      </c>
      <c r="I11">
        <f>AVERAGE(G3:G47)</f>
        <v>348.50666666666672</v>
      </c>
      <c r="J11">
        <f t="shared" si="3"/>
        <v>1.3087194005933611</v>
      </c>
      <c r="K11">
        <f t="shared" si="4"/>
        <v>4.3784746053402666</v>
      </c>
      <c r="L11">
        <f>IF(K11=0,0,COUNTIF($K$3:K11,"&lt;&gt;0"))</f>
        <v>9</v>
      </c>
      <c r="M11">
        <f t="shared" si="0"/>
        <v>5.4912805994065934</v>
      </c>
      <c r="N11">
        <f t="shared" si="5"/>
        <v>0</v>
      </c>
      <c r="O11">
        <f>IF(N11=0,0,COUNTIF($N$3:N11,"&lt;&gt;0"))</f>
        <v>0</v>
      </c>
      <c r="P11">
        <f t="shared" si="6"/>
        <v>20.912805994066296</v>
      </c>
      <c r="Q11">
        <f t="shared" si="7"/>
        <v>-20.912805994066296</v>
      </c>
      <c r="R11">
        <v>54</v>
      </c>
      <c r="S11" s="1">
        <v>351</v>
      </c>
      <c r="T11" s="1">
        <v>351</v>
      </c>
      <c r="U11" s="1">
        <v>350</v>
      </c>
      <c r="V11" s="1">
        <v>348</v>
      </c>
      <c r="W11" s="1">
        <v>352</v>
      </c>
      <c r="X11" s="1">
        <f t="shared" si="1"/>
        <v>350.4</v>
      </c>
      <c r="Y11" s="1">
        <v>9</v>
      </c>
      <c r="Z11">
        <f t="shared" si="8"/>
        <v>-1.6912805994066389</v>
      </c>
      <c r="AA11">
        <f t="shared" si="16"/>
        <v>0</v>
      </c>
      <c r="AB11">
        <v>0</v>
      </c>
      <c r="AC11">
        <f t="shared" si="9"/>
        <v>2.4912805994065934</v>
      </c>
      <c r="AD11">
        <f t="shared" si="17"/>
        <v>0</v>
      </c>
      <c r="AE11">
        <v>0</v>
      </c>
      <c r="AF11">
        <f t="shared" si="10"/>
        <v>20.912805994066296</v>
      </c>
      <c r="AG11">
        <f t="shared" si="11"/>
        <v>-20.912805994066296</v>
      </c>
      <c r="AH11">
        <v>9</v>
      </c>
      <c r="AI11">
        <f t="shared" si="12"/>
        <v>-0.85476835964402653</v>
      </c>
      <c r="AJ11">
        <f t="shared" si="18"/>
        <v>0.23569492106798862</v>
      </c>
      <c r="AK11">
        <v>3</v>
      </c>
      <c r="AL11">
        <f t="shared" si="13"/>
        <v>1.6547683596439811</v>
      </c>
      <c r="AM11">
        <f t="shared" si="19"/>
        <v>-1.8166214824919962</v>
      </c>
      <c r="AN11">
        <v>7</v>
      </c>
      <c r="AO11">
        <f t="shared" si="14"/>
        <v>29.277928391692811</v>
      </c>
      <c r="AP11">
        <f t="shared" si="15"/>
        <v>-29.277928391692811</v>
      </c>
    </row>
    <row r="12" spans="1:42" x14ac:dyDescent="0.25">
      <c r="A12">
        <v>10</v>
      </c>
      <c r="B12" s="1">
        <v>352</v>
      </c>
      <c r="C12" s="1">
        <v>353</v>
      </c>
      <c r="D12" s="1">
        <v>353</v>
      </c>
      <c r="E12" s="1">
        <v>351</v>
      </c>
      <c r="F12" s="1">
        <v>354</v>
      </c>
      <c r="G12" s="1">
        <f t="shared" si="2"/>
        <v>352.6</v>
      </c>
      <c r="H12" t="s">
        <v>8</v>
      </c>
      <c r="I12">
        <f>_xlfn.VAR.S(G3:G47)</f>
        <v>17.493818181818209</v>
      </c>
      <c r="J12">
        <f t="shared" si="3"/>
        <v>0.50871940059340659</v>
      </c>
      <c r="K12">
        <f t="shared" si="4"/>
        <v>4.8871940059336598</v>
      </c>
      <c r="L12">
        <f>IF(K12=0,0,COUNTIF($K$3:K12,"&lt;&gt;0"))</f>
        <v>10</v>
      </c>
      <c r="M12">
        <f t="shared" si="0"/>
        <v>4.6912805994066389</v>
      </c>
      <c r="N12">
        <f t="shared" si="5"/>
        <v>0</v>
      </c>
      <c r="O12">
        <f>IF(N12=0,0,COUNTIF($N$3:N12,"&lt;&gt;0"))</f>
        <v>0</v>
      </c>
      <c r="P12">
        <f t="shared" si="6"/>
        <v>20.912805994066296</v>
      </c>
      <c r="Q12">
        <f t="shared" si="7"/>
        <v>-20.912805994066296</v>
      </c>
      <c r="R12">
        <v>55</v>
      </c>
      <c r="S12" s="1">
        <v>350</v>
      </c>
      <c r="T12" s="1">
        <v>350</v>
      </c>
      <c r="U12" s="1">
        <v>350</v>
      </c>
      <c r="V12" s="1">
        <v>348</v>
      </c>
      <c r="W12" s="1">
        <v>351</v>
      </c>
      <c r="X12" s="1">
        <f t="shared" si="1"/>
        <v>349.8</v>
      </c>
      <c r="Y12" s="1">
        <v>10</v>
      </c>
      <c r="Z12">
        <f t="shared" si="8"/>
        <v>-2.2912805994066048</v>
      </c>
      <c r="AA12">
        <f t="shared" si="16"/>
        <v>0</v>
      </c>
      <c r="AB12">
        <v>0</v>
      </c>
      <c r="AC12">
        <f t="shared" si="9"/>
        <v>1.8912805994066275</v>
      </c>
      <c r="AD12">
        <f t="shared" si="17"/>
        <v>0</v>
      </c>
      <c r="AE12">
        <v>0</v>
      </c>
      <c r="AF12">
        <f t="shared" si="10"/>
        <v>20.912805994066296</v>
      </c>
      <c r="AG12">
        <f t="shared" si="11"/>
        <v>-20.912805994066296</v>
      </c>
      <c r="AH12">
        <v>10</v>
      </c>
      <c r="AI12">
        <f t="shared" si="12"/>
        <v>-1.4547683596439924</v>
      </c>
      <c r="AJ12">
        <f t="shared" si="18"/>
        <v>0</v>
      </c>
      <c r="AK12">
        <v>0</v>
      </c>
      <c r="AL12">
        <f t="shared" si="13"/>
        <v>1.0547683596440152</v>
      </c>
      <c r="AM12">
        <f t="shared" si="19"/>
        <v>-0.76185312284798101</v>
      </c>
      <c r="AN12">
        <v>8</v>
      </c>
      <c r="AO12">
        <f t="shared" si="14"/>
        <v>29.277928391692811</v>
      </c>
      <c r="AP12">
        <f t="shared" si="15"/>
        <v>-29.277928391692811</v>
      </c>
    </row>
    <row r="13" spans="1:42" x14ac:dyDescent="0.25">
      <c r="A13">
        <v>11</v>
      </c>
      <c r="B13" s="1">
        <v>353</v>
      </c>
      <c r="C13" s="1">
        <v>352</v>
      </c>
      <c r="D13" s="1">
        <v>353</v>
      </c>
      <c r="E13" s="1">
        <v>351</v>
      </c>
      <c r="F13" s="1">
        <v>353</v>
      </c>
      <c r="G13" s="1">
        <f t="shared" si="2"/>
        <v>352.4</v>
      </c>
      <c r="H13" t="s">
        <v>9</v>
      </c>
      <c r="I13">
        <f>I12^0.5</f>
        <v>4.1825611988132589</v>
      </c>
      <c r="J13">
        <f t="shared" si="3"/>
        <v>0.30871940059336112</v>
      </c>
      <c r="K13">
        <f t="shared" si="4"/>
        <v>5.1959134065270076</v>
      </c>
      <c r="L13">
        <f>IF(K13=0,0,COUNTIF($K$3:K13,"&lt;&gt;0"))</f>
        <v>11</v>
      </c>
      <c r="M13">
        <f t="shared" si="0"/>
        <v>4.4912805994065934</v>
      </c>
      <c r="N13">
        <f t="shared" si="5"/>
        <v>0</v>
      </c>
      <c r="O13">
        <f>IF(N13=0,0,COUNTIF($N$3:N13,"&lt;&gt;0"))</f>
        <v>0</v>
      </c>
      <c r="P13">
        <f t="shared" si="6"/>
        <v>20.912805994066296</v>
      </c>
      <c r="Q13">
        <f t="shared" si="7"/>
        <v>-20.912805994066296</v>
      </c>
      <c r="R13">
        <v>56</v>
      </c>
      <c r="S13" s="1">
        <v>345</v>
      </c>
      <c r="T13" s="1">
        <v>346</v>
      </c>
      <c r="U13" s="1">
        <v>355</v>
      </c>
      <c r="V13" s="1">
        <v>345</v>
      </c>
      <c r="W13" s="1">
        <v>356</v>
      </c>
      <c r="X13" s="1">
        <f t="shared" si="1"/>
        <v>349.4</v>
      </c>
      <c r="Y13" s="1">
        <v>11</v>
      </c>
      <c r="Z13">
        <f t="shared" si="8"/>
        <v>-2.6912805994066389</v>
      </c>
      <c r="AA13">
        <f t="shared" si="16"/>
        <v>0</v>
      </c>
      <c r="AB13">
        <v>0</v>
      </c>
      <c r="AC13">
        <f t="shared" si="9"/>
        <v>1.4912805994065934</v>
      </c>
      <c r="AD13">
        <f t="shared" si="17"/>
        <v>0</v>
      </c>
      <c r="AE13">
        <v>0</v>
      </c>
      <c r="AF13">
        <f t="shared" si="10"/>
        <v>20.912805994066296</v>
      </c>
      <c r="AG13">
        <f t="shared" si="11"/>
        <v>-20.912805994066296</v>
      </c>
      <c r="AH13">
        <v>11</v>
      </c>
      <c r="AI13">
        <f t="shared" si="12"/>
        <v>-1.8547683596440265</v>
      </c>
      <c r="AJ13">
        <f t="shared" si="18"/>
        <v>0</v>
      </c>
      <c r="AK13">
        <v>0</v>
      </c>
      <c r="AL13">
        <f t="shared" si="13"/>
        <v>0.65476835964398106</v>
      </c>
      <c r="AM13">
        <f t="shared" si="19"/>
        <v>-0.10708476320399996</v>
      </c>
      <c r="AN13">
        <v>9</v>
      </c>
      <c r="AO13">
        <f t="shared" si="14"/>
        <v>29.277928391692811</v>
      </c>
      <c r="AP13">
        <f t="shared" si="15"/>
        <v>-29.277928391692811</v>
      </c>
    </row>
    <row r="14" spans="1:42" x14ac:dyDescent="0.25">
      <c r="A14">
        <v>12</v>
      </c>
      <c r="B14" s="1">
        <v>351</v>
      </c>
      <c r="C14" s="1">
        <v>352</v>
      </c>
      <c r="D14" s="1">
        <v>352</v>
      </c>
      <c r="E14" s="1">
        <v>351</v>
      </c>
      <c r="F14" s="1">
        <v>353</v>
      </c>
      <c r="G14" s="1">
        <f t="shared" si="2"/>
        <v>351.8</v>
      </c>
      <c r="H14" t="s">
        <v>10</v>
      </c>
      <c r="I14" s="1">
        <v>350</v>
      </c>
      <c r="J14">
        <f t="shared" si="3"/>
        <v>-0.29128059940660478</v>
      </c>
      <c r="K14">
        <f t="shared" si="4"/>
        <v>4.9046328071203895</v>
      </c>
      <c r="L14">
        <f>IF(K14=0,0,COUNTIF($K$3:K14,"&lt;&gt;0"))</f>
        <v>12</v>
      </c>
      <c r="M14">
        <f t="shared" si="0"/>
        <v>3.8912805994066275</v>
      </c>
      <c r="N14">
        <f t="shared" si="5"/>
        <v>0</v>
      </c>
      <c r="O14">
        <f>IF(N14=0,0,COUNTIF($N$3:N14,"&lt;&gt;0"))</f>
        <v>0</v>
      </c>
      <c r="P14">
        <f t="shared" si="6"/>
        <v>20.912805994066296</v>
      </c>
      <c r="Q14">
        <f t="shared" si="7"/>
        <v>-20.912805994066296</v>
      </c>
      <c r="R14">
        <v>57</v>
      </c>
      <c r="S14" s="1">
        <v>345</v>
      </c>
      <c r="T14" s="1">
        <v>346</v>
      </c>
      <c r="U14" s="1">
        <v>354</v>
      </c>
      <c r="V14" s="1">
        <v>346</v>
      </c>
      <c r="W14" s="1">
        <v>355</v>
      </c>
      <c r="X14" s="1">
        <f t="shared" si="1"/>
        <v>349.2</v>
      </c>
      <c r="Y14" s="1">
        <v>12</v>
      </c>
      <c r="Z14">
        <f t="shared" si="8"/>
        <v>-2.8912805994066275</v>
      </c>
      <c r="AA14">
        <f t="shared" si="16"/>
        <v>0</v>
      </c>
      <c r="AB14">
        <v>0</v>
      </c>
      <c r="AC14">
        <f t="shared" si="9"/>
        <v>1.2912805994066048</v>
      </c>
      <c r="AD14">
        <f t="shared" si="17"/>
        <v>0</v>
      </c>
      <c r="AE14">
        <v>0</v>
      </c>
      <c r="AF14">
        <f t="shared" si="10"/>
        <v>20.912805994066296</v>
      </c>
      <c r="AG14">
        <f t="shared" si="11"/>
        <v>-20.912805994066296</v>
      </c>
      <c r="AH14">
        <v>12</v>
      </c>
      <c r="AI14">
        <f t="shared" si="12"/>
        <v>-2.0547683596440152</v>
      </c>
      <c r="AJ14">
        <f t="shared" si="18"/>
        <v>0</v>
      </c>
      <c r="AK14">
        <v>0</v>
      </c>
      <c r="AL14">
        <f t="shared" si="13"/>
        <v>0.45476835964399243</v>
      </c>
      <c r="AM14">
        <f t="shared" si="19"/>
        <v>0</v>
      </c>
      <c r="AN14">
        <v>0</v>
      </c>
      <c r="AO14">
        <f t="shared" si="14"/>
        <v>29.277928391692811</v>
      </c>
      <c r="AP14">
        <f t="shared" si="15"/>
        <v>-29.277928391692811</v>
      </c>
    </row>
    <row r="15" spans="1:42" x14ac:dyDescent="0.25">
      <c r="A15">
        <v>13</v>
      </c>
      <c r="B15" s="1">
        <v>352</v>
      </c>
      <c r="C15" s="1">
        <v>352</v>
      </c>
      <c r="D15" s="1">
        <v>351</v>
      </c>
      <c r="E15" s="1">
        <v>348</v>
      </c>
      <c r="F15" s="1">
        <v>351</v>
      </c>
      <c r="G15" s="1">
        <f t="shared" si="2"/>
        <v>350.8</v>
      </c>
      <c r="H15" t="s">
        <v>20</v>
      </c>
      <c r="I15" s="1">
        <v>0.3</v>
      </c>
      <c r="J15">
        <f t="shared" si="3"/>
        <v>-1.2912805994066048</v>
      </c>
      <c r="K15">
        <f t="shared" si="4"/>
        <v>3.6133522077137714</v>
      </c>
      <c r="L15">
        <f>IF(K15=0,0,COUNTIF($K$3:K15,"&lt;&gt;0"))</f>
        <v>13</v>
      </c>
      <c r="M15">
        <f t="shared" si="0"/>
        <v>2.8912805994066275</v>
      </c>
      <c r="N15">
        <f t="shared" si="5"/>
        <v>0</v>
      </c>
      <c r="O15">
        <f>IF(N15=0,0,COUNTIF($N$3:N15,"&lt;&gt;0"))</f>
        <v>0</v>
      </c>
      <c r="P15">
        <f t="shared" si="6"/>
        <v>20.912805994066296</v>
      </c>
      <c r="Q15">
        <f t="shared" si="7"/>
        <v>-20.912805994066296</v>
      </c>
      <c r="R15">
        <v>58</v>
      </c>
      <c r="S15" s="1">
        <v>348</v>
      </c>
      <c r="T15" s="1">
        <v>345</v>
      </c>
      <c r="U15" s="1">
        <v>348</v>
      </c>
      <c r="V15" s="1">
        <v>346</v>
      </c>
      <c r="W15" s="1">
        <v>348</v>
      </c>
      <c r="X15" s="1">
        <f t="shared" si="1"/>
        <v>347</v>
      </c>
      <c r="Y15" s="1">
        <v>13</v>
      </c>
      <c r="Z15">
        <f t="shared" si="8"/>
        <v>-5.0912805994066161</v>
      </c>
      <c r="AA15">
        <f t="shared" si="16"/>
        <v>0</v>
      </c>
      <c r="AB15">
        <v>0</v>
      </c>
      <c r="AC15">
        <f t="shared" si="9"/>
        <v>-0.90871940059338385</v>
      </c>
      <c r="AD15">
        <f t="shared" si="17"/>
        <v>-0.90871940059338385</v>
      </c>
      <c r="AE15">
        <v>1</v>
      </c>
      <c r="AF15">
        <f t="shared" si="10"/>
        <v>20.912805994066296</v>
      </c>
      <c r="AG15">
        <f t="shared" si="11"/>
        <v>-20.912805994066296</v>
      </c>
      <c r="AH15">
        <v>13</v>
      </c>
      <c r="AI15">
        <f t="shared" si="12"/>
        <v>-4.2547683596440038</v>
      </c>
      <c r="AJ15">
        <f t="shared" si="18"/>
        <v>0</v>
      </c>
      <c r="AK15">
        <v>0</v>
      </c>
      <c r="AL15">
        <f t="shared" si="13"/>
        <v>-1.7452316403559962</v>
      </c>
      <c r="AM15">
        <f t="shared" si="19"/>
        <v>-1.7452316403559962</v>
      </c>
      <c r="AN15">
        <v>1</v>
      </c>
      <c r="AO15">
        <f t="shared" si="14"/>
        <v>29.277928391692811</v>
      </c>
      <c r="AP15">
        <f t="shared" si="15"/>
        <v>-29.277928391692811</v>
      </c>
    </row>
    <row r="16" spans="1:42" x14ac:dyDescent="0.25">
      <c r="A16">
        <v>14</v>
      </c>
      <c r="B16" s="1">
        <v>352</v>
      </c>
      <c r="C16" s="1">
        <v>352</v>
      </c>
      <c r="D16" s="1">
        <v>350</v>
      </c>
      <c r="E16" s="1">
        <v>353</v>
      </c>
      <c r="F16" s="1">
        <v>352</v>
      </c>
      <c r="G16" s="1">
        <f t="shared" si="2"/>
        <v>351.8</v>
      </c>
      <c r="H16" t="s">
        <v>21</v>
      </c>
      <c r="I16" s="1">
        <v>7</v>
      </c>
      <c r="J16">
        <f t="shared" si="3"/>
        <v>-0.29128059940660478</v>
      </c>
      <c r="K16">
        <f t="shared" si="4"/>
        <v>3.3220716083071533</v>
      </c>
      <c r="L16">
        <f>IF(K16=0,0,COUNTIF($K$3:K16,"&lt;&gt;0"))</f>
        <v>14</v>
      </c>
      <c r="M16">
        <f t="shared" si="0"/>
        <v>3.8912805994066275</v>
      </c>
      <c r="N16">
        <f t="shared" si="5"/>
        <v>0</v>
      </c>
      <c r="O16">
        <f>IF(N16=0,0,COUNTIF($N$3:N16,"&lt;&gt;0"))</f>
        <v>0</v>
      </c>
      <c r="P16">
        <f t="shared" si="6"/>
        <v>20.912805994066296</v>
      </c>
      <c r="Q16">
        <f t="shared" si="7"/>
        <v>-20.912805994066296</v>
      </c>
      <c r="R16">
        <v>59</v>
      </c>
      <c r="S16" s="1">
        <v>348</v>
      </c>
      <c r="T16" s="1">
        <v>348</v>
      </c>
      <c r="U16" s="1">
        <v>348</v>
      </c>
      <c r="V16" s="1">
        <v>346</v>
      </c>
      <c r="W16" s="1">
        <v>349</v>
      </c>
      <c r="X16" s="1">
        <f t="shared" si="1"/>
        <v>347.8</v>
      </c>
      <c r="Y16" s="1">
        <v>14</v>
      </c>
      <c r="Z16">
        <f t="shared" si="8"/>
        <v>-4.2912805994066048</v>
      </c>
      <c r="AA16">
        <f t="shared" si="16"/>
        <v>0</v>
      </c>
      <c r="AB16">
        <v>0</v>
      </c>
      <c r="AC16">
        <f t="shared" si="9"/>
        <v>-0.10871940059337248</v>
      </c>
      <c r="AD16">
        <f t="shared" si="17"/>
        <v>-1.0174388011867563</v>
      </c>
      <c r="AE16">
        <v>2</v>
      </c>
      <c r="AF16">
        <f t="shared" si="10"/>
        <v>20.912805994066296</v>
      </c>
      <c r="AG16">
        <f t="shared" si="11"/>
        <v>-20.912805994066296</v>
      </c>
      <c r="AH16">
        <v>14</v>
      </c>
      <c r="AI16">
        <f t="shared" si="12"/>
        <v>-3.4547683596439924</v>
      </c>
      <c r="AJ16">
        <f t="shared" si="18"/>
        <v>0</v>
      </c>
      <c r="AK16">
        <v>0</v>
      </c>
      <c r="AL16">
        <f t="shared" si="13"/>
        <v>-0.94523164035598484</v>
      </c>
      <c r="AM16">
        <f t="shared" si="19"/>
        <v>-2.690463280711981</v>
      </c>
      <c r="AN16">
        <v>2</v>
      </c>
      <c r="AO16">
        <f t="shared" si="14"/>
        <v>29.277928391692811</v>
      </c>
      <c r="AP16">
        <f t="shared" si="15"/>
        <v>-29.277928391692811</v>
      </c>
    </row>
    <row r="17" spans="1:42" x14ac:dyDescent="0.25">
      <c r="A17">
        <v>15</v>
      </c>
      <c r="B17" s="1">
        <v>352</v>
      </c>
      <c r="C17" s="1">
        <v>353</v>
      </c>
      <c r="D17" s="1">
        <v>353</v>
      </c>
      <c r="E17" s="1">
        <v>351</v>
      </c>
      <c r="F17" s="1">
        <v>354</v>
      </c>
      <c r="G17" s="1">
        <f t="shared" si="2"/>
        <v>352.6</v>
      </c>
      <c r="H17" t="s">
        <v>22</v>
      </c>
      <c r="I17">
        <f>I15*I13</f>
        <v>1.2547683596439776</v>
      </c>
      <c r="J17">
        <f t="shared" si="3"/>
        <v>0.50871940059340659</v>
      </c>
      <c r="K17">
        <f t="shared" si="4"/>
        <v>3.8307910089005466</v>
      </c>
      <c r="L17">
        <f>IF(K17=0,0,COUNTIF($K$3:K17,"&lt;&gt;0"))</f>
        <v>15</v>
      </c>
      <c r="M17">
        <f t="shared" si="0"/>
        <v>4.6912805994066389</v>
      </c>
      <c r="N17">
        <f t="shared" si="5"/>
        <v>0</v>
      </c>
      <c r="O17">
        <f>IF(N17=0,0,COUNTIF($N$3:N17,"&lt;&gt;0"))</f>
        <v>0</v>
      </c>
      <c r="P17">
        <f t="shared" si="6"/>
        <v>20.912805994066296</v>
      </c>
      <c r="Q17">
        <f t="shared" si="7"/>
        <v>-20.912805994066296</v>
      </c>
      <c r="R17">
        <v>60</v>
      </c>
      <c r="S17" s="1">
        <v>352</v>
      </c>
      <c r="T17" s="1">
        <v>348</v>
      </c>
      <c r="U17" s="1">
        <v>349</v>
      </c>
      <c r="V17" s="1">
        <v>350</v>
      </c>
      <c r="W17" s="1">
        <v>353</v>
      </c>
      <c r="X17" s="1">
        <f t="shared" si="1"/>
        <v>350.4</v>
      </c>
      <c r="Y17" s="1">
        <v>15</v>
      </c>
      <c r="Z17">
        <f t="shared" si="8"/>
        <v>-1.6912805994066389</v>
      </c>
      <c r="AA17">
        <f t="shared" si="16"/>
        <v>0</v>
      </c>
      <c r="AB17">
        <v>0</v>
      </c>
      <c r="AC17">
        <f t="shared" si="9"/>
        <v>2.4912805994065934</v>
      </c>
      <c r="AD17">
        <f t="shared" si="17"/>
        <v>0</v>
      </c>
      <c r="AE17">
        <v>0</v>
      </c>
      <c r="AF17">
        <f t="shared" si="10"/>
        <v>20.912805994066296</v>
      </c>
      <c r="AG17">
        <f t="shared" si="11"/>
        <v>-20.912805994066296</v>
      </c>
      <c r="AH17">
        <v>15</v>
      </c>
      <c r="AI17">
        <f t="shared" si="12"/>
        <v>-0.85476835964402653</v>
      </c>
      <c r="AJ17">
        <f t="shared" si="18"/>
        <v>0</v>
      </c>
      <c r="AK17">
        <v>0</v>
      </c>
      <c r="AL17">
        <f t="shared" si="13"/>
        <v>1.6547683596439811</v>
      </c>
      <c r="AM17">
        <f t="shared" si="19"/>
        <v>-1.035694921068</v>
      </c>
      <c r="AN17">
        <v>3</v>
      </c>
      <c r="AO17">
        <f t="shared" si="14"/>
        <v>29.277928391692811</v>
      </c>
      <c r="AP17">
        <f t="shared" si="15"/>
        <v>-29.277928391692811</v>
      </c>
    </row>
    <row r="18" spans="1:42" x14ac:dyDescent="0.25">
      <c r="A18">
        <v>16</v>
      </c>
      <c r="B18" s="1">
        <v>351</v>
      </c>
      <c r="C18" s="1">
        <v>351</v>
      </c>
      <c r="D18" s="1">
        <v>350</v>
      </c>
      <c r="E18" s="1">
        <v>352</v>
      </c>
      <c r="F18" s="1">
        <v>351</v>
      </c>
      <c r="G18" s="1">
        <f t="shared" si="2"/>
        <v>351</v>
      </c>
      <c r="H18" t="s">
        <v>23</v>
      </c>
      <c r="I18">
        <f>I16*I13</f>
        <v>29.277928391692811</v>
      </c>
      <c r="J18">
        <f t="shared" si="3"/>
        <v>-1.0912805994066161</v>
      </c>
      <c r="K18">
        <f t="shared" si="4"/>
        <v>2.7395104094939171</v>
      </c>
      <c r="L18">
        <f>IF(K18=0,0,COUNTIF($K$3:K18,"&lt;&gt;0"))</f>
        <v>16</v>
      </c>
      <c r="M18">
        <f t="shared" si="0"/>
        <v>3.0912805994066161</v>
      </c>
      <c r="N18">
        <f t="shared" si="5"/>
        <v>0</v>
      </c>
      <c r="O18">
        <f>IF(N18=0,0,COUNTIF($N$3:N18,"&lt;&gt;0"))</f>
        <v>0</v>
      </c>
      <c r="P18">
        <f t="shared" si="6"/>
        <v>20.912805994066296</v>
      </c>
      <c r="Q18">
        <f t="shared" si="7"/>
        <v>-20.912805994066296</v>
      </c>
      <c r="R18">
        <v>61</v>
      </c>
      <c r="S18" s="1">
        <v>350</v>
      </c>
      <c r="T18" s="1">
        <v>350</v>
      </c>
      <c r="U18" s="1">
        <v>348</v>
      </c>
      <c r="V18" s="1">
        <v>350</v>
      </c>
      <c r="W18" s="1">
        <v>351</v>
      </c>
      <c r="X18" s="1">
        <f t="shared" si="1"/>
        <v>349.8</v>
      </c>
      <c r="Y18" s="1">
        <v>16</v>
      </c>
      <c r="Z18">
        <f t="shared" si="8"/>
        <v>-2.2912805994066048</v>
      </c>
      <c r="AA18">
        <f t="shared" si="16"/>
        <v>0</v>
      </c>
      <c r="AB18">
        <v>0</v>
      </c>
      <c r="AC18">
        <f t="shared" si="9"/>
        <v>1.8912805994066275</v>
      </c>
      <c r="AD18">
        <f t="shared" si="17"/>
        <v>0</v>
      </c>
      <c r="AE18">
        <v>0</v>
      </c>
      <c r="AF18">
        <f t="shared" si="10"/>
        <v>20.912805994066296</v>
      </c>
      <c r="AG18">
        <f t="shared" si="11"/>
        <v>-20.912805994066296</v>
      </c>
      <c r="AH18">
        <v>16</v>
      </c>
      <c r="AI18">
        <f t="shared" si="12"/>
        <v>-1.4547683596439924</v>
      </c>
      <c r="AJ18">
        <f t="shared" si="18"/>
        <v>0</v>
      </c>
      <c r="AK18">
        <v>0</v>
      </c>
      <c r="AL18">
        <f t="shared" si="13"/>
        <v>1.0547683596440152</v>
      </c>
      <c r="AM18">
        <f t="shared" si="19"/>
        <v>0</v>
      </c>
      <c r="AN18">
        <v>0</v>
      </c>
      <c r="AO18">
        <f t="shared" si="14"/>
        <v>29.277928391692811</v>
      </c>
      <c r="AP18">
        <f t="shared" si="15"/>
        <v>-29.277928391692811</v>
      </c>
    </row>
    <row r="19" spans="1:42" x14ac:dyDescent="0.25">
      <c r="A19">
        <v>17</v>
      </c>
      <c r="B19" s="1">
        <v>352</v>
      </c>
      <c r="C19" s="1">
        <v>352</v>
      </c>
      <c r="D19" s="1">
        <v>352</v>
      </c>
      <c r="E19" s="1">
        <v>354</v>
      </c>
      <c r="F19" s="1">
        <v>354</v>
      </c>
      <c r="G19" s="1">
        <f t="shared" si="2"/>
        <v>352.8</v>
      </c>
      <c r="J19">
        <f t="shared" si="3"/>
        <v>0.70871940059339522</v>
      </c>
      <c r="K19">
        <f t="shared" si="4"/>
        <v>3.448229810087299</v>
      </c>
      <c r="L19">
        <f>IF(K19=0,0,COUNTIF($K$3:K19,"&lt;&gt;0"))</f>
        <v>17</v>
      </c>
      <c r="M19">
        <f t="shared" si="0"/>
        <v>4.8912805994066275</v>
      </c>
      <c r="N19">
        <f t="shared" si="5"/>
        <v>0</v>
      </c>
      <c r="O19">
        <f>IF(N19=0,0,COUNTIF($N$3:N19,"&lt;&gt;0"))</f>
        <v>0</v>
      </c>
      <c r="P19">
        <f t="shared" si="6"/>
        <v>20.912805994066296</v>
      </c>
      <c r="Q19">
        <f t="shared" si="7"/>
        <v>-20.912805994066296</v>
      </c>
      <c r="R19">
        <v>62</v>
      </c>
      <c r="S19" s="1">
        <v>350</v>
      </c>
      <c r="T19" s="1">
        <v>350</v>
      </c>
      <c r="U19" s="1">
        <v>348</v>
      </c>
      <c r="V19" s="1">
        <v>350</v>
      </c>
      <c r="W19" s="1">
        <v>351</v>
      </c>
      <c r="X19" s="1">
        <f t="shared" si="1"/>
        <v>349.8</v>
      </c>
      <c r="Y19" s="1">
        <v>17</v>
      </c>
      <c r="Z19">
        <f t="shared" si="8"/>
        <v>-2.2912805994066048</v>
      </c>
      <c r="AA19">
        <f t="shared" si="16"/>
        <v>0</v>
      </c>
      <c r="AB19">
        <v>0</v>
      </c>
      <c r="AC19">
        <f t="shared" si="9"/>
        <v>1.8912805994066275</v>
      </c>
      <c r="AD19">
        <f t="shared" si="17"/>
        <v>0</v>
      </c>
      <c r="AE19">
        <v>0</v>
      </c>
      <c r="AF19">
        <f t="shared" si="10"/>
        <v>20.912805994066296</v>
      </c>
      <c r="AG19">
        <f t="shared" si="11"/>
        <v>-20.912805994066296</v>
      </c>
      <c r="AH19">
        <v>17</v>
      </c>
      <c r="AI19">
        <f t="shared" si="12"/>
        <v>-1.4547683596439924</v>
      </c>
      <c r="AJ19">
        <f t="shared" si="18"/>
        <v>0</v>
      </c>
      <c r="AK19">
        <v>0</v>
      </c>
      <c r="AL19">
        <f t="shared" si="13"/>
        <v>1.0547683596440152</v>
      </c>
      <c r="AM19">
        <f t="shared" si="19"/>
        <v>0</v>
      </c>
      <c r="AN19">
        <v>0</v>
      </c>
      <c r="AO19">
        <f t="shared" si="14"/>
        <v>29.277928391692811</v>
      </c>
      <c r="AP19">
        <f t="shared" si="15"/>
        <v>-29.277928391692811</v>
      </c>
    </row>
    <row r="20" spans="1:42" x14ac:dyDescent="0.25">
      <c r="A20">
        <v>18</v>
      </c>
      <c r="B20" s="1">
        <v>338</v>
      </c>
      <c r="C20" s="1">
        <v>339</v>
      </c>
      <c r="D20" s="1">
        <v>338</v>
      </c>
      <c r="E20" s="1">
        <v>342</v>
      </c>
      <c r="F20" s="1">
        <v>340</v>
      </c>
      <c r="G20" s="1">
        <f t="shared" si="2"/>
        <v>339.4</v>
      </c>
      <c r="J20">
        <f t="shared" si="3"/>
        <v>-12.691280599406639</v>
      </c>
      <c r="K20">
        <f t="shared" si="4"/>
        <v>0</v>
      </c>
      <c r="L20">
        <f>IF(K20=0,0,COUNTIF($K$3:K20,"&lt;&gt;0"))</f>
        <v>0</v>
      </c>
      <c r="M20">
        <f t="shared" si="0"/>
        <v>-8.5087194005934066</v>
      </c>
      <c r="N20">
        <f t="shared" si="5"/>
        <v>-8.5087194005934066</v>
      </c>
      <c r="O20">
        <f>IF(N20=0,0,COUNTIF($N$3:N20,"&lt;&gt;0"))</f>
        <v>1</v>
      </c>
      <c r="P20">
        <f t="shared" si="6"/>
        <v>20.912805994066296</v>
      </c>
      <c r="Q20">
        <f t="shared" si="7"/>
        <v>-20.912805994066296</v>
      </c>
      <c r="R20">
        <v>63</v>
      </c>
      <c r="S20" s="1">
        <v>348</v>
      </c>
      <c r="T20" s="1">
        <v>347</v>
      </c>
      <c r="U20" s="1">
        <v>346</v>
      </c>
      <c r="V20" s="1">
        <v>344</v>
      </c>
      <c r="W20" s="1">
        <v>348</v>
      </c>
      <c r="X20" s="1">
        <f t="shared" si="1"/>
        <v>346.6</v>
      </c>
      <c r="Y20" s="1">
        <v>18</v>
      </c>
      <c r="Z20">
        <f t="shared" si="8"/>
        <v>-5.4912805994065934</v>
      </c>
      <c r="AA20">
        <f t="shared" si="16"/>
        <v>0</v>
      </c>
      <c r="AB20">
        <v>0</v>
      </c>
      <c r="AC20">
        <f t="shared" si="9"/>
        <v>-1.3087194005933611</v>
      </c>
      <c r="AD20">
        <f t="shared" si="17"/>
        <v>-1.3087194005933611</v>
      </c>
      <c r="AE20">
        <v>1</v>
      </c>
      <c r="AF20">
        <f t="shared" si="10"/>
        <v>20.912805994066296</v>
      </c>
      <c r="AG20">
        <f t="shared" si="11"/>
        <v>-20.912805994066296</v>
      </c>
      <c r="AH20">
        <v>18</v>
      </c>
      <c r="AI20">
        <f t="shared" si="12"/>
        <v>-4.6547683596439811</v>
      </c>
      <c r="AJ20">
        <f t="shared" si="18"/>
        <v>0</v>
      </c>
      <c r="AK20">
        <v>0</v>
      </c>
      <c r="AL20">
        <f t="shared" si="13"/>
        <v>-2.1452316403559735</v>
      </c>
      <c r="AM20">
        <f t="shared" si="19"/>
        <v>-2.1452316403559735</v>
      </c>
      <c r="AN20">
        <v>1</v>
      </c>
      <c r="AO20">
        <f t="shared" si="14"/>
        <v>29.277928391692811</v>
      </c>
      <c r="AP20">
        <f t="shared" si="15"/>
        <v>-29.277928391692811</v>
      </c>
    </row>
    <row r="21" spans="1:42" x14ac:dyDescent="0.25">
      <c r="A21">
        <v>19</v>
      </c>
      <c r="B21" s="1">
        <v>346</v>
      </c>
      <c r="C21" s="1">
        <v>344</v>
      </c>
      <c r="D21" s="1">
        <v>345</v>
      </c>
      <c r="E21" s="1">
        <v>347</v>
      </c>
      <c r="F21" s="1">
        <v>345</v>
      </c>
      <c r="G21" s="1">
        <f t="shared" si="2"/>
        <v>345.4</v>
      </c>
      <c r="J21">
        <f t="shared" si="3"/>
        <v>-6.6912805994066389</v>
      </c>
      <c r="K21">
        <f t="shared" si="4"/>
        <v>0</v>
      </c>
      <c r="L21">
        <f>IF(K21=0,0,COUNTIF($K$3:K21,"&lt;&gt;0"))</f>
        <v>0</v>
      </c>
      <c r="M21">
        <f t="shared" si="0"/>
        <v>-2.5087194005934066</v>
      </c>
      <c r="N21">
        <f t="shared" si="5"/>
        <v>-11.017438801186813</v>
      </c>
      <c r="O21">
        <f>IF(N21=0,0,COUNTIF($N$3:N21,"&lt;&gt;0"))</f>
        <v>2</v>
      </c>
      <c r="P21">
        <f t="shared" si="6"/>
        <v>20.912805994066296</v>
      </c>
      <c r="Q21">
        <f t="shared" si="7"/>
        <v>-20.912805994066296</v>
      </c>
      <c r="R21">
        <v>64</v>
      </c>
      <c r="S21" s="1">
        <v>348</v>
      </c>
      <c r="T21" s="1">
        <v>349</v>
      </c>
      <c r="U21" s="1">
        <v>348</v>
      </c>
      <c r="V21" s="1">
        <v>348</v>
      </c>
      <c r="W21" s="1">
        <v>350</v>
      </c>
      <c r="X21" s="1">
        <f t="shared" si="1"/>
        <v>348.6</v>
      </c>
      <c r="Y21" s="1">
        <v>19</v>
      </c>
      <c r="Z21">
        <f t="shared" si="8"/>
        <v>-3.4912805994065934</v>
      </c>
      <c r="AA21">
        <f t="shared" si="16"/>
        <v>0</v>
      </c>
      <c r="AB21">
        <v>0</v>
      </c>
      <c r="AC21">
        <f t="shared" si="9"/>
        <v>0.69128059940663888</v>
      </c>
      <c r="AD21">
        <f t="shared" si="17"/>
        <v>-0.61743880118672223</v>
      </c>
      <c r="AE21">
        <v>2</v>
      </c>
      <c r="AF21">
        <f t="shared" si="10"/>
        <v>20.912805994066296</v>
      </c>
      <c r="AG21">
        <f t="shared" si="11"/>
        <v>-20.912805994066296</v>
      </c>
      <c r="AH21">
        <v>19</v>
      </c>
      <c r="AI21">
        <f t="shared" si="12"/>
        <v>-2.6547683596439811</v>
      </c>
      <c r="AJ21">
        <f t="shared" si="18"/>
        <v>0</v>
      </c>
      <c r="AK21">
        <v>0</v>
      </c>
      <c r="AL21">
        <f t="shared" si="13"/>
        <v>-0.14523164035597347</v>
      </c>
      <c r="AM21">
        <f t="shared" si="19"/>
        <v>-2.2904632807119469</v>
      </c>
      <c r="AN21">
        <v>2</v>
      </c>
      <c r="AO21">
        <f t="shared" si="14"/>
        <v>29.277928391692811</v>
      </c>
      <c r="AP21">
        <f t="shared" si="15"/>
        <v>-29.277928391692811</v>
      </c>
    </row>
    <row r="22" spans="1:42" x14ac:dyDescent="0.25">
      <c r="A22">
        <v>20</v>
      </c>
      <c r="B22" s="1">
        <v>344</v>
      </c>
      <c r="C22" s="1">
        <v>343</v>
      </c>
      <c r="D22" s="1">
        <v>343</v>
      </c>
      <c r="E22" s="1">
        <v>343</v>
      </c>
      <c r="F22" s="1">
        <v>345</v>
      </c>
      <c r="G22" s="1">
        <f t="shared" si="2"/>
        <v>343.6</v>
      </c>
      <c r="J22">
        <f t="shared" si="3"/>
        <v>-8.4912805994065934</v>
      </c>
      <c r="K22">
        <f t="shared" si="4"/>
        <v>0</v>
      </c>
      <c r="L22">
        <f>IF(K22=0,0,COUNTIF($K$3:K22,"&lt;&gt;0"))</f>
        <v>0</v>
      </c>
      <c r="M22">
        <f t="shared" si="0"/>
        <v>-4.3087194005933611</v>
      </c>
      <c r="N22">
        <f t="shared" si="5"/>
        <v>-15.326158201780174</v>
      </c>
      <c r="O22">
        <f>IF(N22=0,0,COUNTIF($N$3:N22,"&lt;&gt;0"))</f>
        <v>3</v>
      </c>
      <c r="P22">
        <f t="shared" si="6"/>
        <v>20.912805994066296</v>
      </c>
      <c r="Q22">
        <f t="shared" si="7"/>
        <v>-20.912805994066296</v>
      </c>
      <c r="R22">
        <v>65</v>
      </c>
      <c r="S22" s="1">
        <v>351</v>
      </c>
      <c r="T22" s="1">
        <v>351</v>
      </c>
      <c r="U22" s="1">
        <v>350</v>
      </c>
      <c r="V22" s="1">
        <v>349</v>
      </c>
      <c r="W22" s="1">
        <v>352</v>
      </c>
      <c r="X22" s="1">
        <f t="shared" si="1"/>
        <v>350.6</v>
      </c>
      <c r="Y22" s="1">
        <v>20</v>
      </c>
      <c r="Z22">
        <f t="shared" si="8"/>
        <v>-1.4912805994065934</v>
      </c>
      <c r="AA22">
        <f t="shared" si="16"/>
        <v>0</v>
      </c>
      <c r="AB22">
        <v>0</v>
      </c>
      <c r="AC22">
        <f t="shared" si="9"/>
        <v>2.6912805994066389</v>
      </c>
      <c r="AD22">
        <f t="shared" si="17"/>
        <v>0</v>
      </c>
      <c r="AE22">
        <v>0</v>
      </c>
      <c r="AF22">
        <f t="shared" si="10"/>
        <v>20.912805994066296</v>
      </c>
      <c r="AG22">
        <f t="shared" si="11"/>
        <v>-20.912805994066296</v>
      </c>
      <c r="AH22">
        <v>20</v>
      </c>
      <c r="AI22">
        <f t="shared" si="12"/>
        <v>-0.65476835964398106</v>
      </c>
      <c r="AJ22">
        <f t="shared" si="18"/>
        <v>0</v>
      </c>
      <c r="AK22">
        <v>0</v>
      </c>
      <c r="AL22">
        <f t="shared" si="13"/>
        <v>1.8547683596440265</v>
      </c>
      <c r="AM22">
        <f t="shared" si="19"/>
        <v>-0.4356949210679204</v>
      </c>
      <c r="AN22">
        <v>3</v>
      </c>
      <c r="AO22">
        <f t="shared" si="14"/>
        <v>29.277928391692811</v>
      </c>
      <c r="AP22">
        <f t="shared" si="15"/>
        <v>-29.277928391692811</v>
      </c>
    </row>
    <row r="23" spans="1:42" x14ac:dyDescent="0.25">
      <c r="A23">
        <v>21</v>
      </c>
      <c r="B23" s="1">
        <v>345</v>
      </c>
      <c r="C23" s="1">
        <v>345</v>
      </c>
      <c r="D23" s="1">
        <v>344</v>
      </c>
      <c r="E23" s="1">
        <v>346</v>
      </c>
      <c r="F23" s="1">
        <v>345</v>
      </c>
      <c r="G23" s="1">
        <f t="shared" si="2"/>
        <v>345</v>
      </c>
      <c r="J23">
        <f t="shared" si="3"/>
        <v>-7.0912805994066161</v>
      </c>
      <c r="K23">
        <f t="shared" si="4"/>
        <v>0</v>
      </c>
      <c r="L23">
        <f>IF(K23=0,0,COUNTIF($K$3:K23,"&lt;&gt;0"))</f>
        <v>0</v>
      </c>
      <c r="M23">
        <f t="shared" si="0"/>
        <v>-2.9087194005933839</v>
      </c>
      <c r="N23">
        <f t="shared" si="5"/>
        <v>-18.234877602373558</v>
      </c>
      <c r="O23">
        <f>IF(N23=0,0,COUNTIF($N$3:N23,"&lt;&gt;0"))</f>
        <v>4</v>
      </c>
      <c r="P23">
        <f t="shared" si="6"/>
        <v>20.912805994066296</v>
      </c>
      <c r="Q23">
        <f t="shared" si="7"/>
        <v>-20.912805994066296</v>
      </c>
      <c r="R23">
        <v>66</v>
      </c>
      <c r="S23" s="1">
        <v>347</v>
      </c>
      <c r="T23" s="1">
        <v>348</v>
      </c>
      <c r="U23" s="1">
        <v>349</v>
      </c>
      <c r="V23" s="1">
        <v>346</v>
      </c>
      <c r="W23" s="1">
        <v>349</v>
      </c>
      <c r="X23" s="1">
        <f t="shared" ref="X23:X42" si="20">AVERAGE(S23:W23)</f>
        <v>347.8</v>
      </c>
      <c r="Y23" s="1">
        <v>21</v>
      </c>
      <c r="Z23">
        <f t="shared" si="8"/>
        <v>-4.2912805994066048</v>
      </c>
      <c r="AA23">
        <f t="shared" si="16"/>
        <v>0</v>
      </c>
      <c r="AB23">
        <v>0</v>
      </c>
      <c r="AC23">
        <f t="shared" si="9"/>
        <v>-0.10871940059337248</v>
      </c>
      <c r="AD23">
        <f t="shared" si="17"/>
        <v>-0.10871940059337248</v>
      </c>
      <c r="AE23">
        <v>1</v>
      </c>
      <c r="AF23">
        <f t="shared" si="10"/>
        <v>20.912805994066296</v>
      </c>
      <c r="AG23">
        <f t="shared" si="11"/>
        <v>-20.912805994066296</v>
      </c>
      <c r="AH23">
        <v>21</v>
      </c>
      <c r="AI23">
        <f t="shared" si="12"/>
        <v>-3.4547683596439924</v>
      </c>
      <c r="AJ23">
        <f t="shared" si="18"/>
        <v>0</v>
      </c>
      <c r="AK23">
        <v>0</v>
      </c>
      <c r="AL23">
        <f t="shared" si="13"/>
        <v>-0.94523164035598484</v>
      </c>
      <c r="AM23">
        <f t="shared" si="19"/>
        <v>-1.3809265614239052</v>
      </c>
      <c r="AN23">
        <v>4</v>
      </c>
      <c r="AO23">
        <f t="shared" si="14"/>
        <v>29.277928391692811</v>
      </c>
      <c r="AP23">
        <f t="shared" si="15"/>
        <v>-29.277928391692811</v>
      </c>
    </row>
    <row r="24" spans="1:42" x14ac:dyDescent="0.25">
      <c r="A24">
        <v>22</v>
      </c>
      <c r="B24" s="1">
        <v>346</v>
      </c>
      <c r="C24" s="1">
        <v>346</v>
      </c>
      <c r="D24" s="1">
        <v>345</v>
      </c>
      <c r="E24" s="1">
        <v>346</v>
      </c>
      <c r="F24" s="1">
        <v>347</v>
      </c>
      <c r="G24" s="1">
        <f t="shared" si="2"/>
        <v>346</v>
      </c>
      <c r="J24">
        <f t="shared" si="3"/>
        <v>-6.0912805994066161</v>
      </c>
      <c r="K24">
        <f t="shared" si="4"/>
        <v>0</v>
      </c>
      <c r="L24">
        <f>IF(K24=0,0,COUNTIF($K$3:K24,"&lt;&gt;0"))</f>
        <v>0</v>
      </c>
      <c r="M24">
        <f t="shared" si="0"/>
        <v>-1.9087194005933839</v>
      </c>
      <c r="N24">
        <f t="shared" si="5"/>
        <v>-20.143597002966942</v>
      </c>
      <c r="O24">
        <f>IF(N24=0,0,COUNTIF($N$3:N24,"&lt;&gt;0"))</f>
        <v>5</v>
      </c>
      <c r="P24">
        <f t="shared" si="6"/>
        <v>20.912805994066296</v>
      </c>
      <c r="Q24">
        <f t="shared" si="7"/>
        <v>-20.912805994066296</v>
      </c>
      <c r="R24">
        <v>67</v>
      </c>
      <c r="S24" s="1">
        <v>349</v>
      </c>
      <c r="T24" s="1">
        <v>349</v>
      </c>
      <c r="U24" s="1">
        <v>348</v>
      </c>
      <c r="V24" s="1">
        <v>347</v>
      </c>
      <c r="W24" s="1">
        <v>349</v>
      </c>
      <c r="X24" s="1">
        <f t="shared" si="20"/>
        <v>348.4</v>
      </c>
      <c r="Y24" s="1">
        <v>22</v>
      </c>
      <c r="Z24">
        <f t="shared" si="8"/>
        <v>-3.6912805994066389</v>
      </c>
      <c r="AA24">
        <f t="shared" si="16"/>
        <v>0</v>
      </c>
      <c r="AB24">
        <v>0</v>
      </c>
      <c r="AC24">
        <f t="shared" si="9"/>
        <v>0.49128059940659341</v>
      </c>
      <c r="AD24">
        <f t="shared" si="17"/>
        <v>0</v>
      </c>
      <c r="AE24">
        <v>0</v>
      </c>
      <c r="AF24">
        <f t="shared" si="10"/>
        <v>20.912805994066296</v>
      </c>
      <c r="AG24">
        <f t="shared" si="11"/>
        <v>-20.912805994066296</v>
      </c>
      <c r="AH24">
        <v>22</v>
      </c>
      <c r="AI24">
        <f t="shared" si="12"/>
        <v>-2.8547683596440265</v>
      </c>
      <c r="AJ24">
        <f t="shared" si="18"/>
        <v>0</v>
      </c>
      <c r="AK24">
        <v>0</v>
      </c>
      <c r="AL24">
        <f t="shared" si="13"/>
        <v>-0.34523164035601894</v>
      </c>
      <c r="AM24">
        <f t="shared" si="19"/>
        <v>-1.7261582017799242</v>
      </c>
      <c r="AN24">
        <v>5</v>
      </c>
      <c r="AO24">
        <f t="shared" si="14"/>
        <v>29.277928391692811</v>
      </c>
      <c r="AP24">
        <f t="shared" si="15"/>
        <v>-29.277928391692811</v>
      </c>
    </row>
    <row r="25" spans="1:42" x14ac:dyDescent="0.25">
      <c r="A25">
        <v>23</v>
      </c>
      <c r="B25" s="1">
        <v>348</v>
      </c>
      <c r="C25" s="1">
        <v>350</v>
      </c>
      <c r="D25" s="1">
        <v>346</v>
      </c>
      <c r="E25" s="1">
        <v>346</v>
      </c>
      <c r="F25" s="1">
        <v>350</v>
      </c>
      <c r="G25" s="1">
        <f t="shared" si="2"/>
        <v>348</v>
      </c>
      <c r="J25">
        <f t="shared" si="3"/>
        <v>-4.0912805994066161</v>
      </c>
      <c r="K25">
        <f t="shared" si="4"/>
        <v>0</v>
      </c>
      <c r="L25">
        <f>IF(K25=0,0,COUNTIF($K$3:K25,"&lt;&gt;0"))</f>
        <v>0</v>
      </c>
      <c r="M25">
        <f t="shared" si="0"/>
        <v>9.1280599406616147E-2</v>
      </c>
      <c r="N25">
        <f t="shared" si="5"/>
        <v>-20.052316403560326</v>
      </c>
      <c r="O25">
        <f>IF(N25=0,0,COUNTIF($N$3:N25,"&lt;&gt;0"))</f>
        <v>6</v>
      </c>
      <c r="P25">
        <f t="shared" si="6"/>
        <v>20.912805994066296</v>
      </c>
      <c r="Q25">
        <f t="shared" si="7"/>
        <v>-20.912805994066296</v>
      </c>
      <c r="R25">
        <v>68</v>
      </c>
      <c r="S25" s="1">
        <v>347</v>
      </c>
      <c r="T25" s="1">
        <v>348</v>
      </c>
      <c r="U25" s="1">
        <v>348</v>
      </c>
      <c r="V25" s="1">
        <v>346</v>
      </c>
      <c r="W25" s="1">
        <v>348</v>
      </c>
      <c r="X25" s="1">
        <f t="shared" si="20"/>
        <v>347.4</v>
      </c>
      <c r="Y25" s="1">
        <v>23</v>
      </c>
      <c r="Z25">
        <f t="shared" si="8"/>
        <v>-4.6912805994066389</v>
      </c>
      <c r="AA25">
        <f t="shared" si="16"/>
        <v>0</v>
      </c>
      <c r="AB25">
        <v>0</v>
      </c>
      <c r="AC25">
        <f t="shared" si="9"/>
        <v>-0.50871940059340659</v>
      </c>
      <c r="AD25">
        <f t="shared" si="17"/>
        <v>-0.50871940059340659</v>
      </c>
      <c r="AE25">
        <v>1</v>
      </c>
      <c r="AF25">
        <f t="shared" si="10"/>
        <v>20.912805994066296</v>
      </c>
      <c r="AG25">
        <f t="shared" si="11"/>
        <v>-20.912805994066296</v>
      </c>
      <c r="AH25">
        <v>23</v>
      </c>
      <c r="AI25">
        <f t="shared" si="12"/>
        <v>-3.8547683596440265</v>
      </c>
      <c r="AJ25">
        <f t="shared" si="18"/>
        <v>0</v>
      </c>
      <c r="AK25">
        <v>0</v>
      </c>
      <c r="AL25">
        <f t="shared" si="13"/>
        <v>-1.3452316403560189</v>
      </c>
      <c r="AM25">
        <f t="shared" si="19"/>
        <v>-3.0713898421359431</v>
      </c>
      <c r="AN25">
        <v>6</v>
      </c>
      <c r="AO25">
        <f t="shared" si="14"/>
        <v>29.277928391692811</v>
      </c>
      <c r="AP25">
        <f t="shared" si="15"/>
        <v>-29.277928391692811</v>
      </c>
    </row>
    <row r="26" spans="1:42" x14ac:dyDescent="0.25">
      <c r="A26">
        <v>24</v>
      </c>
      <c r="B26" s="1">
        <v>348</v>
      </c>
      <c r="C26" s="1">
        <v>350</v>
      </c>
      <c r="D26" s="1">
        <v>346</v>
      </c>
      <c r="E26" s="1">
        <v>347</v>
      </c>
      <c r="F26" s="1">
        <v>350</v>
      </c>
      <c r="G26" s="1">
        <f t="shared" si="2"/>
        <v>348.2</v>
      </c>
      <c r="J26">
        <f t="shared" si="3"/>
        <v>-3.8912805994066275</v>
      </c>
      <c r="K26">
        <f t="shared" si="4"/>
        <v>0</v>
      </c>
      <c r="L26">
        <f>IF(K26=0,0,COUNTIF($K$3:K26,"&lt;&gt;0"))</f>
        <v>0</v>
      </c>
      <c r="M26">
        <f t="shared" si="0"/>
        <v>0.29128059940660478</v>
      </c>
      <c r="N26">
        <f t="shared" si="5"/>
        <v>-19.761035804153721</v>
      </c>
      <c r="O26">
        <f>IF(N26=0,0,COUNTIF($N$3:N26,"&lt;&gt;0"))</f>
        <v>7</v>
      </c>
      <c r="P26">
        <f t="shared" si="6"/>
        <v>20.912805994066296</v>
      </c>
      <c r="Q26">
        <f t="shared" si="7"/>
        <v>-20.912805994066296</v>
      </c>
      <c r="R26">
        <v>69</v>
      </c>
      <c r="S26" s="1">
        <v>347</v>
      </c>
      <c r="T26" s="1">
        <v>347</v>
      </c>
      <c r="U26" s="1">
        <v>347</v>
      </c>
      <c r="V26" s="1">
        <v>345</v>
      </c>
      <c r="W26" s="1">
        <v>348</v>
      </c>
      <c r="X26" s="1">
        <f t="shared" si="20"/>
        <v>346.8</v>
      </c>
      <c r="Y26" s="1">
        <v>24</v>
      </c>
      <c r="Z26">
        <f t="shared" si="8"/>
        <v>-5.2912805994066048</v>
      </c>
      <c r="AA26">
        <f t="shared" si="16"/>
        <v>0</v>
      </c>
      <c r="AB26">
        <v>0</v>
      </c>
      <c r="AC26">
        <f t="shared" si="9"/>
        <v>-1.1087194005933725</v>
      </c>
      <c r="AD26">
        <f t="shared" si="17"/>
        <v>-1.6174388011867791</v>
      </c>
      <c r="AE26">
        <v>2</v>
      </c>
      <c r="AF26">
        <f t="shared" si="10"/>
        <v>20.912805994066296</v>
      </c>
      <c r="AG26">
        <f t="shared" si="11"/>
        <v>-20.912805994066296</v>
      </c>
      <c r="AH26">
        <v>24</v>
      </c>
      <c r="AI26">
        <f t="shared" si="12"/>
        <v>-4.4547683596439924</v>
      </c>
      <c r="AJ26">
        <f t="shared" si="18"/>
        <v>0</v>
      </c>
      <c r="AK26">
        <v>0</v>
      </c>
      <c r="AL26">
        <f t="shared" si="13"/>
        <v>-1.9452316403559848</v>
      </c>
      <c r="AM26">
        <f t="shared" si="19"/>
        <v>-5.016621482491928</v>
      </c>
      <c r="AN26">
        <v>7</v>
      </c>
      <c r="AO26">
        <f t="shared" si="14"/>
        <v>29.277928391692811</v>
      </c>
      <c r="AP26">
        <f t="shared" si="15"/>
        <v>-29.277928391692811</v>
      </c>
    </row>
    <row r="27" spans="1:42" x14ac:dyDescent="0.25">
      <c r="A27">
        <v>25</v>
      </c>
      <c r="B27" s="1">
        <v>348</v>
      </c>
      <c r="C27" s="1">
        <v>348</v>
      </c>
      <c r="D27" s="1">
        <v>346</v>
      </c>
      <c r="E27" s="1">
        <v>346</v>
      </c>
      <c r="F27" s="1">
        <v>349</v>
      </c>
      <c r="G27" s="1">
        <f t="shared" si="2"/>
        <v>347.4</v>
      </c>
      <c r="J27">
        <f t="shared" si="3"/>
        <v>-4.6912805994066389</v>
      </c>
      <c r="K27">
        <f t="shared" si="4"/>
        <v>0</v>
      </c>
      <c r="L27">
        <f>IF(K27=0,0,COUNTIF($K$3:K27,"&lt;&gt;0"))</f>
        <v>0</v>
      </c>
      <c r="M27">
        <f t="shared" si="0"/>
        <v>-0.50871940059340659</v>
      </c>
      <c r="N27">
        <f t="shared" si="5"/>
        <v>-20.269755204747128</v>
      </c>
      <c r="O27">
        <f>IF(N27=0,0,COUNTIF($N$3:N27,"&lt;&gt;0"))</f>
        <v>8</v>
      </c>
      <c r="P27">
        <f t="shared" si="6"/>
        <v>20.912805994066296</v>
      </c>
      <c r="Q27">
        <f t="shared" si="7"/>
        <v>-20.912805994066296</v>
      </c>
      <c r="R27">
        <v>70</v>
      </c>
      <c r="S27" s="1">
        <v>347</v>
      </c>
      <c r="T27" s="1">
        <v>347</v>
      </c>
      <c r="U27" s="1">
        <v>345</v>
      </c>
      <c r="V27" s="1">
        <v>349</v>
      </c>
      <c r="W27" s="1">
        <v>347</v>
      </c>
      <c r="X27" s="1">
        <f t="shared" si="20"/>
        <v>347</v>
      </c>
      <c r="Y27" s="1">
        <v>25</v>
      </c>
      <c r="Z27">
        <f t="shared" si="8"/>
        <v>-5.0912805994066161</v>
      </c>
      <c r="AA27">
        <f t="shared" si="16"/>
        <v>0</v>
      </c>
      <c r="AB27">
        <v>0</v>
      </c>
      <c r="AC27">
        <f t="shared" si="9"/>
        <v>-0.90871940059338385</v>
      </c>
      <c r="AD27">
        <f t="shared" si="17"/>
        <v>-2.5261582017801629</v>
      </c>
      <c r="AE27">
        <v>3</v>
      </c>
      <c r="AF27">
        <f t="shared" si="10"/>
        <v>20.912805994066296</v>
      </c>
      <c r="AG27">
        <f t="shared" si="11"/>
        <v>-20.912805994066296</v>
      </c>
      <c r="AH27">
        <v>25</v>
      </c>
      <c r="AI27">
        <f t="shared" si="12"/>
        <v>-4.2547683596440038</v>
      </c>
      <c r="AJ27">
        <f t="shared" si="18"/>
        <v>0</v>
      </c>
      <c r="AK27">
        <v>0</v>
      </c>
      <c r="AL27">
        <f t="shared" si="13"/>
        <v>-1.7452316403559962</v>
      </c>
      <c r="AM27">
        <f t="shared" si="19"/>
        <v>-6.7618531228479242</v>
      </c>
      <c r="AN27">
        <v>8</v>
      </c>
      <c r="AO27">
        <f t="shared" si="14"/>
        <v>29.277928391692811</v>
      </c>
      <c r="AP27">
        <f t="shared" si="15"/>
        <v>-29.277928391692811</v>
      </c>
    </row>
    <row r="28" spans="1:42" x14ac:dyDescent="0.25">
      <c r="A28">
        <v>26</v>
      </c>
      <c r="B28" s="1">
        <v>344</v>
      </c>
      <c r="C28" s="1">
        <v>344</v>
      </c>
      <c r="D28" s="1">
        <v>345</v>
      </c>
      <c r="E28" s="1">
        <v>343</v>
      </c>
      <c r="F28" s="1">
        <v>346</v>
      </c>
      <c r="G28" s="1">
        <f t="shared" si="2"/>
        <v>344.4</v>
      </c>
      <c r="J28">
        <f t="shared" si="3"/>
        <v>-7.6912805994066389</v>
      </c>
      <c r="K28">
        <f t="shared" si="4"/>
        <v>0</v>
      </c>
      <c r="L28">
        <f>IF(K28=0,0,COUNTIF($K$3:K28,"&lt;&gt;0"))</f>
        <v>0</v>
      </c>
      <c r="M28">
        <f t="shared" si="0"/>
        <v>-3.5087194005934066</v>
      </c>
      <c r="N28">
        <f t="shared" si="5"/>
        <v>-23.778474605340534</v>
      </c>
      <c r="O28">
        <f>IF(N28=0,0,COUNTIF($N$3:N28,"&lt;&gt;0"))</f>
        <v>9</v>
      </c>
      <c r="P28">
        <f t="shared" si="6"/>
        <v>20.912805994066296</v>
      </c>
      <c r="Q28">
        <f t="shared" si="7"/>
        <v>-20.912805994066296</v>
      </c>
      <c r="R28">
        <v>71</v>
      </c>
      <c r="S28" s="1">
        <v>349</v>
      </c>
      <c r="T28" s="1">
        <v>349</v>
      </c>
      <c r="U28" s="1">
        <v>349</v>
      </c>
      <c r="V28" s="1">
        <v>347</v>
      </c>
      <c r="W28" s="1">
        <v>350</v>
      </c>
      <c r="X28" s="1">
        <f t="shared" si="20"/>
        <v>348.8</v>
      </c>
      <c r="Y28" s="1">
        <v>26</v>
      </c>
      <c r="Z28">
        <f t="shared" si="8"/>
        <v>-3.2912805994066048</v>
      </c>
      <c r="AA28">
        <f t="shared" si="16"/>
        <v>0</v>
      </c>
      <c r="AB28">
        <v>0</v>
      </c>
      <c r="AC28">
        <f t="shared" si="9"/>
        <v>0.89128059940662752</v>
      </c>
      <c r="AD28">
        <f t="shared" si="17"/>
        <v>-1.6348776023735354</v>
      </c>
      <c r="AE28">
        <v>4</v>
      </c>
      <c r="AF28">
        <f t="shared" si="10"/>
        <v>20.912805994066296</v>
      </c>
      <c r="AG28">
        <f t="shared" si="11"/>
        <v>-20.912805994066296</v>
      </c>
      <c r="AH28">
        <v>26</v>
      </c>
      <c r="AI28">
        <f t="shared" si="12"/>
        <v>-2.4547683596439924</v>
      </c>
      <c r="AJ28">
        <f t="shared" si="18"/>
        <v>0</v>
      </c>
      <c r="AK28">
        <v>0</v>
      </c>
      <c r="AL28">
        <f t="shared" si="13"/>
        <v>5.4768359644015163E-2</v>
      </c>
      <c r="AM28">
        <f t="shared" si="19"/>
        <v>-6.707084763203909</v>
      </c>
      <c r="AN28">
        <v>9</v>
      </c>
      <c r="AO28">
        <f t="shared" si="14"/>
        <v>29.277928391692811</v>
      </c>
      <c r="AP28">
        <f t="shared" si="15"/>
        <v>-29.277928391692811</v>
      </c>
    </row>
    <row r="29" spans="1:42" x14ac:dyDescent="0.25">
      <c r="A29">
        <v>27</v>
      </c>
      <c r="B29" s="1">
        <v>337</v>
      </c>
      <c r="C29" s="1">
        <v>337</v>
      </c>
      <c r="D29" s="1">
        <v>338</v>
      </c>
      <c r="E29" s="1">
        <v>336</v>
      </c>
      <c r="F29" s="1">
        <v>339</v>
      </c>
      <c r="G29" s="1">
        <f t="shared" si="2"/>
        <v>337.4</v>
      </c>
      <c r="J29">
        <f t="shared" si="3"/>
        <v>-14.691280599406639</v>
      </c>
      <c r="K29">
        <f t="shared" si="4"/>
        <v>0</v>
      </c>
      <c r="L29">
        <f>IF(K29=0,0,COUNTIF($K$3:K29,"&lt;&gt;0"))</f>
        <v>0</v>
      </c>
      <c r="M29">
        <f t="shared" si="0"/>
        <v>-10.508719400593407</v>
      </c>
      <c r="N29">
        <f t="shared" si="5"/>
        <v>-34.287194005933941</v>
      </c>
      <c r="O29">
        <f>IF(N29=0,0,COUNTIF($N$3:N29,"&lt;&gt;0"))</f>
        <v>10</v>
      </c>
      <c r="P29">
        <f t="shared" si="6"/>
        <v>20.912805994066296</v>
      </c>
      <c r="Q29">
        <f t="shared" si="7"/>
        <v>-20.912805994066296</v>
      </c>
      <c r="R29">
        <v>72</v>
      </c>
      <c r="S29" s="1">
        <v>338</v>
      </c>
      <c r="T29" s="1">
        <v>338</v>
      </c>
      <c r="U29" s="1">
        <v>340</v>
      </c>
      <c r="V29" s="1">
        <v>336</v>
      </c>
      <c r="W29" s="1">
        <v>340</v>
      </c>
      <c r="X29" s="1">
        <f t="shared" si="20"/>
        <v>338.4</v>
      </c>
      <c r="Y29" s="1">
        <v>27</v>
      </c>
      <c r="Z29">
        <f t="shared" si="8"/>
        <v>-13.691280599406639</v>
      </c>
      <c r="AA29">
        <f t="shared" si="16"/>
        <v>0</v>
      </c>
      <c r="AB29">
        <v>0</v>
      </c>
      <c r="AC29">
        <f t="shared" si="9"/>
        <v>-9.5087194005934066</v>
      </c>
      <c r="AD29">
        <f t="shared" si="17"/>
        <v>-11.143597002966942</v>
      </c>
      <c r="AE29">
        <v>5</v>
      </c>
      <c r="AF29">
        <f t="shared" si="10"/>
        <v>20.912805994066296</v>
      </c>
      <c r="AG29">
        <f t="shared" si="11"/>
        <v>-20.912805994066296</v>
      </c>
      <c r="AH29">
        <v>27</v>
      </c>
      <c r="AI29">
        <f t="shared" si="12"/>
        <v>-12.854768359644027</v>
      </c>
      <c r="AJ29">
        <f t="shared" si="18"/>
        <v>0</v>
      </c>
      <c r="AK29">
        <v>0</v>
      </c>
      <c r="AL29">
        <f t="shared" si="13"/>
        <v>-10.345231640356019</v>
      </c>
      <c r="AM29">
        <f t="shared" si="19"/>
        <v>-17.052316403559928</v>
      </c>
      <c r="AN29">
        <v>10</v>
      </c>
      <c r="AO29">
        <f t="shared" si="14"/>
        <v>29.277928391692811</v>
      </c>
      <c r="AP29">
        <f t="shared" si="15"/>
        <v>-29.277928391692811</v>
      </c>
    </row>
    <row r="30" spans="1:42" x14ac:dyDescent="0.25">
      <c r="A30">
        <v>28</v>
      </c>
      <c r="B30" s="1">
        <v>344</v>
      </c>
      <c r="C30" s="1">
        <v>344</v>
      </c>
      <c r="D30" s="1">
        <v>345</v>
      </c>
      <c r="E30" s="1">
        <v>344</v>
      </c>
      <c r="F30" s="1">
        <v>346</v>
      </c>
      <c r="G30" s="1">
        <f t="shared" si="2"/>
        <v>344.6</v>
      </c>
      <c r="J30">
        <f t="shared" si="3"/>
        <v>-7.4912805994065934</v>
      </c>
      <c r="K30">
        <f t="shared" si="4"/>
        <v>0</v>
      </c>
      <c r="L30">
        <f>IF(K30=0,0,COUNTIF($K$3:K30,"&lt;&gt;0"))</f>
        <v>0</v>
      </c>
      <c r="M30">
        <f t="shared" si="0"/>
        <v>-3.3087194005933611</v>
      </c>
      <c r="N30">
        <f t="shared" si="5"/>
        <v>-37.595913406527302</v>
      </c>
      <c r="O30">
        <f>IF(N30=0,0,COUNTIF($N$3:N30,"&lt;&gt;0"))</f>
        <v>11</v>
      </c>
      <c r="P30">
        <f t="shared" si="6"/>
        <v>20.912805994066296</v>
      </c>
      <c r="Q30">
        <f t="shared" si="7"/>
        <v>-20.912805994066296</v>
      </c>
      <c r="R30">
        <v>73</v>
      </c>
      <c r="S30" s="1">
        <v>348</v>
      </c>
      <c r="T30" s="1">
        <v>348</v>
      </c>
      <c r="U30" s="1">
        <v>348</v>
      </c>
      <c r="V30" s="1">
        <v>346</v>
      </c>
      <c r="W30" s="1">
        <v>349</v>
      </c>
      <c r="X30" s="1">
        <f t="shared" si="20"/>
        <v>347.8</v>
      </c>
      <c r="Y30" s="1">
        <v>28</v>
      </c>
      <c r="Z30">
        <f t="shared" si="8"/>
        <v>-4.2912805994066048</v>
      </c>
      <c r="AA30">
        <f t="shared" si="16"/>
        <v>0</v>
      </c>
      <c r="AB30">
        <v>0</v>
      </c>
      <c r="AC30">
        <f t="shared" si="9"/>
        <v>-0.10871940059337248</v>
      </c>
      <c r="AD30">
        <f t="shared" si="17"/>
        <v>-11.252316403560314</v>
      </c>
      <c r="AE30">
        <v>6</v>
      </c>
      <c r="AF30">
        <f t="shared" si="10"/>
        <v>20.912805994066296</v>
      </c>
      <c r="AG30">
        <f t="shared" si="11"/>
        <v>-20.912805994066296</v>
      </c>
      <c r="AH30">
        <v>28</v>
      </c>
      <c r="AI30">
        <f t="shared" si="12"/>
        <v>-3.4547683596439924</v>
      </c>
      <c r="AJ30">
        <f t="shared" si="18"/>
        <v>0</v>
      </c>
      <c r="AK30">
        <v>0</v>
      </c>
      <c r="AL30">
        <f t="shared" si="13"/>
        <v>-0.94523164035598484</v>
      </c>
      <c r="AM30">
        <f t="shared" si="19"/>
        <v>-17.997548043915913</v>
      </c>
      <c r="AN30">
        <v>11</v>
      </c>
      <c r="AO30">
        <f t="shared" si="14"/>
        <v>29.277928391692811</v>
      </c>
      <c r="AP30">
        <f t="shared" si="15"/>
        <v>-29.277928391692811</v>
      </c>
    </row>
    <row r="31" spans="1:42" x14ac:dyDescent="0.25">
      <c r="A31">
        <v>29</v>
      </c>
      <c r="B31" s="1">
        <v>345</v>
      </c>
      <c r="C31" s="1">
        <v>345</v>
      </c>
      <c r="D31" s="1">
        <v>346</v>
      </c>
      <c r="E31" s="1">
        <v>345</v>
      </c>
      <c r="F31" s="1">
        <v>348</v>
      </c>
      <c r="G31" s="1">
        <f t="shared" si="2"/>
        <v>345.8</v>
      </c>
      <c r="J31">
        <f t="shared" si="3"/>
        <v>-6.2912805994066048</v>
      </c>
      <c r="K31">
        <f t="shared" si="4"/>
        <v>0</v>
      </c>
      <c r="L31">
        <f>IF(K31=0,0,COUNTIF($K$3:K31,"&lt;&gt;0"))</f>
        <v>0</v>
      </c>
      <c r="M31">
        <f t="shared" si="0"/>
        <v>-2.1087194005933725</v>
      </c>
      <c r="N31">
        <f t="shared" si="5"/>
        <v>-39.704632807120674</v>
      </c>
      <c r="O31">
        <f>IF(N31=0,0,COUNTIF($N$3:N31,"&lt;&gt;0"))</f>
        <v>12</v>
      </c>
      <c r="P31">
        <f t="shared" si="6"/>
        <v>20.912805994066296</v>
      </c>
      <c r="Q31">
        <f t="shared" si="7"/>
        <v>-20.912805994066296</v>
      </c>
      <c r="R31">
        <v>74</v>
      </c>
      <c r="S31" s="1">
        <v>348</v>
      </c>
      <c r="T31" s="1">
        <v>348</v>
      </c>
      <c r="U31" s="1">
        <v>348</v>
      </c>
      <c r="V31" s="1">
        <v>346</v>
      </c>
      <c r="W31" s="1">
        <v>348</v>
      </c>
      <c r="X31" s="1">
        <f t="shared" si="20"/>
        <v>347.6</v>
      </c>
      <c r="Y31" s="1">
        <v>29</v>
      </c>
      <c r="Z31">
        <f t="shared" si="8"/>
        <v>-4.4912805994065934</v>
      </c>
      <c r="AA31">
        <f t="shared" si="16"/>
        <v>0</v>
      </c>
      <c r="AB31">
        <v>0</v>
      </c>
      <c r="AC31">
        <f t="shared" si="9"/>
        <v>-0.30871940059336112</v>
      </c>
      <c r="AD31">
        <f t="shared" si="17"/>
        <v>-11.561035804153676</v>
      </c>
      <c r="AE31">
        <v>7</v>
      </c>
      <c r="AF31">
        <f t="shared" si="10"/>
        <v>20.912805994066296</v>
      </c>
      <c r="AG31">
        <f t="shared" si="11"/>
        <v>-20.912805994066296</v>
      </c>
      <c r="AH31">
        <v>29</v>
      </c>
      <c r="AI31">
        <f t="shared" si="12"/>
        <v>-3.6547683596439811</v>
      </c>
      <c r="AJ31">
        <f t="shared" si="18"/>
        <v>0</v>
      </c>
      <c r="AK31">
        <v>0</v>
      </c>
      <c r="AL31">
        <f t="shared" si="13"/>
        <v>-1.1452316403559735</v>
      </c>
      <c r="AM31">
        <f t="shared" si="19"/>
        <v>-19.142779684271886</v>
      </c>
      <c r="AN31">
        <v>12</v>
      </c>
      <c r="AO31">
        <f t="shared" si="14"/>
        <v>29.277928391692811</v>
      </c>
      <c r="AP31">
        <f t="shared" si="15"/>
        <v>-29.277928391692811</v>
      </c>
    </row>
    <row r="32" spans="1:42" x14ac:dyDescent="0.25">
      <c r="A32">
        <v>30</v>
      </c>
      <c r="B32" s="1">
        <v>344</v>
      </c>
      <c r="C32" s="1">
        <v>345</v>
      </c>
      <c r="D32" s="1">
        <v>345</v>
      </c>
      <c r="E32" s="1">
        <v>345</v>
      </c>
      <c r="F32" s="1">
        <v>346</v>
      </c>
      <c r="G32" s="1">
        <f t="shared" si="2"/>
        <v>345</v>
      </c>
      <c r="J32">
        <f t="shared" si="3"/>
        <v>-7.0912805994066161</v>
      </c>
      <c r="K32">
        <f t="shared" si="4"/>
        <v>0</v>
      </c>
      <c r="L32">
        <f>IF(K32=0,0,COUNTIF($K$3:K32,"&lt;&gt;0"))</f>
        <v>0</v>
      </c>
      <c r="M32">
        <f t="shared" si="0"/>
        <v>-2.9087194005933839</v>
      </c>
      <c r="N32">
        <f t="shared" si="5"/>
        <v>-42.613352207714058</v>
      </c>
      <c r="O32">
        <f>IF(N32=0,0,COUNTIF($N$3:N32,"&lt;&gt;0"))</f>
        <v>13</v>
      </c>
      <c r="P32">
        <f t="shared" si="6"/>
        <v>20.912805994066296</v>
      </c>
      <c r="Q32">
        <f t="shared" si="7"/>
        <v>-20.912805994066296</v>
      </c>
      <c r="R32">
        <v>75</v>
      </c>
      <c r="S32" s="1">
        <v>346</v>
      </c>
      <c r="T32" s="1">
        <v>346</v>
      </c>
      <c r="U32" s="1">
        <v>347</v>
      </c>
      <c r="V32" s="1">
        <v>344</v>
      </c>
      <c r="W32" s="1">
        <v>347</v>
      </c>
      <c r="X32" s="1">
        <f t="shared" si="20"/>
        <v>346</v>
      </c>
      <c r="Y32" s="1">
        <v>30</v>
      </c>
      <c r="Z32">
        <f t="shared" si="8"/>
        <v>-6.0912805994066161</v>
      </c>
      <c r="AA32">
        <f t="shared" si="16"/>
        <v>0</v>
      </c>
      <c r="AB32">
        <v>0</v>
      </c>
      <c r="AC32">
        <f t="shared" si="9"/>
        <v>-1.9087194005933839</v>
      </c>
      <c r="AD32">
        <f t="shared" si="17"/>
        <v>-13.469755204747059</v>
      </c>
      <c r="AE32">
        <v>8</v>
      </c>
      <c r="AF32">
        <f t="shared" si="10"/>
        <v>20.912805994066296</v>
      </c>
      <c r="AG32">
        <f t="shared" si="11"/>
        <v>-20.912805994066296</v>
      </c>
      <c r="AH32">
        <v>30</v>
      </c>
      <c r="AI32">
        <f t="shared" si="12"/>
        <v>-5.2547683596440038</v>
      </c>
      <c r="AJ32">
        <f t="shared" si="18"/>
        <v>0</v>
      </c>
      <c r="AK32">
        <v>0</v>
      </c>
      <c r="AL32">
        <f t="shared" si="13"/>
        <v>-2.7452316403559962</v>
      </c>
      <c r="AM32">
        <f t="shared" si="19"/>
        <v>-21.888011324627882</v>
      </c>
      <c r="AN32">
        <v>13</v>
      </c>
      <c r="AO32">
        <f t="shared" si="14"/>
        <v>29.277928391692811</v>
      </c>
      <c r="AP32">
        <f t="shared" si="15"/>
        <v>-29.277928391692811</v>
      </c>
    </row>
    <row r="33" spans="1:42" x14ac:dyDescent="0.25">
      <c r="A33">
        <v>31</v>
      </c>
      <c r="B33" s="1">
        <v>345</v>
      </c>
      <c r="C33" s="1">
        <v>345</v>
      </c>
      <c r="D33" s="1">
        <v>345</v>
      </c>
      <c r="E33" s="1">
        <v>344</v>
      </c>
      <c r="F33" s="1">
        <v>347</v>
      </c>
      <c r="G33" s="1">
        <f t="shared" si="2"/>
        <v>345.2</v>
      </c>
      <c r="J33">
        <f t="shared" si="3"/>
        <v>-6.8912805994066275</v>
      </c>
      <c r="K33">
        <f t="shared" si="4"/>
        <v>0</v>
      </c>
      <c r="L33">
        <f>IF(K33=0,0,COUNTIF($K$3:K33,"&lt;&gt;0"))</f>
        <v>0</v>
      </c>
      <c r="M33">
        <f t="shared" si="0"/>
        <v>-2.7087194005933952</v>
      </c>
      <c r="N33">
        <f t="shared" si="5"/>
        <v>-45.322071608307454</v>
      </c>
      <c r="O33">
        <f>IF(N33=0,0,COUNTIF($N$3:N33,"&lt;&gt;0"))</f>
        <v>14</v>
      </c>
      <c r="P33">
        <f t="shared" si="6"/>
        <v>20.912805994066296</v>
      </c>
      <c r="Q33">
        <f t="shared" si="7"/>
        <v>-20.912805994066296</v>
      </c>
      <c r="R33">
        <v>76</v>
      </c>
      <c r="S33" s="1">
        <v>348</v>
      </c>
      <c r="T33" s="1">
        <v>348</v>
      </c>
      <c r="U33" s="1">
        <v>347</v>
      </c>
      <c r="V33" s="1">
        <v>346</v>
      </c>
      <c r="W33" s="1">
        <v>349</v>
      </c>
      <c r="X33" s="1">
        <f t="shared" si="20"/>
        <v>347.6</v>
      </c>
      <c r="Y33" s="1">
        <v>31</v>
      </c>
      <c r="Z33">
        <f t="shared" si="8"/>
        <v>-4.4912805994065934</v>
      </c>
      <c r="AA33">
        <f t="shared" si="16"/>
        <v>0</v>
      </c>
      <c r="AB33">
        <v>0</v>
      </c>
      <c r="AC33">
        <f t="shared" si="9"/>
        <v>-0.30871940059336112</v>
      </c>
      <c r="AD33">
        <f t="shared" si="17"/>
        <v>-13.778474605340421</v>
      </c>
      <c r="AE33">
        <v>9</v>
      </c>
      <c r="AF33">
        <f t="shared" si="10"/>
        <v>20.912805994066296</v>
      </c>
      <c r="AG33">
        <f t="shared" si="11"/>
        <v>-20.912805994066296</v>
      </c>
      <c r="AH33">
        <v>31</v>
      </c>
      <c r="AI33">
        <f t="shared" si="12"/>
        <v>-3.6547683596439811</v>
      </c>
      <c r="AJ33">
        <f t="shared" si="18"/>
        <v>0</v>
      </c>
      <c r="AK33">
        <v>0</v>
      </c>
      <c r="AL33">
        <f t="shared" si="13"/>
        <v>-1.1452316403559735</v>
      </c>
      <c r="AM33">
        <f t="shared" si="19"/>
        <v>-23.033242964983856</v>
      </c>
      <c r="AN33">
        <v>14</v>
      </c>
      <c r="AO33">
        <f t="shared" si="14"/>
        <v>29.277928391692811</v>
      </c>
      <c r="AP33">
        <f t="shared" si="15"/>
        <v>-29.277928391692811</v>
      </c>
    </row>
    <row r="34" spans="1:42" x14ac:dyDescent="0.25">
      <c r="A34">
        <v>32</v>
      </c>
      <c r="B34" s="1">
        <v>349</v>
      </c>
      <c r="C34" s="1">
        <v>349</v>
      </c>
      <c r="D34" s="1">
        <v>348</v>
      </c>
      <c r="E34" s="1">
        <v>348</v>
      </c>
      <c r="F34" s="1">
        <v>350</v>
      </c>
      <c r="G34" s="1">
        <f t="shared" si="2"/>
        <v>348.8</v>
      </c>
      <c r="J34">
        <f t="shared" si="3"/>
        <v>-3.2912805994066048</v>
      </c>
      <c r="K34">
        <f t="shared" si="4"/>
        <v>0</v>
      </c>
      <c r="L34">
        <f>IF(K34=0,0,COUNTIF($K$3:K34,"&lt;&gt;0"))</f>
        <v>0</v>
      </c>
      <c r="M34">
        <f t="shared" si="0"/>
        <v>0.89128059940662752</v>
      </c>
      <c r="N34">
        <f t="shared" si="5"/>
        <v>-44.430791008900826</v>
      </c>
      <c r="O34">
        <f>IF(N34=0,0,COUNTIF($N$3:N34,"&lt;&gt;0"))</f>
        <v>15</v>
      </c>
      <c r="P34">
        <f t="shared" si="6"/>
        <v>20.912805994066296</v>
      </c>
      <c r="Q34">
        <f t="shared" si="7"/>
        <v>-20.912805994066296</v>
      </c>
      <c r="R34">
        <v>77</v>
      </c>
      <c r="S34" s="1">
        <v>346</v>
      </c>
      <c r="T34" s="1">
        <v>347</v>
      </c>
      <c r="U34" s="1">
        <v>347</v>
      </c>
      <c r="V34" s="1">
        <v>345</v>
      </c>
      <c r="W34" s="1">
        <v>348</v>
      </c>
      <c r="X34" s="1">
        <f t="shared" si="20"/>
        <v>346.6</v>
      </c>
      <c r="Y34" s="1">
        <v>32</v>
      </c>
      <c r="Z34">
        <f t="shared" si="8"/>
        <v>-5.4912805994065934</v>
      </c>
      <c r="AA34">
        <f t="shared" si="16"/>
        <v>0</v>
      </c>
      <c r="AB34">
        <v>0</v>
      </c>
      <c r="AC34">
        <f t="shared" si="9"/>
        <v>-1.3087194005933611</v>
      </c>
      <c r="AD34">
        <f t="shared" si="17"/>
        <v>-15.087194005933782</v>
      </c>
      <c r="AE34">
        <v>10</v>
      </c>
      <c r="AF34">
        <f t="shared" si="10"/>
        <v>20.912805994066296</v>
      </c>
      <c r="AG34">
        <f t="shared" si="11"/>
        <v>-20.912805994066296</v>
      </c>
      <c r="AH34">
        <v>32</v>
      </c>
      <c r="AI34">
        <f t="shared" si="12"/>
        <v>-4.6547683596439811</v>
      </c>
      <c r="AJ34">
        <f t="shared" si="18"/>
        <v>0</v>
      </c>
      <c r="AK34">
        <v>0</v>
      </c>
      <c r="AL34">
        <f t="shared" si="13"/>
        <v>-2.1452316403559735</v>
      </c>
      <c r="AM34">
        <f t="shared" si="19"/>
        <v>-25.178474605339829</v>
      </c>
      <c r="AN34">
        <v>15</v>
      </c>
      <c r="AO34">
        <f t="shared" si="14"/>
        <v>29.277928391692811</v>
      </c>
      <c r="AP34">
        <f t="shared" si="15"/>
        <v>-29.277928391692811</v>
      </c>
    </row>
    <row r="35" spans="1:42" x14ac:dyDescent="0.25">
      <c r="A35">
        <v>33</v>
      </c>
      <c r="B35" s="1">
        <v>349</v>
      </c>
      <c r="C35" s="1">
        <v>350</v>
      </c>
      <c r="D35" s="1">
        <v>348</v>
      </c>
      <c r="E35" s="1">
        <v>350</v>
      </c>
      <c r="F35" s="1">
        <v>349</v>
      </c>
      <c r="G35" s="1">
        <f t="shared" si="2"/>
        <v>349.2</v>
      </c>
      <c r="J35">
        <f t="shared" si="3"/>
        <v>-2.8912805994066275</v>
      </c>
      <c r="K35">
        <f t="shared" si="4"/>
        <v>0</v>
      </c>
      <c r="L35">
        <f>IF(K35=0,0,COUNTIF($K$3:K35,"&lt;&gt;0"))</f>
        <v>0</v>
      </c>
      <c r="M35">
        <f t="shared" si="0"/>
        <v>1.2912805994066048</v>
      </c>
      <c r="N35">
        <f t="shared" si="5"/>
        <v>-43.139510409494221</v>
      </c>
      <c r="O35">
        <f>IF(N35=0,0,COUNTIF($N$3:N35,"&lt;&gt;0"))</f>
        <v>16</v>
      </c>
      <c r="P35">
        <f t="shared" si="6"/>
        <v>20.912805994066296</v>
      </c>
      <c r="Q35">
        <f t="shared" si="7"/>
        <v>-20.912805994066296</v>
      </c>
      <c r="R35">
        <v>78</v>
      </c>
      <c r="S35" s="1">
        <v>350</v>
      </c>
      <c r="T35" s="1">
        <v>349</v>
      </c>
      <c r="U35" s="1">
        <v>349</v>
      </c>
      <c r="V35" s="1">
        <v>347</v>
      </c>
      <c r="W35" s="1">
        <v>350</v>
      </c>
      <c r="X35" s="1">
        <f t="shared" si="20"/>
        <v>349</v>
      </c>
      <c r="Y35" s="1">
        <v>33</v>
      </c>
      <c r="Z35">
        <f t="shared" si="8"/>
        <v>-3.0912805994066161</v>
      </c>
      <c r="AA35">
        <f t="shared" si="16"/>
        <v>0</v>
      </c>
      <c r="AB35">
        <v>0</v>
      </c>
      <c r="AC35">
        <f t="shared" si="9"/>
        <v>1.0912805994066161</v>
      </c>
      <c r="AD35">
        <f t="shared" si="17"/>
        <v>-13.995913406527166</v>
      </c>
      <c r="AE35">
        <v>11</v>
      </c>
      <c r="AF35">
        <f t="shared" si="10"/>
        <v>20.912805994066296</v>
      </c>
      <c r="AG35">
        <f t="shared" si="11"/>
        <v>-20.912805994066296</v>
      </c>
      <c r="AH35">
        <v>33</v>
      </c>
      <c r="AI35">
        <f t="shared" si="12"/>
        <v>-2.2547683596440038</v>
      </c>
      <c r="AJ35">
        <f t="shared" si="18"/>
        <v>0</v>
      </c>
      <c r="AK35">
        <v>0</v>
      </c>
      <c r="AL35">
        <f t="shared" si="13"/>
        <v>0.25476835964400379</v>
      </c>
      <c r="AM35">
        <f t="shared" si="19"/>
        <v>-24.923706245695826</v>
      </c>
      <c r="AN35">
        <v>16</v>
      </c>
      <c r="AO35">
        <f t="shared" si="14"/>
        <v>29.277928391692811</v>
      </c>
      <c r="AP35">
        <f t="shared" si="15"/>
        <v>-29.277928391692811</v>
      </c>
    </row>
    <row r="36" spans="1:42" x14ac:dyDescent="0.25">
      <c r="A36">
        <v>34</v>
      </c>
      <c r="B36" s="1">
        <v>348</v>
      </c>
      <c r="C36" s="1">
        <v>348</v>
      </c>
      <c r="D36" s="1">
        <v>348</v>
      </c>
      <c r="E36" s="1">
        <v>345</v>
      </c>
      <c r="F36" s="1">
        <v>349</v>
      </c>
      <c r="G36" s="1">
        <f t="shared" si="2"/>
        <v>347.6</v>
      </c>
      <c r="J36">
        <f t="shared" si="3"/>
        <v>-4.4912805994065934</v>
      </c>
      <c r="K36">
        <f t="shared" si="4"/>
        <v>0</v>
      </c>
      <c r="L36">
        <f>IF(K36=0,0,COUNTIF($K$3:K36,"&lt;&gt;0"))</f>
        <v>0</v>
      </c>
      <c r="M36">
        <f t="shared" si="0"/>
        <v>-0.30871940059336112</v>
      </c>
      <c r="N36">
        <f t="shared" si="5"/>
        <v>-43.448229810087582</v>
      </c>
      <c r="O36">
        <f>IF(N36=0,0,COUNTIF($N$3:N36,"&lt;&gt;0"))</f>
        <v>17</v>
      </c>
      <c r="P36">
        <f t="shared" si="6"/>
        <v>20.912805994066296</v>
      </c>
      <c r="Q36">
        <f t="shared" si="7"/>
        <v>-20.912805994066296</v>
      </c>
      <c r="R36">
        <v>79</v>
      </c>
      <c r="S36" s="1">
        <v>350</v>
      </c>
      <c r="T36" s="1">
        <v>350</v>
      </c>
      <c r="U36" s="1">
        <v>350</v>
      </c>
      <c r="V36" s="1">
        <v>348</v>
      </c>
      <c r="W36" s="1">
        <v>351</v>
      </c>
      <c r="X36" s="1">
        <f t="shared" si="20"/>
        <v>349.8</v>
      </c>
      <c r="Y36" s="1">
        <v>34</v>
      </c>
      <c r="Z36">
        <f t="shared" si="8"/>
        <v>-2.2912805994066048</v>
      </c>
      <c r="AA36">
        <f t="shared" si="16"/>
        <v>0</v>
      </c>
      <c r="AB36">
        <v>0</v>
      </c>
      <c r="AC36">
        <f t="shared" si="9"/>
        <v>1.8912805994066275</v>
      </c>
      <c r="AD36">
        <f t="shared" si="17"/>
        <v>-12.104632807120538</v>
      </c>
      <c r="AE36">
        <v>12</v>
      </c>
      <c r="AF36">
        <f t="shared" si="10"/>
        <v>20.912805994066296</v>
      </c>
      <c r="AG36">
        <f t="shared" si="11"/>
        <v>-20.912805994066296</v>
      </c>
      <c r="AH36">
        <v>34</v>
      </c>
      <c r="AI36">
        <f t="shared" si="12"/>
        <v>-1.4547683596439924</v>
      </c>
      <c r="AJ36">
        <f t="shared" si="18"/>
        <v>0</v>
      </c>
      <c r="AK36">
        <v>0</v>
      </c>
      <c r="AL36">
        <f t="shared" si="13"/>
        <v>1.0547683596440152</v>
      </c>
      <c r="AM36">
        <f t="shared" si="19"/>
        <v>-23.86893788605181</v>
      </c>
      <c r="AN36">
        <v>17</v>
      </c>
      <c r="AO36">
        <f t="shared" si="14"/>
        <v>29.277928391692811</v>
      </c>
      <c r="AP36">
        <f t="shared" si="15"/>
        <v>-29.277928391692811</v>
      </c>
    </row>
    <row r="37" spans="1:42" x14ac:dyDescent="0.25">
      <c r="A37">
        <v>35</v>
      </c>
      <c r="B37" s="1">
        <v>348</v>
      </c>
      <c r="C37" s="1">
        <v>349</v>
      </c>
      <c r="D37" s="1">
        <v>348</v>
      </c>
      <c r="E37" s="1">
        <v>345</v>
      </c>
      <c r="F37" s="1">
        <v>348</v>
      </c>
      <c r="G37" s="1">
        <f t="shared" si="2"/>
        <v>347.6</v>
      </c>
      <c r="J37">
        <f t="shared" si="3"/>
        <v>-4.4912805994065934</v>
      </c>
      <c r="K37">
        <f t="shared" si="4"/>
        <v>0</v>
      </c>
      <c r="L37">
        <f>IF(K37=0,0,COUNTIF($K$3:K37,"&lt;&gt;0"))</f>
        <v>0</v>
      </c>
      <c r="M37">
        <f t="shared" si="0"/>
        <v>-0.30871940059336112</v>
      </c>
      <c r="N37">
        <f t="shared" si="5"/>
        <v>-43.756949210680943</v>
      </c>
      <c r="O37">
        <f>IF(N37=0,0,COUNTIF($N$3:N37,"&lt;&gt;0"))</f>
        <v>18</v>
      </c>
      <c r="P37">
        <f t="shared" si="6"/>
        <v>20.912805994066296</v>
      </c>
      <c r="Q37">
        <f t="shared" si="7"/>
        <v>-20.912805994066296</v>
      </c>
      <c r="R37">
        <v>80</v>
      </c>
      <c r="S37" s="1">
        <v>350</v>
      </c>
      <c r="T37" s="1">
        <v>350</v>
      </c>
      <c r="U37" s="1">
        <v>349</v>
      </c>
      <c r="V37" s="1">
        <v>348</v>
      </c>
      <c r="W37" s="1">
        <v>351</v>
      </c>
      <c r="X37" s="1">
        <f t="shared" si="20"/>
        <v>349.6</v>
      </c>
      <c r="Y37" s="1">
        <v>35</v>
      </c>
      <c r="Z37">
        <f t="shared" si="8"/>
        <v>-2.4912805994065934</v>
      </c>
      <c r="AA37">
        <f t="shared" si="16"/>
        <v>0</v>
      </c>
      <c r="AB37">
        <v>0</v>
      </c>
      <c r="AC37">
        <f t="shared" si="9"/>
        <v>1.6912805994066389</v>
      </c>
      <c r="AD37">
        <f t="shared" si="17"/>
        <v>-10.413352207713899</v>
      </c>
      <c r="AE37">
        <v>13</v>
      </c>
      <c r="AF37">
        <f t="shared" si="10"/>
        <v>20.912805994066296</v>
      </c>
      <c r="AG37">
        <f t="shared" si="11"/>
        <v>-20.912805994066296</v>
      </c>
      <c r="AH37">
        <v>35</v>
      </c>
      <c r="AI37">
        <f t="shared" si="12"/>
        <v>-1.6547683596439811</v>
      </c>
      <c r="AJ37">
        <f t="shared" si="18"/>
        <v>0</v>
      </c>
      <c r="AK37">
        <v>0</v>
      </c>
      <c r="AL37">
        <f t="shared" si="13"/>
        <v>0.85476835964402653</v>
      </c>
      <c r="AM37">
        <f t="shared" si="19"/>
        <v>-23.014169526407784</v>
      </c>
      <c r="AN37">
        <v>18</v>
      </c>
      <c r="AO37">
        <f t="shared" si="14"/>
        <v>29.277928391692811</v>
      </c>
      <c r="AP37">
        <f t="shared" si="15"/>
        <v>-29.277928391692811</v>
      </c>
    </row>
    <row r="38" spans="1:42" x14ac:dyDescent="0.25">
      <c r="A38">
        <v>36</v>
      </c>
      <c r="B38" s="1">
        <v>354</v>
      </c>
      <c r="C38" s="1">
        <v>350</v>
      </c>
      <c r="D38" s="1">
        <v>360</v>
      </c>
      <c r="E38" s="1">
        <v>350</v>
      </c>
      <c r="F38" s="1">
        <v>359</v>
      </c>
      <c r="G38" s="1">
        <f t="shared" si="2"/>
        <v>354.6</v>
      </c>
      <c r="J38">
        <f t="shared" si="3"/>
        <v>2.5087194005934066</v>
      </c>
      <c r="K38">
        <f t="shared" si="4"/>
        <v>2.5087194005933933</v>
      </c>
      <c r="L38">
        <f>IF(K38=0,0,COUNTIF(K38:K38,"&lt;&gt;0"))</f>
        <v>1</v>
      </c>
      <c r="M38">
        <f t="shared" si="0"/>
        <v>6.6912805994066389</v>
      </c>
      <c r="N38">
        <f t="shared" si="5"/>
        <v>-37.065668611274305</v>
      </c>
      <c r="O38">
        <f>IF(N38=0,0,COUNTIF($N$3:N38,"&lt;&gt;0"))</f>
        <v>19</v>
      </c>
      <c r="P38">
        <f t="shared" si="6"/>
        <v>20.912805994066296</v>
      </c>
      <c r="Q38">
        <f t="shared" si="7"/>
        <v>-20.912805994066296</v>
      </c>
      <c r="R38">
        <v>81</v>
      </c>
      <c r="S38" s="1">
        <v>348</v>
      </c>
      <c r="T38" s="1">
        <v>348</v>
      </c>
      <c r="U38" s="1">
        <v>348</v>
      </c>
      <c r="V38" s="1">
        <v>346</v>
      </c>
      <c r="W38" s="1">
        <v>350</v>
      </c>
      <c r="X38" s="1">
        <f t="shared" si="20"/>
        <v>348</v>
      </c>
      <c r="Y38" s="1">
        <v>36</v>
      </c>
      <c r="Z38">
        <f t="shared" si="8"/>
        <v>-4.0912805994066161</v>
      </c>
      <c r="AA38">
        <f t="shared" si="16"/>
        <v>0</v>
      </c>
      <c r="AB38">
        <v>0</v>
      </c>
      <c r="AC38">
        <f t="shared" si="9"/>
        <v>9.1280599406616147E-2</v>
      </c>
      <c r="AD38">
        <f t="shared" si="17"/>
        <v>-10.322071608307283</v>
      </c>
      <c r="AE38">
        <v>14</v>
      </c>
      <c r="AF38">
        <f t="shared" si="10"/>
        <v>20.912805994066296</v>
      </c>
      <c r="AG38">
        <f t="shared" si="11"/>
        <v>-20.912805994066296</v>
      </c>
      <c r="AH38">
        <v>36</v>
      </c>
      <c r="AI38">
        <f t="shared" si="12"/>
        <v>-3.2547683596440038</v>
      </c>
      <c r="AJ38">
        <f t="shared" si="18"/>
        <v>0</v>
      </c>
      <c r="AK38">
        <v>0</v>
      </c>
      <c r="AL38">
        <f t="shared" si="13"/>
        <v>-0.74523164035599621</v>
      </c>
      <c r="AM38">
        <f t="shared" si="19"/>
        <v>-23.75940116676378</v>
      </c>
      <c r="AN38">
        <v>19</v>
      </c>
      <c r="AO38">
        <f t="shared" si="14"/>
        <v>29.277928391692811</v>
      </c>
      <c r="AP38">
        <f t="shared" si="15"/>
        <v>-29.277928391692811</v>
      </c>
    </row>
    <row r="39" spans="1:42" x14ac:dyDescent="0.25">
      <c r="A39">
        <v>37</v>
      </c>
      <c r="B39" s="1">
        <v>346</v>
      </c>
      <c r="C39" s="1">
        <v>344</v>
      </c>
      <c r="D39" s="1">
        <v>344</v>
      </c>
      <c r="E39" s="1">
        <v>342</v>
      </c>
      <c r="F39" s="1">
        <v>345</v>
      </c>
      <c r="G39" s="1">
        <f t="shared" si="2"/>
        <v>344.2</v>
      </c>
      <c r="J39">
        <f t="shared" si="3"/>
        <v>-7.8912805994066275</v>
      </c>
      <c r="K39">
        <f t="shared" si="4"/>
        <v>0</v>
      </c>
      <c r="L39">
        <f t="shared" ref="L39:L47" si="21">IF(K39=0,0,COUNTIF(K39:K39,"&lt;&gt;0"))</f>
        <v>0</v>
      </c>
      <c r="M39">
        <f t="shared" si="0"/>
        <v>-3.7087194005933952</v>
      </c>
      <c r="N39">
        <f t="shared" si="5"/>
        <v>-40.7743880118677</v>
      </c>
      <c r="O39">
        <f>IF(N39=0,0,COUNTIF($N$3:N39,"&lt;&gt;0"))</f>
        <v>20</v>
      </c>
      <c r="P39">
        <f t="shared" si="6"/>
        <v>20.912805994066296</v>
      </c>
      <c r="Q39">
        <f t="shared" si="7"/>
        <v>-20.912805994066296</v>
      </c>
      <c r="R39">
        <v>82</v>
      </c>
      <c r="S39" s="1">
        <v>350</v>
      </c>
      <c r="T39" s="1">
        <v>349</v>
      </c>
      <c r="U39" s="1">
        <v>349</v>
      </c>
      <c r="V39" s="1">
        <v>347</v>
      </c>
      <c r="W39" s="1">
        <v>350</v>
      </c>
      <c r="X39" s="1">
        <f t="shared" si="20"/>
        <v>349</v>
      </c>
      <c r="Y39" s="1">
        <v>37</v>
      </c>
      <c r="Z39">
        <f t="shared" si="8"/>
        <v>-3.0912805994066161</v>
      </c>
      <c r="AA39">
        <f t="shared" si="16"/>
        <v>0</v>
      </c>
      <c r="AB39">
        <v>0</v>
      </c>
      <c r="AC39">
        <f t="shared" si="9"/>
        <v>1.0912805994066161</v>
      </c>
      <c r="AD39">
        <f t="shared" si="17"/>
        <v>-9.2307910089006668</v>
      </c>
      <c r="AE39">
        <v>15</v>
      </c>
      <c r="AF39">
        <f t="shared" si="10"/>
        <v>20.912805994066296</v>
      </c>
      <c r="AG39">
        <f t="shared" si="11"/>
        <v>-20.912805994066296</v>
      </c>
      <c r="AH39">
        <v>37</v>
      </c>
      <c r="AI39">
        <f t="shared" si="12"/>
        <v>-2.2547683596440038</v>
      </c>
      <c r="AJ39">
        <f t="shared" si="18"/>
        <v>0</v>
      </c>
      <c r="AK39">
        <v>0</v>
      </c>
      <c r="AL39">
        <f t="shared" si="13"/>
        <v>0.25476835964400379</v>
      </c>
      <c r="AM39">
        <f t="shared" si="19"/>
        <v>-23.504632807119776</v>
      </c>
      <c r="AN39">
        <v>20</v>
      </c>
      <c r="AO39">
        <f t="shared" si="14"/>
        <v>29.277928391692811</v>
      </c>
      <c r="AP39">
        <f t="shared" si="15"/>
        <v>-29.277928391692811</v>
      </c>
    </row>
    <row r="40" spans="1:42" x14ac:dyDescent="0.25">
      <c r="A40">
        <v>38</v>
      </c>
      <c r="B40" s="1">
        <v>350</v>
      </c>
      <c r="C40" s="1">
        <v>351</v>
      </c>
      <c r="D40" s="1">
        <v>351</v>
      </c>
      <c r="E40" s="1">
        <v>352</v>
      </c>
      <c r="F40" s="1">
        <v>354</v>
      </c>
      <c r="G40" s="1">
        <f t="shared" si="2"/>
        <v>351.6</v>
      </c>
      <c r="J40">
        <f t="shared" si="3"/>
        <v>-0.49128059940659341</v>
      </c>
      <c r="K40">
        <f t="shared" si="4"/>
        <v>0</v>
      </c>
      <c r="L40">
        <f t="shared" si="21"/>
        <v>0</v>
      </c>
      <c r="M40">
        <f t="shared" si="0"/>
        <v>3.6912805994066389</v>
      </c>
      <c r="N40">
        <f t="shared" si="5"/>
        <v>-37.083107412461061</v>
      </c>
      <c r="O40">
        <f>IF(N40=0,0,COUNTIF($N$3:N40,"&lt;&gt;0"))</f>
        <v>21</v>
      </c>
      <c r="P40">
        <f t="shared" si="6"/>
        <v>20.912805994066296</v>
      </c>
      <c r="Q40">
        <f t="shared" si="7"/>
        <v>-20.912805994066296</v>
      </c>
      <c r="R40">
        <v>83</v>
      </c>
      <c r="S40" s="1">
        <v>345</v>
      </c>
      <c r="T40" s="1">
        <v>347</v>
      </c>
      <c r="U40" s="1">
        <v>346</v>
      </c>
      <c r="V40" s="1">
        <v>348</v>
      </c>
      <c r="W40" s="1">
        <v>347</v>
      </c>
      <c r="X40" s="1">
        <f t="shared" si="20"/>
        <v>346.6</v>
      </c>
      <c r="Y40" s="1">
        <v>38</v>
      </c>
      <c r="Z40">
        <f t="shared" si="8"/>
        <v>-5.4912805994065934</v>
      </c>
      <c r="AA40">
        <f t="shared" si="16"/>
        <v>0</v>
      </c>
      <c r="AB40">
        <v>0</v>
      </c>
      <c r="AC40">
        <f t="shared" si="9"/>
        <v>-1.3087194005933611</v>
      </c>
      <c r="AD40">
        <f t="shared" si="17"/>
        <v>-10.539510409494028</v>
      </c>
      <c r="AE40">
        <v>16</v>
      </c>
      <c r="AF40">
        <f t="shared" si="10"/>
        <v>20.912805994066296</v>
      </c>
      <c r="AG40">
        <f t="shared" si="11"/>
        <v>-20.912805994066296</v>
      </c>
      <c r="AH40">
        <v>38</v>
      </c>
      <c r="AI40">
        <f t="shared" si="12"/>
        <v>-4.6547683596439811</v>
      </c>
      <c r="AJ40">
        <f t="shared" si="18"/>
        <v>0</v>
      </c>
      <c r="AK40">
        <v>0</v>
      </c>
      <c r="AL40">
        <f t="shared" si="13"/>
        <v>-2.1452316403559735</v>
      </c>
      <c r="AM40">
        <f t="shared" si="19"/>
        <v>-25.64986444747575</v>
      </c>
      <c r="AN40">
        <v>21</v>
      </c>
      <c r="AO40">
        <f t="shared" si="14"/>
        <v>29.277928391692811</v>
      </c>
      <c r="AP40">
        <f t="shared" si="15"/>
        <v>-29.277928391692811</v>
      </c>
    </row>
    <row r="41" spans="1:42" x14ac:dyDescent="0.25">
      <c r="A41">
        <v>39</v>
      </c>
      <c r="B41" s="1">
        <v>342</v>
      </c>
      <c r="C41" s="1">
        <v>342</v>
      </c>
      <c r="D41" s="1">
        <v>343</v>
      </c>
      <c r="E41" s="1">
        <v>340</v>
      </c>
      <c r="F41" s="1">
        <v>344</v>
      </c>
      <c r="G41" s="1">
        <f t="shared" si="2"/>
        <v>342.2</v>
      </c>
      <c r="J41">
        <f t="shared" si="3"/>
        <v>-9.8912805994066275</v>
      </c>
      <c r="K41">
        <f t="shared" si="4"/>
        <v>0</v>
      </c>
      <c r="L41">
        <f t="shared" si="21"/>
        <v>0</v>
      </c>
      <c r="M41">
        <f t="shared" si="0"/>
        <v>-5.7087194005933952</v>
      </c>
      <c r="N41">
        <f t="shared" si="5"/>
        <v>-42.791826813054456</v>
      </c>
      <c r="O41">
        <f>IF(N41=0,0,COUNTIF($N$3:N41,"&lt;&gt;0"))</f>
        <v>22</v>
      </c>
      <c r="P41">
        <f t="shared" si="6"/>
        <v>20.912805994066296</v>
      </c>
      <c r="Q41">
        <f t="shared" si="7"/>
        <v>-20.912805994066296</v>
      </c>
      <c r="R41">
        <v>84</v>
      </c>
      <c r="S41" s="1">
        <v>351</v>
      </c>
      <c r="T41" s="1">
        <v>351</v>
      </c>
      <c r="U41" s="1">
        <v>350</v>
      </c>
      <c r="V41" s="1">
        <v>348</v>
      </c>
      <c r="W41" s="1">
        <v>352</v>
      </c>
      <c r="X41" s="1">
        <f t="shared" si="20"/>
        <v>350.4</v>
      </c>
      <c r="Y41" s="1">
        <v>39</v>
      </c>
      <c r="Z41">
        <f t="shared" si="8"/>
        <v>-1.6912805994066389</v>
      </c>
      <c r="AA41">
        <f t="shared" si="16"/>
        <v>0</v>
      </c>
      <c r="AB41">
        <v>0</v>
      </c>
      <c r="AC41">
        <f t="shared" si="9"/>
        <v>2.4912805994065934</v>
      </c>
      <c r="AD41">
        <f t="shared" si="17"/>
        <v>-8.0482298100874345</v>
      </c>
      <c r="AE41">
        <v>17</v>
      </c>
      <c r="AF41">
        <f t="shared" si="10"/>
        <v>20.912805994066296</v>
      </c>
      <c r="AG41">
        <f t="shared" si="11"/>
        <v>-20.912805994066296</v>
      </c>
      <c r="AH41">
        <v>39</v>
      </c>
      <c r="AI41">
        <f t="shared" si="12"/>
        <v>-0.85476835964402653</v>
      </c>
      <c r="AJ41">
        <f t="shared" si="18"/>
        <v>0</v>
      </c>
      <c r="AK41">
        <v>0</v>
      </c>
      <c r="AL41">
        <f t="shared" si="13"/>
        <v>1.6547683596439811</v>
      </c>
      <c r="AM41">
        <f t="shared" si="19"/>
        <v>-23.995096087831769</v>
      </c>
      <c r="AN41">
        <v>22</v>
      </c>
      <c r="AO41">
        <f t="shared" si="14"/>
        <v>29.277928391692811</v>
      </c>
      <c r="AP41">
        <f t="shared" si="15"/>
        <v>-29.277928391692811</v>
      </c>
    </row>
    <row r="42" spans="1:42" x14ac:dyDescent="0.25">
      <c r="A42">
        <v>40</v>
      </c>
      <c r="B42" s="1">
        <v>349</v>
      </c>
      <c r="C42" s="1">
        <v>349</v>
      </c>
      <c r="D42" s="1">
        <v>349</v>
      </c>
      <c r="E42" s="1">
        <v>347</v>
      </c>
      <c r="F42" s="1">
        <v>351</v>
      </c>
      <c r="G42" s="1">
        <f t="shared" si="2"/>
        <v>349</v>
      </c>
      <c r="J42">
        <f t="shared" si="3"/>
        <v>-3.0912805994066161</v>
      </c>
      <c r="K42">
        <f t="shared" si="4"/>
        <v>0</v>
      </c>
      <c r="L42">
        <f t="shared" si="21"/>
        <v>0</v>
      </c>
      <c r="M42">
        <f t="shared" si="0"/>
        <v>1.0912805994066161</v>
      </c>
      <c r="N42">
        <f t="shared" si="5"/>
        <v>-41.70054621364784</v>
      </c>
      <c r="O42">
        <f>IF(N42=0,0,COUNTIF($N$3:N42,"&lt;&gt;0"))</f>
        <v>23</v>
      </c>
      <c r="P42">
        <f t="shared" si="6"/>
        <v>20.912805994066296</v>
      </c>
      <c r="Q42">
        <f t="shared" si="7"/>
        <v>-20.912805994066296</v>
      </c>
      <c r="R42">
        <v>85</v>
      </c>
      <c r="S42" s="1">
        <v>349</v>
      </c>
      <c r="T42" s="1">
        <v>348</v>
      </c>
      <c r="U42" s="1">
        <v>349</v>
      </c>
      <c r="V42" s="1">
        <v>346</v>
      </c>
      <c r="W42" s="1">
        <v>351</v>
      </c>
      <c r="X42" s="1">
        <f t="shared" si="20"/>
        <v>348.6</v>
      </c>
      <c r="Y42" s="1">
        <v>40</v>
      </c>
      <c r="Z42">
        <f t="shared" si="8"/>
        <v>-3.4912805994065934</v>
      </c>
      <c r="AA42">
        <f t="shared" si="16"/>
        <v>0</v>
      </c>
      <c r="AB42">
        <v>0</v>
      </c>
      <c r="AC42">
        <f t="shared" si="9"/>
        <v>0.69128059940663888</v>
      </c>
      <c r="AD42">
        <f t="shared" si="17"/>
        <v>-7.3569492106807957</v>
      </c>
      <c r="AE42">
        <v>18</v>
      </c>
      <c r="AF42">
        <f t="shared" si="10"/>
        <v>20.912805994066296</v>
      </c>
      <c r="AG42">
        <f t="shared" si="11"/>
        <v>-20.912805994066296</v>
      </c>
      <c r="AH42">
        <v>40</v>
      </c>
      <c r="AI42">
        <f t="shared" si="12"/>
        <v>-2.6547683596439811</v>
      </c>
      <c r="AJ42">
        <f t="shared" si="18"/>
        <v>0</v>
      </c>
      <c r="AK42">
        <v>0</v>
      </c>
      <c r="AL42">
        <f t="shared" si="13"/>
        <v>-0.14523164035597347</v>
      </c>
      <c r="AM42">
        <f t="shared" si="19"/>
        <v>-24.140327728187742</v>
      </c>
      <c r="AN42">
        <v>23</v>
      </c>
      <c r="AO42">
        <f t="shared" si="14"/>
        <v>29.277928391692811</v>
      </c>
      <c r="AP42">
        <f t="shared" si="15"/>
        <v>-29.277928391692811</v>
      </c>
    </row>
    <row r="43" spans="1:42" x14ac:dyDescent="0.25">
      <c r="A43">
        <v>41</v>
      </c>
      <c r="B43" s="1">
        <v>349</v>
      </c>
      <c r="C43" s="1">
        <v>348</v>
      </c>
      <c r="D43" s="1">
        <v>348</v>
      </c>
      <c r="E43" s="1">
        <v>347</v>
      </c>
      <c r="F43" s="1">
        <v>350</v>
      </c>
      <c r="G43" s="1">
        <f t="shared" si="2"/>
        <v>348.4</v>
      </c>
      <c r="J43">
        <f t="shared" si="3"/>
        <v>-3.6912805994066389</v>
      </c>
      <c r="K43">
        <f t="shared" si="4"/>
        <v>0</v>
      </c>
      <c r="L43">
        <f t="shared" si="21"/>
        <v>0</v>
      </c>
      <c r="M43">
        <f t="shared" si="0"/>
        <v>0.49128059940659341</v>
      </c>
      <c r="N43">
        <f t="shared" si="5"/>
        <v>-41.209265614241247</v>
      </c>
      <c r="O43">
        <f>IF(N43=0,0,COUNTIF($N$3:N43,"&lt;&gt;0"))</f>
        <v>24</v>
      </c>
      <c r="P43">
        <f t="shared" si="6"/>
        <v>20.912805994066296</v>
      </c>
      <c r="Q43">
        <f t="shared" si="7"/>
        <v>-20.912805994066296</v>
      </c>
    </row>
    <row r="44" spans="1:42" x14ac:dyDescent="0.25">
      <c r="A44">
        <v>42</v>
      </c>
      <c r="B44" s="1">
        <v>349</v>
      </c>
      <c r="C44" s="1">
        <v>349</v>
      </c>
      <c r="D44" s="1">
        <v>347</v>
      </c>
      <c r="E44" s="1">
        <v>350</v>
      </c>
      <c r="F44" s="1">
        <v>349</v>
      </c>
      <c r="G44" s="1">
        <f t="shared" si="2"/>
        <v>348.8</v>
      </c>
      <c r="J44">
        <f t="shared" si="3"/>
        <v>-3.2912805994066048</v>
      </c>
      <c r="K44">
        <f t="shared" si="4"/>
        <v>0</v>
      </c>
      <c r="L44">
        <f t="shared" si="21"/>
        <v>0</v>
      </c>
      <c r="M44">
        <f t="shared" si="0"/>
        <v>0.89128059940662752</v>
      </c>
      <c r="N44">
        <f t="shared" si="5"/>
        <v>-40.317985014834619</v>
      </c>
      <c r="O44">
        <f>IF(N44=0,0,COUNTIF($N$3:N44,"&lt;&gt;0"))</f>
        <v>25</v>
      </c>
      <c r="P44">
        <f t="shared" si="6"/>
        <v>20.912805994066296</v>
      </c>
      <c r="Q44">
        <f t="shared" si="7"/>
        <v>-20.912805994066296</v>
      </c>
    </row>
    <row r="45" spans="1:42" x14ac:dyDescent="0.25">
      <c r="A45">
        <v>43</v>
      </c>
      <c r="B45" s="1">
        <v>348</v>
      </c>
      <c r="C45" s="1">
        <v>348</v>
      </c>
      <c r="D45" s="1">
        <v>347</v>
      </c>
      <c r="E45" s="1">
        <v>347</v>
      </c>
      <c r="F45" s="1">
        <v>349</v>
      </c>
      <c r="G45" s="1">
        <f t="shared" si="2"/>
        <v>347.8</v>
      </c>
      <c r="J45">
        <f t="shared" si="3"/>
        <v>-4.2912805994066048</v>
      </c>
      <c r="K45">
        <f t="shared" si="4"/>
        <v>0</v>
      </c>
      <c r="L45">
        <f t="shared" si="21"/>
        <v>0</v>
      </c>
      <c r="M45">
        <f t="shared" si="0"/>
        <v>-0.10871940059337248</v>
      </c>
      <c r="N45">
        <f t="shared" si="5"/>
        <v>-40.426704415427992</v>
      </c>
      <c r="O45">
        <f>IF(N45=0,0,COUNTIF($N$3:N45,"&lt;&gt;0"))</f>
        <v>26</v>
      </c>
      <c r="P45">
        <f t="shared" si="6"/>
        <v>20.912805994066296</v>
      </c>
      <c r="Q45">
        <f t="shared" si="7"/>
        <v>-20.912805994066296</v>
      </c>
    </row>
    <row r="46" spans="1:42" x14ac:dyDescent="0.25">
      <c r="A46">
        <v>44</v>
      </c>
      <c r="B46" s="1">
        <v>349</v>
      </c>
      <c r="C46" s="1">
        <v>349</v>
      </c>
      <c r="D46" s="1">
        <v>349</v>
      </c>
      <c r="E46" s="1">
        <v>346</v>
      </c>
      <c r="F46" s="1">
        <v>350</v>
      </c>
      <c r="G46" s="1">
        <f t="shared" si="2"/>
        <v>348.6</v>
      </c>
      <c r="J46">
        <f t="shared" si="3"/>
        <v>-3.4912805994065934</v>
      </c>
      <c r="K46">
        <f t="shared" si="4"/>
        <v>0</v>
      </c>
      <c r="L46">
        <f t="shared" si="21"/>
        <v>0</v>
      </c>
      <c r="M46">
        <f t="shared" si="0"/>
        <v>0.69128059940663888</v>
      </c>
      <c r="N46">
        <f t="shared" si="5"/>
        <v>-39.735423816021353</v>
      </c>
      <c r="O46">
        <f>IF(N46=0,0,COUNTIF($N$3:N46,"&lt;&gt;0"))</f>
        <v>27</v>
      </c>
      <c r="P46">
        <f t="shared" si="6"/>
        <v>20.912805994066296</v>
      </c>
      <c r="Q46">
        <f t="shared" si="7"/>
        <v>-20.912805994066296</v>
      </c>
    </row>
    <row r="47" spans="1:42" x14ac:dyDescent="0.25">
      <c r="A47">
        <v>45</v>
      </c>
      <c r="B47" s="1">
        <v>339</v>
      </c>
      <c r="C47" s="1">
        <v>340</v>
      </c>
      <c r="D47" s="1">
        <v>341</v>
      </c>
      <c r="E47" s="1">
        <v>338</v>
      </c>
      <c r="F47" s="1">
        <v>342</v>
      </c>
      <c r="G47" s="1">
        <f t="shared" si="2"/>
        <v>340</v>
      </c>
      <c r="J47">
        <f t="shared" si="3"/>
        <v>-12.091280599406616</v>
      </c>
      <c r="K47">
        <f t="shared" si="4"/>
        <v>0</v>
      </c>
      <c r="L47">
        <f t="shared" si="21"/>
        <v>0</v>
      </c>
      <c r="M47">
        <f t="shared" si="0"/>
        <v>-7.9087194005933839</v>
      </c>
      <c r="N47">
        <f t="shared" si="5"/>
        <v>-47.644143216614737</v>
      </c>
      <c r="O47">
        <f>IF(N47=0,0,COUNTIF($N$3:N47,"&lt;&gt;0"))</f>
        <v>28</v>
      </c>
      <c r="P47">
        <f t="shared" si="6"/>
        <v>20.912805994066296</v>
      </c>
      <c r="Q47">
        <f t="shared" si="7"/>
        <v>-20.912805994066296</v>
      </c>
    </row>
  </sheetData>
  <mergeCells count="2">
    <mergeCell ref="B1:F1"/>
    <mergeCell ref="Z1:AG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4DD7-7E73-4104-9966-9A1B2670B0D2}">
  <dimension ref="A1:AV47"/>
  <sheetViews>
    <sheetView tabSelected="1" topLeftCell="G4" zoomScale="70" zoomScaleNormal="70" workbookViewId="0">
      <selection activeCell="AI44" sqref="AI44"/>
    </sheetView>
  </sheetViews>
  <sheetFormatPr defaultRowHeight="16.5" x14ac:dyDescent="0.25"/>
  <cols>
    <col min="2" max="6" width="0" hidden="1" customWidth="1"/>
    <col min="8" max="8" width="13.5" customWidth="1"/>
    <col min="16" max="20" width="0" hidden="1" customWidth="1"/>
    <col min="21" max="21" width="11.375" customWidth="1"/>
    <col min="23" max="23" width="13.25" customWidth="1"/>
    <col min="26" max="26" width="11.875" customWidth="1"/>
    <col min="29" max="29" width="12.375" customWidth="1"/>
    <col min="32" max="32" width="11.625" customWidth="1"/>
    <col min="35" max="35" width="11.5" customWidth="1"/>
    <col min="38" max="38" width="11.375" customWidth="1"/>
    <col min="41" max="41" width="11.75" customWidth="1"/>
    <col min="44" max="44" width="11.625" customWidth="1"/>
  </cols>
  <sheetData>
    <row r="1" spans="1:48" x14ac:dyDescent="0.25">
      <c r="B1" s="9" t="s">
        <v>0</v>
      </c>
      <c r="C1" s="10"/>
      <c r="D1" s="10"/>
      <c r="E1" s="10"/>
      <c r="F1" s="11"/>
      <c r="G1" s="1"/>
      <c r="W1" s="12" t="s">
        <v>57</v>
      </c>
      <c r="X1" s="12"/>
      <c r="Y1" s="12"/>
      <c r="Z1" s="12"/>
      <c r="AA1" s="12"/>
      <c r="AB1" s="12"/>
      <c r="AC1" s="12" t="s">
        <v>58</v>
      </c>
      <c r="AD1" s="12"/>
      <c r="AE1" s="12"/>
      <c r="AF1" s="12"/>
      <c r="AG1" s="12"/>
      <c r="AH1" s="12"/>
      <c r="AI1" s="12" t="s">
        <v>59</v>
      </c>
      <c r="AJ1" s="12"/>
      <c r="AK1" s="12"/>
      <c r="AL1" s="12"/>
      <c r="AM1" s="12"/>
      <c r="AN1" s="12"/>
      <c r="AO1" s="12" t="s">
        <v>60</v>
      </c>
      <c r="AP1" s="12"/>
      <c r="AQ1" s="12"/>
      <c r="AR1" s="12"/>
      <c r="AS1" s="12"/>
      <c r="AT1" s="12"/>
    </row>
    <row r="2" spans="1:48" x14ac:dyDescent="0.25"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7" t="s">
        <v>7</v>
      </c>
      <c r="I2">
        <f>AVERAGE(G3:G47)</f>
        <v>348.50666666666672</v>
      </c>
      <c r="P2" s="2" t="s">
        <v>1</v>
      </c>
      <c r="Q2" s="3" t="s">
        <v>2</v>
      </c>
      <c r="R2" s="3" t="s">
        <v>3</v>
      </c>
      <c r="S2" s="3" t="s">
        <v>4</v>
      </c>
      <c r="T2" s="4" t="s">
        <v>5</v>
      </c>
      <c r="U2" s="3" t="s">
        <v>33</v>
      </c>
      <c r="W2" s="7" t="s">
        <v>26</v>
      </c>
      <c r="X2" s="7" t="s">
        <v>24</v>
      </c>
      <c r="Y2" s="7" t="s">
        <v>28</v>
      </c>
      <c r="Z2" s="7" t="s">
        <v>27</v>
      </c>
      <c r="AA2" s="7" t="s">
        <v>25</v>
      </c>
      <c r="AB2" s="7" t="s">
        <v>29</v>
      </c>
      <c r="AC2" s="7" t="s">
        <v>26</v>
      </c>
      <c r="AD2" s="7" t="s">
        <v>24</v>
      </c>
      <c r="AE2" s="7" t="s">
        <v>28</v>
      </c>
      <c r="AF2" s="7" t="s">
        <v>27</v>
      </c>
      <c r="AG2" s="7" t="s">
        <v>25</v>
      </c>
      <c r="AH2" s="7" t="s">
        <v>29</v>
      </c>
      <c r="AI2" s="7" t="s">
        <v>26</v>
      </c>
      <c r="AJ2" s="7" t="s">
        <v>24</v>
      </c>
      <c r="AK2" s="7" t="s">
        <v>28</v>
      </c>
      <c r="AL2" s="7" t="s">
        <v>27</v>
      </c>
      <c r="AM2" s="7" t="s">
        <v>25</v>
      </c>
      <c r="AN2" s="7" t="s">
        <v>29</v>
      </c>
      <c r="AO2" s="7" t="s">
        <v>26</v>
      </c>
      <c r="AP2" s="7" t="s">
        <v>24</v>
      </c>
      <c r="AQ2" s="7" t="s">
        <v>28</v>
      </c>
      <c r="AR2" s="7" t="s">
        <v>27</v>
      </c>
      <c r="AS2" s="7" t="s">
        <v>25</v>
      </c>
      <c r="AT2" s="7" t="s">
        <v>29</v>
      </c>
      <c r="AU2" s="7" t="s">
        <v>31</v>
      </c>
      <c r="AV2" s="7" t="s">
        <v>30</v>
      </c>
    </row>
    <row r="3" spans="1:48" x14ac:dyDescent="0.25">
      <c r="A3">
        <v>1</v>
      </c>
      <c r="B3" s="5">
        <v>352</v>
      </c>
      <c r="C3" s="1">
        <v>352</v>
      </c>
      <c r="D3" s="1">
        <v>353</v>
      </c>
      <c r="E3" s="1">
        <v>351</v>
      </c>
      <c r="F3" s="6">
        <v>354</v>
      </c>
      <c r="G3" s="1">
        <f>AVERAGE(B3:F3)</f>
        <v>352.4</v>
      </c>
      <c r="H3" t="s">
        <v>8</v>
      </c>
      <c r="I3">
        <f>_xlfn.VAR.S(G3:G47)</f>
        <v>17.493818181818209</v>
      </c>
      <c r="O3">
        <v>46</v>
      </c>
      <c r="P3" s="1">
        <v>350</v>
      </c>
      <c r="Q3" s="1">
        <v>350</v>
      </c>
      <c r="R3" s="1">
        <v>348</v>
      </c>
      <c r="S3" s="1">
        <v>347</v>
      </c>
      <c r="T3" s="1">
        <v>351</v>
      </c>
      <c r="U3" s="1">
        <f t="shared" ref="U3:V42" si="0">AVERAGE(P3:T3)</f>
        <v>349.2</v>
      </c>
      <c r="V3" s="1">
        <v>1</v>
      </c>
      <c r="W3">
        <f>U3-($I$5+$K$13)</f>
        <v>-1.8456402997033479</v>
      </c>
      <c r="X3">
        <f>MAX(0,W3+0)</f>
        <v>0</v>
      </c>
      <c r="Y3">
        <v>0</v>
      </c>
      <c r="Z3">
        <f>U3-($I$5-$K$13)</f>
        <v>0.24564029970332513</v>
      </c>
      <c r="AA3">
        <f>MIN(0,Z3+0)</f>
        <v>0</v>
      </c>
      <c r="AB3">
        <v>0</v>
      </c>
      <c r="AC3">
        <f>U3-($I$5+$K$14)</f>
        <v>-2.8912805994066275</v>
      </c>
      <c r="AD3">
        <f>MAX(0,AC3+0)</f>
        <v>0</v>
      </c>
      <c r="AE3">
        <v>0</v>
      </c>
      <c r="AF3">
        <f>U3-($I$5-$K$14)</f>
        <v>1.2912805994066048</v>
      </c>
      <c r="AG3">
        <f>MIN(0,AF3+0)</f>
        <v>0</v>
      </c>
      <c r="AH3">
        <v>0</v>
      </c>
      <c r="AI3">
        <f>U3-($I$5+$K$15)</f>
        <v>-3.936920899109964</v>
      </c>
      <c r="AJ3">
        <f>MAX(0,AI3+0)</f>
        <v>0</v>
      </c>
      <c r="AK3">
        <v>0</v>
      </c>
      <c r="AL3">
        <f>U3-($I$5-$K$15)</f>
        <v>2.3369208991099413</v>
      </c>
      <c r="AM3">
        <f>MIN(0,AL3+0)</f>
        <v>0</v>
      </c>
      <c r="AN3">
        <v>0</v>
      </c>
      <c r="AO3">
        <f>U3-($I$5+$K$16)</f>
        <v>-4.9825611988132437</v>
      </c>
      <c r="AP3">
        <f>MAX(0,AO3+0)</f>
        <v>0</v>
      </c>
      <c r="AQ3">
        <v>0</v>
      </c>
      <c r="AR3">
        <f>U3-($I$5-$K$16)</f>
        <v>3.3825611988132209</v>
      </c>
      <c r="AS3">
        <f>MIN(0,AR3+0)</f>
        <v>0</v>
      </c>
      <c r="AT3">
        <v>0</v>
      </c>
      <c r="AU3">
        <f>$I$11</f>
        <v>1.3747594030649473</v>
      </c>
      <c r="AV3">
        <f>-$I$11</f>
        <v>-1.3747594030649473</v>
      </c>
    </row>
    <row r="4" spans="1:48" x14ac:dyDescent="0.25">
      <c r="A4">
        <v>2</v>
      </c>
      <c r="B4" s="5">
        <v>354</v>
      </c>
      <c r="C4" s="1">
        <v>353</v>
      </c>
      <c r="D4" s="1">
        <v>354</v>
      </c>
      <c r="E4" s="1">
        <v>352</v>
      </c>
      <c r="F4" s="6">
        <v>354</v>
      </c>
      <c r="G4" s="1">
        <f t="shared" ref="G4:G47" si="1">AVERAGE(B4:F4)</f>
        <v>353.4</v>
      </c>
      <c r="H4" t="s">
        <v>45</v>
      </c>
      <c r="I4">
        <f>I3^0.5</f>
        <v>4.1825611988132589</v>
      </c>
      <c r="O4">
        <v>47</v>
      </c>
      <c r="P4" s="1">
        <v>349</v>
      </c>
      <c r="Q4" s="1">
        <v>350</v>
      </c>
      <c r="R4" s="1">
        <v>349</v>
      </c>
      <c r="S4" s="1">
        <v>349</v>
      </c>
      <c r="T4" s="1">
        <v>351</v>
      </c>
      <c r="U4" s="1">
        <f t="shared" si="0"/>
        <v>349.6</v>
      </c>
      <c r="V4" s="1">
        <v>2</v>
      </c>
      <c r="W4">
        <f t="shared" ref="W4:W42" si="2">U4-($I$5+$K$13)</f>
        <v>-1.4456402997033138</v>
      </c>
      <c r="X4">
        <f>MAX(0,W4+X3)</f>
        <v>0</v>
      </c>
      <c r="Y4">
        <v>0</v>
      </c>
      <c r="Z4">
        <f t="shared" ref="Z4:Z42" si="3">U4-($I$5-$K$13)</f>
        <v>0.64564029970335923</v>
      </c>
      <c r="AA4">
        <f>MIN(0,Z4+AA3)</f>
        <v>0</v>
      </c>
      <c r="AB4">
        <v>0</v>
      </c>
      <c r="AC4">
        <f t="shared" ref="AC4:AC42" si="4">U4-($I$5+$K$14)</f>
        <v>-2.4912805994065934</v>
      </c>
      <c r="AD4">
        <f>MAX(0,AC4+AD3)</f>
        <v>0</v>
      </c>
      <c r="AE4">
        <v>0</v>
      </c>
      <c r="AF4">
        <f t="shared" ref="AF4:AF42" si="5">U4-($I$5-$K$14)</f>
        <v>1.6912805994066389</v>
      </c>
      <c r="AG4">
        <f>MIN(0,AF4+AG3)</f>
        <v>0</v>
      </c>
      <c r="AH4">
        <v>0</v>
      </c>
      <c r="AI4">
        <f t="shared" ref="AI4:AI42" si="6">U4-($I$5+$K$15)</f>
        <v>-3.5369208991099299</v>
      </c>
      <c r="AJ4">
        <f>MAX(0,AI4+AJ3)</f>
        <v>0</v>
      </c>
      <c r="AK4">
        <v>0</v>
      </c>
      <c r="AL4">
        <f t="shared" ref="AL4:AL42" si="7">U4-($I$5-$K$15)</f>
        <v>2.7369208991099754</v>
      </c>
      <c r="AM4">
        <f>MIN(0,AL4+AM3)</f>
        <v>0</v>
      </c>
      <c r="AN4">
        <v>0</v>
      </c>
      <c r="AO4">
        <f t="shared" ref="AO4:AO42" si="8">U4-($I$5+$K$16)</f>
        <v>-4.5825611988132096</v>
      </c>
      <c r="AP4">
        <f>MAX(0,AO4+AP3)</f>
        <v>0</v>
      </c>
      <c r="AQ4">
        <v>0</v>
      </c>
      <c r="AR4">
        <f t="shared" ref="AR4:AR42" si="9">U4-($I$5-$K$16)</f>
        <v>3.782561198813255</v>
      </c>
      <c r="AS4">
        <f>MIN(0,AR4+AS3)</f>
        <v>0</v>
      </c>
      <c r="AT4">
        <v>0</v>
      </c>
      <c r="AU4">
        <f t="shared" ref="AU4:AU42" si="10">$I$11</f>
        <v>1.3747594030649473</v>
      </c>
      <c r="AV4">
        <f t="shared" ref="AV4:AV42" si="11">-$I$11</f>
        <v>-1.3747594030649473</v>
      </c>
    </row>
    <row r="5" spans="1:48" x14ac:dyDescent="0.25">
      <c r="A5">
        <v>3</v>
      </c>
      <c r="B5" s="5">
        <v>352</v>
      </c>
      <c r="C5" s="1">
        <v>352</v>
      </c>
      <c r="D5" s="1">
        <v>352</v>
      </c>
      <c r="E5" s="1">
        <v>349</v>
      </c>
      <c r="F5" s="6">
        <v>353</v>
      </c>
      <c r="G5" s="1">
        <f t="shared" si="1"/>
        <v>351.6</v>
      </c>
      <c r="H5" t="s">
        <v>10</v>
      </c>
      <c r="I5" s="7">
        <v>350</v>
      </c>
      <c r="J5" s="7"/>
      <c r="K5" s="7"/>
      <c r="L5" s="7"/>
      <c r="O5">
        <v>48</v>
      </c>
      <c r="P5" s="1">
        <v>343</v>
      </c>
      <c r="Q5" s="1">
        <v>343</v>
      </c>
      <c r="R5" s="1">
        <v>343</v>
      </c>
      <c r="S5" s="1">
        <v>342</v>
      </c>
      <c r="T5" s="1">
        <v>345</v>
      </c>
      <c r="U5" s="1">
        <f t="shared" si="0"/>
        <v>343.2</v>
      </c>
      <c r="V5" s="1">
        <v>3</v>
      </c>
      <c r="W5">
        <f t="shared" si="2"/>
        <v>-7.8456402997033479</v>
      </c>
      <c r="X5">
        <f t="shared" ref="X5:X42" si="12">MAX(0,W5+X4)</f>
        <v>0</v>
      </c>
      <c r="Y5">
        <v>0</v>
      </c>
      <c r="Z5">
        <f t="shared" si="3"/>
        <v>-5.7543597002966749</v>
      </c>
      <c r="AA5">
        <f t="shared" ref="AA5:AA42" si="13">MIN(0,Z5+AA4)</f>
        <v>-5.7543597002966749</v>
      </c>
      <c r="AB5">
        <v>1</v>
      </c>
      <c r="AC5">
        <f t="shared" si="4"/>
        <v>-8.8912805994066275</v>
      </c>
      <c r="AD5">
        <f t="shared" ref="AD5:AD42" si="14">MAX(0,AC5+AD4)</f>
        <v>0</v>
      </c>
      <c r="AE5">
        <v>0</v>
      </c>
      <c r="AF5">
        <f t="shared" si="5"/>
        <v>-4.7087194005933952</v>
      </c>
      <c r="AG5">
        <f t="shared" ref="AG5:AG42" si="15">MIN(0,AF5+AG4)</f>
        <v>-4.7087194005933952</v>
      </c>
      <c r="AH5">
        <v>1</v>
      </c>
      <c r="AI5">
        <f t="shared" si="6"/>
        <v>-9.936920899109964</v>
      </c>
      <c r="AJ5">
        <f t="shared" ref="AJ5:AJ42" si="16">MAX(0,AI5+AJ4)</f>
        <v>0</v>
      </c>
      <c r="AK5">
        <v>0</v>
      </c>
      <c r="AL5">
        <f t="shared" si="7"/>
        <v>-3.6630791008900587</v>
      </c>
      <c r="AM5">
        <f t="shared" ref="AM5:AM42" si="17">MIN(0,AL5+AM4)</f>
        <v>-3.6630791008900587</v>
      </c>
      <c r="AN5">
        <v>1</v>
      </c>
      <c r="AO5">
        <f t="shared" si="8"/>
        <v>-10.982561198813244</v>
      </c>
      <c r="AP5">
        <f t="shared" ref="AP5:AP42" si="18">MAX(0,AO5+AP4)</f>
        <v>0</v>
      </c>
      <c r="AQ5">
        <v>0</v>
      </c>
      <c r="AR5">
        <f t="shared" si="9"/>
        <v>-2.6174388011867791</v>
      </c>
      <c r="AS5">
        <f t="shared" ref="AS5:AS42" si="19">MIN(0,AR5+AS4)</f>
        <v>-2.6174388011867791</v>
      </c>
      <c r="AT5">
        <v>1</v>
      </c>
      <c r="AU5">
        <f t="shared" si="10"/>
        <v>1.3747594030649473</v>
      </c>
      <c r="AV5">
        <f t="shared" si="11"/>
        <v>-1.3747594030649473</v>
      </c>
    </row>
    <row r="6" spans="1:48" x14ac:dyDescent="0.25">
      <c r="A6">
        <v>4</v>
      </c>
      <c r="B6" s="5">
        <v>355</v>
      </c>
      <c r="C6" s="1">
        <v>356</v>
      </c>
      <c r="D6" s="1">
        <v>355</v>
      </c>
      <c r="E6" s="1">
        <v>354</v>
      </c>
      <c r="F6" s="6">
        <v>356</v>
      </c>
      <c r="G6" s="1">
        <f t="shared" si="1"/>
        <v>355.2</v>
      </c>
      <c r="H6" s="15" t="s">
        <v>44</v>
      </c>
      <c r="I6" s="7">
        <f>1.5*I4</f>
        <v>6.2738417982198884</v>
      </c>
      <c r="J6" s="7"/>
      <c r="K6" s="7"/>
      <c r="L6" s="7"/>
      <c r="O6">
        <v>49</v>
      </c>
      <c r="P6" s="1">
        <v>342</v>
      </c>
      <c r="Q6" s="1">
        <v>344</v>
      </c>
      <c r="R6" s="1">
        <v>345</v>
      </c>
      <c r="S6" s="1">
        <v>342</v>
      </c>
      <c r="T6" s="1">
        <v>345</v>
      </c>
      <c r="U6" s="1">
        <f t="shared" si="0"/>
        <v>343.6</v>
      </c>
      <c r="V6" s="1">
        <v>4</v>
      </c>
      <c r="W6">
        <f t="shared" si="2"/>
        <v>-7.4456402997033138</v>
      </c>
      <c r="X6">
        <f t="shared" si="12"/>
        <v>0</v>
      </c>
      <c r="Y6">
        <v>0</v>
      </c>
      <c r="Z6">
        <f t="shared" si="3"/>
        <v>-5.3543597002966408</v>
      </c>
      <c r="AA6">
        <f t="shared" si="13"/>
        <v>-11.108719400593316</v>
      </c>
      <c r="AB6">
        <v>2</v>
      </c>
      <c r="AC6">
        <f t="shared" si="4"/>
        <v>-8.4912805994065934</v>
      </c>
      <c r="AD6">
        <f t="shared" si="14"/>
        <v>0</v>
      </c>
      <c r="AE6">
        <v>0</v>
      </c>
      <c r="AF6">
        <f t="shared" si="5"/>
        <v>-4.3087194005933611</v>
      </c>
      <c r="AG6">
        <f t="shared" si="15"/>
        <v>-9.0174388011867563</v>
      </c>
      <c r="AH6">
        <v>2</v>
      </c>
      <c r="AI6">
        <f t="shared" si="6"/>
        <v>-9.5369208991099299</v>
      </c>
      <c r="AJ6">
        <f t="shared" si="16"/>
        <v>0</v>
      </c>
      <c r="AK6">
        <v>0</v>
      </c>
      <c r="AL6">
        <f t="shared" si="7"/>
        <v>-3.2630791008900246</v>
      </c>
      <c r="AM6">
        <f t="shared" si="17"/>
        <v>-6.9261582017800833</v>
      </c>
      <c r="AN6">
        <v>2</v>
      </c>
      <c r="AO6">
        <f t="shared" si="8"/>
        <v>-10.58256119881321</v>
      </c>
      <c r="AP6">
        <f t="shared" si="18"/>
        <v>0</v>
      </c>
      <c r="AQ6">
        <v>0</v>
      </c>
      <c r="AR6">
        <f t="shared" si="9"/>
        <v>-2.217438801186745</v>
      </c>
      <c r="AS6">
        <f t="shared" si="19"/>
        <v>-4.834877602373524</v>
      </c>
      <c r="AT6">
        <v>2</v>
      </c>
      <c r="AU6">
        <f t="shared" si="10"/>
        <v>1.3747594030649473</v>
      </c>
      <c r="AV6">
        <f t="shared" si="11"/>
        <v>-1.3747594030649473</v>
      </c>
    </row>
    <row r="7" spans="1:48" x14ac:dyDescent="0.25">
      <c r="A7">
        <v>5</v>
      </c>
      <c r="B7" s="1">
        <v>351</v>
      </c>
      <c r="C7" s="1">
        <v>352</v>
      </c>
      <c r="D7" s="1">
        <v>351</v>
      </c>
      <c r="E7" s="1">
        <v>350</v>
      </c>
      <c r="F7" s="6">
        <v>353</v>
      </c>
      <c r="G7" s="1">
        <f t="shared" si="1"/>
        <v>351.4</v>
      </c>
      <c r="H7" s="15" t="s">
        <v>40</v>
      </c>
      <c r="I7" s="7">
        <f>I6/2</f>
        <v>3.1369208991099442</v>
      </c>
      <c r="J7" s="7"/>
      <c r="K7" s="7"/>
      <c r="L7" s="7"/>
      <c r="O7">
        <v>50</v>
      </c>
      <c r="P7" s="1">
        <v>350</v>
      </c>
      <c r="Q7" s="1">
        <v>350</v>
      </c>
      <c r="R7" s="1">
        <v>349</v>
      </c>
      <c r="S7" s="1">
        <v>347</v>
      </c>
      <c r="T7" s="1">
        <v>350</v>
      </c>
      <c r="U7" s="1">
        <f t="shared" si="0"/>
        <v>349.2</v>
      </c>
      <c r="V7" s="1">
        <v>5</v>
      </c>
      <c r="W7">
        <f t="shared" si="2"/>
        <v>-1.8456402997033479</v>
      </c>
      <c r="X7">
        <f t="shared" si="12"/>
        <v>0</v>
      </c>
      <c r="Y7">
        <v>0</v>
      </c>
      <c r="Z7">
        <f t="shared" si="3"/>
        <v>0.24564029970332513</v>
      </c>
      <c r="AA7">
        <f t="shared" si="13"/>
        <v>-10.863079100889991</v>
      </c>
      <c r="AB7">
        <v>3</v>
      </c>
      <c r="AC7">
        <f t="shared" si="4"/>
        <v>-2.8912805994066275</v>
      </c>
      <c r="AD7">
        <f t="shared" si="14"/>
        <v>0</v>
      </c>
      <c r="AE7">
        <v>0</v>
      </c>
      <c r="AF7">
        <f t="shared" si="5"/>
        <v>1.2912805994066048</v>
      </c>
      <c r="AG7">
        <f t="shared" si="15"/>
        <v>-7.7261582017801516</v>
      </c>
      <c r="AH7">
        <v>3</v>
      </c>
      <c r="AI7">
        <f t="shared" si="6"/>
        <v>-3.936920899109964</v>
      </c>
      <c r="AJ7">
        <f t="shared" si="16"/>
        <v>0</v>
      </c>
      <c r="AK7">
        <v>0</v>
      </c>
      <c r="AL7">
        <f t="shared" si="7"/>
        <v>2.3369208991099413</v>
      </c>
      <c r="AM7">
        <f t="shared" si="17"/>
        <v>-4.5892373026701421</v>
      </c>
      <c r="AN7">
        <v>3</v>
      </c>
      <c r="AO7">
        <f t="shared" si="8"/>
        <v>-4.9825611988132437</v>
      </c>
      <c r="AP7">
        <f t="shared" si="18"/>
        <v>0</v>
      </c>
      <c r="AQ7">
        <v>0</v>
      </c>
      <c r="AR7">
        <f t="shared" si="9"/>
        <v>3.3825611988132209</v>
      </c>
      <c r="AS7">
        <f t="shared" si="19"/>
        <v>-1.4523164035603031</v>
      </c>
      <c r="AT7">
        <v>3</v>
      </c>
      <c r="AU7">
        <f t="shared" si="10"/>
        <v>1.3747594030649473</v>
      </c>
      <c r="AV7">
        <f t="shared" si="11"/>
        <v>-1.3747594030649473</v>
      </c>
    </row>
    <row r="8" spans="1:48" x14ac:dyDescent="0.25">
      <c r="A8">
        <v>6</v>
      </c>
      <c r="B8" s="5">
        <v>350</v>
      </c>
      <c r="C8" s="1">
        <v>352</v>
      </c>
      <c r="D8" s="1">
        <v>350</v>
      </c>
      <c r="E8" s="1">
        <v>348</v>
      </c>
      <c r="F8" s="6">
        <v>352</v>
      </c>
      <c r="G8" s="1">
        <f t="shared" si="1"/>
        <v>350.4</v>
      </c>
      <c r="H8" s="8" t="s">
        <v>41</v>
      </c>
      <c r="I8" s="7">
        <v>1.4946884130840727</v>
      </c>
      <c r="J8" s="7"/>
      <c r="K8" s="7"/>
      <c r="L8" s="7"/>
      <c r="O8">
        <v>51</v>
      </c>
      <c r="P8" s="1">
        <v>350</v>
      </c>
      <c r="Q8" s="1">
        <v>350</v>
      </c>
      <c r="R8" s="1">
        <v>349</v>
      </c>
      <c r="S8" s="1">
        <v>348</v>
      </c>
      <c r="T8" s="1">
        <v>350</v>
      </c>
      <c r="U8" s="1">
        <f t="shared" si="0"/>
        <v>349.4</v>
      </c>
      <c r="V8" s="1">
        <v>6</v>
      </c>
      <c r="W8">
        <f t="shared" si="2"/>
        <v>-1.6456402997033592</v>
      </c>
      <c r="X8">
        <f t="shared" si="12"/>
        <v>0</v>
      </c>
      <c r="Y8">
        <v>0</v>
      </c>
      <c r="Z8">
        <f t="shared" si="3"/>
        <v>0.44564029970331376</v>
      </c>
      <c r="AA8">
        <f t="shared" si="13"/>
        <v>-10.417438801186677</v>
      </c>
      <c r="AB8">
        <v>4</v>
      </c>
      <c r="AC8">
        <f t="shared" si="4"/>
        <v>-2.6912805994066389</v>
      </c>
      <c r="AD8">
        <f t="shared" si="14"/>
        <v>0</v>
      </c>
      <c r="AE8">
        <v>0</v>
      </c>
      <c r="AF8">
        <f t="shared" si="5"/>
        <v>1.4912805994065934</v>
      </c>
      <c r="AG8">
        <f t="shared" si="15"/>
        <v>-6.2348776023735581</v>
      </c>
      <c r="AH8">
        <v>4</v>
      </c>
      <c r="AI8">
        <f t="shared" si="6"/>
        <v>-3.7369208991099754</v>
      </c>
      <c r="AJ8">
        <f t="shared" si="16"/>
        <v>0</v>
      </c>
      <c r="AK8">
        <v>0</v>
      </c>
      <c r="AL8">
        <f t="shared" si="7"/>
        <v>2.5369208991099299</v>
      </c>
      <c r="AM8">
        <f t="shared" si="17"/>
        <v>-2.0523164035602122</v>
      </c>
      <c r="AN8">
        <v>4</v>
      </c>
      <c r="AO8">
        <f t="shared" si="8"/>
        <v>-4.782561198813255</v>
      </c>
      <c r="AP8">
        <f t="shared" si="18"/>
        <v>0</v>
      </c>
      <c r="AQ8">
        <v>0</v>
      </c>
      <c r="AR8">
        <f t="shared" si="9"/>
        <v>3.5825611988132096</v>
      </c>
      <c r="AS8">
        <f t="shared" si="19"/>
        <v>0</v>
      </c>
      <c r="AT8">
        <v>0</v>
      </c>
      <c r="AU8">
        <f t="shared" si="10"/>
        <v>1.3747594030649473</v>
      </c>
      <c r="AV8">
        <f t="shared" si="11"/>
        <v>-1.3747594030649473</v>
      </c>
    </row>
    <row r="9" spans="1:48" x14ac:dyDescent="0.25">
      <c r="A9">
        <v>7</v>
      </c>
      <c r="B9" s="5">
        <v>354</v>
      </c>
      <c r="C9" s="1">
        <v>354</v>
      </c>
      <c r="D9" s="1">
        <v>354</v>
      </c>
      <c r="E9" s="1">
        <v>351</v>
      </c>
      <c r="F9" s="6">
        <v>355</v>
      </c>
      <c r="G9" s="1">
        <f t="shared" si="1"/>
        <v>353.6</v>
      </c>
      <c r="H9" s="8" t="s">
        <v>46</v>
      </c>
      <c r="I9" s="7">
        <f>I8-1.166</f>
        <v>0.32868841308407282</v>
      </c>
      <c r="J9" s="7"/>
      <c r="K9" s="7"/>
      <c r="L9" s="7"/>
      <c r="O9">
        <v>52</v>
      </c>
      <c r="P9" s="1">
        <v>355</v>
      </c>
      <c r="Q9" s="1">
        <v>354</v>
      </c>
      <c r="R9" s="1">
        <v>355</v>
      </c>
      <c r="S9" s="1">
        <v>353</v>
      </c>
      <c r="T9" s="1">
        <v>356</v>
      </c>
      <c r="U9" s="1">
        <f t="shared" si="0"/>
        <v>354.6</v>
      </c>
      <c r="V9" s="1">
        <v>7</v>
      </c>
      <c r="W9">
        <f t="shared" si="2"/>
        <v>3.5543597002966862</v>
      </c>
      <c r="X9">
        <f t="shared" si="12"/>
        <v>3.5543597002966862</v>
      </c>
      <c r="Y9">
        <v>1</v>
      </c>
      <c r="Z9">
        <f t="shared" si="3"/>
        <v>5.6456402997033592</v>
      </c>
      <c r="AA9">
        <f t="shared" si="13"/>
        <v>-4.7717985014833175</v>
      </c>
      <c r="AB9">
        <v>5</v>
      </c>
      <c r="AC9">
        <f t="shared" si="4"/>
        <v>2.5087194005934066</v>
      </c>
      <c r="AD9">
        <f t="shared" si="14"/>
        <v>2.5087194005934066</v>
      </c>
      <c r="AE9">
        <v>1</v>
      </c>
      <c r="AF9">
        <f t="shared" si="5"/>
        <v>6.6912805994066389</v>
      </c>
      <c r="AG9">
        <f t="shared" si="15"/>
        <v>0</v>
      </c>
      <c r="AH9">
        <v>0</v>
      </c>
      <c r="AI9">
        <f t="shared" si="6"/>
        <v>1.4630791008900701</v>
      </c>
      <c r="AJ9">
        <f t="shared" si="16"/>
        <v>1.4630791008900701</v>
      </c>
      <c r="AK9">
        <v>1</v>
      </c>
      <c r="AL9">
        <f t="shared" si="7"/>
        <v>7.7369208991099754</v>
      </c>
      <c r="AM9">
        <f t="shared" si="17"/>
        <v>0</v>
      </c>
      <c r="AN9">
        <v>0</v>
      </c>
      <c r="AO9">
        <f t="shared" si="8"/>
        <v>0.41743880118679044</v>
      </c>
      <c r="AP9">
        <f t="shared" si="18"/>
        <v>0.41743880118679044</v>
      </c>
      <c r="AQ9">
        <v>1</v>
      </c>
      <c r="AR9">
        <f t="shared" si="9"/>
        <v>8.782561198813255</v>
      </c>
      <c r="AS9">
        <f t="shared" si="19"/>
        <v>0</v>
      </c>
      <c r="AT9">
        <v>0</v>
      </c>
      <c r="AU9">
        <f t="shared" si="10"/>
        <v>1.3747594030649473</v>
      </c>
      <c r="AV9">
        <f t="shared" si="11"/>
        <v>-1.3747594030649473</v>
      </c>
    </row>
    <row r="10" spans="1:48" x14ac:dyDescent="0.25">
      <c r="A10">
        <v>8</v>
      </c>
      <c r="B10" s="5">
        <v>352</v>
      </c>
      <c r="C10" s="1">
        <v>352</v>
      </c>
      <c r="D10" s="1">
        <v>352</v>
      </c>
      <c r="E10" s="1">
        <v>350</v>
      </c>
      <c r="F10" s="6">
        <v>353</v>
      </c>
      <c r="G10" s="1">
        <f t="shared" si="1"/>
        <v>351.8</v>
      </c>
      <c r="H10" s="8" t="s">
        <v>42</v>
      </c>
      <c r="I10">
        <f>(EXP(2*I7*I8)-1-2*I7*I8)/(2*I7)^2</f>
        <v>299.9999822403426</v>
      </c>
      <c r="O10">
        <v>53</v>
      </c>
      <c r="P10" s="1">
        <v>349</v>
      </c>
      <c r="Q10" s="1">
        <v>349</v>
      </c>
      <c r="R10" s="1">
        <v>350</v>
      </c>
      <c r="S10" s="1">
        <v>347</v>
      </c>
      <c r="T10" s="1">
        <v>350</v>
      </c>
      <c r="U10" s="1">
        <f t="shared" si="0"/>
        <v>349</v>
      </c>
      <c r="V10" s="1">
        <v>8</v>
      </c>
      <c r="W10">
        <f t="shared" si="2"/>
        <v>-2.0456402997033365</v>
      </c>
      <c r="X10">
        <f t="shared" si="12"/>
        <v>1.5087194005933497</v>
      </c>
      <c r="Y10">
        <v>2</v>
      </c>
      <c r="Z10">
        <f t="shared" si="3"/>
        <v>4.5640299703336495E-2</v>
      </c>
      <c r="AA10">
        <f t="shared" si="13"/>
        <v>-4.726158201779981</v>
      </c>
      <c r="AB10">
        <v>6</v>
      </c>
      <c r="AC10">
        <f t="shared" si="4"/>
        <v>-3.0912805994066161</v>
      </c>
      <c r="AD10">
        <f t="shared" si="14"/>
        <v>0</v>
      </c>
      <c r="AE10">
        <v>0</v>
      </c>
      <c r="AF10">
        <f t="shared" si="5"/>
        <v>1.0912805994066161</v>
      </c>
      <c r="AG10">
        <f t="shared" si="15"/>
        <v>0</v>
      </c>
      <c r="AH10">
        <v>0</v>
      </c>
      <c r="AI10">
        <f t="shared" si="6"/>
        <v>-4.1369208991099526</v>
      </c>
      <c r="AJ10">
        <f t="shared" si="16"/>
        <v>0</v>
      </c>
      <c r="AK10">
        <v>0</v>
      </c>
      <c r="AL10">
        <f t="shared" si="7"/>
        <v>2.1369208991099526</v>
      </c>
      <c r="AM10">
        <f t="shared" si="17"/>
        <v>0</v>
      </c>
      <c r="AN10">
        <v>0</v>
      </c>
      <c r="AO10">
        <f t="shared" si="8"/>
        <v>-5.1825611988132323</v>
      </c>
      <c r="AP10">
        <f t="shared" si="18"/>
        <v>0</v>
      </c>
      <c r="AQ10">
        <v>0</v>
      </c>
      <c r="AR10">
        <f t="shared" si="9"/>
        <v>3.1825611988132323</v>
      </c>
      <c r="AS10">
        <f t="shared" si="19"/>
        <v>0</v>
      </c>
      <c r="AT10">
        <v>0</v>
      </c>
      <c r="AU10">
        <f t="shared" si="10"/>
        <v>1.3747594030649473</v>
      </c>
      <c r="AV10">
        <f t="shared" si="11"/>
        <v>-1.3747594030649473</v>
      </c>
    </row>
    <row r="11" spans="1:48" x14ac:dyDescent="0.25">
      <c r="A11">
        <v>9</v>
      </c>
      <c r="B11" s="5">
        <v>354</v>
      </c>
      <c r="C11" s="1">
        <v>354</v>
      </c>
      <c r="D11" s="1">
        <v>353</v>
      </c>
      <c r="E11" s="1">
        <v>352</v>
      </c>
      <c r="F11" s="6">
        <v>354</v>
      </c>
      <c r="G11" s="1">
        <f t="shared" si="1"/>
        <v>353.4</v>
      </c>
      <c r="H11" s="8" t="s">
        <v>23</v>
      </c>
      <c r="I11">
        <f>I4*I9</f>
        <v>1.3747594030649473</v>
      </c>
      <c r="O11">
        <v>54</v>
      </c>
      <c r="P11" s="1">
        <v>351</v>
      </c>
      <c r="Q11" s="1">
        <v>351</v>
      </c>
      <c r="R11" s="1">
        <v>350</v>
      </c>
      <c r="S11" s="1">
        <v>348</v>
      </c>
      <c r="T11" s="1">
        <v>352</v>
      </c>
      <c r="U11" s="1">
        <f t="shared" si="0"/>
        <v>350.4</v>
      </c>
      <c r="V11" s="1">
        <v>9</v>
      </c>
      <c r="W11">
        <f t="shared" si="2"/>
        <v>-0.64564029970335923</v>
      </c>
      <c r="X11">
        <f t="shared" si="12"/>
        <v>0.86307910088999051</v>
      </c>
      <c r="Y11">
        <v>3</v>
      </c>
      <c r="Z11">
        <f t="shared" si="3"/>
        <v>1.4456402997033138</v>
      </c>
      <c r="AA11">
        <f t="shared" si="13"/>
        <v>-3.2805179020766673</v>
      </c>
      <c r="AB11">
        <v>7</v>
      </c>
      <c r="AC11">
        <f t="shared" si="4"/>
        <v>-1.6912805994066389</v>
      </c>
      <c r="AD11">
        <f t="shared" si="14"/>
        <v>0</v>
      </c>
      <c r="AE11">
        <v>0</v>
      </c>
      <c r="AF11">
        <f t="shared" si="5"/>
        <v>2.4912805994065934</v>
      </c>
      <c r="AG11">
        <f t="shared" si="15"/>
        <v>0</v>
      </c>
      <c r="AH11">
        <v>0</v>
      </c>
      <c r="AI11">
        <f t="shared" si="6"/>
        <v>-2.7369208991099754</v>
      </c>
      <c r="AJ11">
        <f t="shared" si="16"/>
        <v>0</v>
      </c>
      <c r="AK11">
        <v>0</v>
      </c>
      <c r="AL11">
        <f t="shared" si="7"/>
        <v>3.5369208991099299</v>
      </c>
      <c r="AM11">
        <f t="shared" si="17"/>
        <v>0</v>
      </c>
      <c r="AN11">
        <v>0</v>
      </c>
      <c r="AO11">
        <f t="shared" si="8"/>
        <v>-3.782561198813255</v>
      </c>
      <c r="AP11">
        <f t="shared" si="18"/>
        <v>0</v>
      </c>
      <c r="AQ11">
        <v>0</v>
      </c>
      <c r="AR11">
        <f t="shared" si="9"/>
        <v>4.5825611988132096</v>
      </c>
      <c r="AS11">
        <f t="shared" si="19"/>
        <v>0</v>
      </c>
      <c r="AT11">
        <v>0</v>
      </c>
      <c r="AU11">
        <f t="shared" si="10"/>
        <v>1.3747594030649473</v>
      </c>
      <c r="AV11">
        <f t="shared" si="11"/>
        <v>-1.3747594030649473</v>
      </c>
    </row>
    <row r="12" spans="1:48" x14ac:dyDescent="0.25">
      <c r="A12">
        <v>10</v>
      </c>
      <c r="B12" s="1">
        <v>352</v>
      </c>
      <c r="C12" s="1">
        <v>353</v>
      </c>
      <c r="D12" s="1">
        <v>353</v>
      </c>
      <c r="E12" s="1">
        <v>351</v>
      </c>
      <c r="F12" s="1">
        <v>354</v>
      </c>
      <c r="G12" s="1">
        <f t="shared" si="1"/>
        <v>352.6</v>
      </c>
      <c r="H12" s="8" t="s">
        <v>54</v>
      </c>
      <c r="I12" s="8" t="s">
        <v>47</v>
      </c>
      <c r="J12" s="14" t="s">
        <v>52</v>
      </c>
      <c r="K12" s="8" t="s">
        <v>56</v>
      </c>
      <c r="L12" s="8" t="s">
        <v>20</v>
      </c>
      <c r="M12" s="8" t="s">
        <v>55</v>
      </c>
      <c r="N12" t="s">
        <v>53</v>
      </c>
      <c r="O12">
        <v>55</v>
      </c>
      <c r="P12" s="1">
        <v>350</v>
      </c>
      <c r="Q12" s="1">
        <v>350</v>
      </c>
      <c r="R12" s="1">
        <v>350</v>
      </c>
      <c r="S12" s="1">
        <v>348</v>
      </c>
      <c r="T12" s="1">
        <v>351</v>
      </c>
      <c r="U12" s="1">
        <f>AVERAGE(P12:T12)</f>
        <v>349.8</v>
      </c>
      <c r="V12" s="1">
        <v>10</v>
      </c>
      <c r="W12">
        <f t="shared" si="2"/>
        <v>-1.2456402997033251</v>
      </c>
      <c r="X12">
        <f t="shared" si="12"/>
        <v>0</v>
      </c>
      <c r="Y12">
        <v>0</v>
      </c>
      <c r="Z12">
        <f t="shared" si="3"/>
        <v>0.84564029970334786</v>
      </c>
      <c r="AA12">
        <f t="shared" si="13"/>
        <v>-2.4348776023733194</v>
      </c>
      <c r="AB12">
        <v>8</v>
      </c>
      <c r="AC12">
        <f t="shared" si="4"/>
        <v>-2.2912805994066048</v>
      </c>
      <c r="AD12">
        <f t="shared" si="14"/>
        <v>0</v>
      </c>
      <c r="AE12">
        <v>0</v>
      </c>
      <c r="AF12">
        <f t="shared" si="5"/>
        <v>1.8912805994066275</v>
      </c>
      <c r="AG12">
        <f t="shared" si="15"/>
        <v>0</v>
      </c>
      <c r="AH12">
        <v>0</v>
      </c>
      <c r="AI12">
        <f t="shared" si="6"/>
        <v>-3.3369208991099413</v>
      </c>
      <c r="AJ12">
        <f t="shared" si="16"/>
        <v>0</v>
      </c>
      <c r="AK12">
        <v>0</v>
      </c>
      <c r="AL12">
        <f t="shared" si="7"/>
        <v>2.936920899109964</v>
      </c>
      <c r="AM12">
        <f t="shared" si="17"/>
        <v>0</v>
      </c>
      <c r="AN12">
        <v>0</v>
      </c>
      <c r="AO12">
        <f t="shared" si="8"/>
        <v>-4.3825611988132209</v>
      </c>
      <c r="AP12">
        <f t="shared" si="18"/>
        <v>0</v>
      </c>
      <c r="AQ12">
        <v>0</v>
      </c>
      <c r="AR12">
        <f t="shared" si="9"/>
        <v>3.9825611988132437</v>
      </c>
      <c r="AS12">
        <f t="shared" si="19"/>
        <v>0</v>
      </c>
      <c r="AT12">
        <v>0</v>
      </c>
      <c r="AU12">
        <f t="shared" si="10"/>
        <v>1.3747594030649473</v>
      </c>
      <c r="AV12">
        <f t="shared" si="11"/>
        <v>-1.3747594030649473</v>
      </c>
    </row>
    <row r="13" spans="1:48" x14ac:dyDescent="0.25">
      <c r="A13">
        <v>11</v>
      </c>
      <c r="B13" s="1">
        <v>353</v>
      </c>
      <c r="C13" s="1">
        <v>352</v>
      </c>
      <c r="D13" s="1">
        <v>353</v>
      </c>
      <c r="E13" s="1">
        <v>351</v>
      </c>
      <c r="F13" s="1">
        <v>353</v>
      </c>
      <c r="G13" s="1">
        <f t="shared" si="1"/>
        <v>352.4</v>
      </c>
      <c r="H13" s="8" t="s">
        <v>48</v>
      </c>
      <c r="I13" s="8">
        <f>0.5*I4</f>
        <v>2.0912805994066295</v>
      </c>
      <c r="J13">
        <f>0.5</f>
        <v>0.5</v>
      </c>
      <c r="K13" s="8">
        <f>I13/2</f>
        <v>1.0456402997033147</v>
      </c>
      <c r="L13">
        <f>K13/$I$4</f>
        <v>0.25</v>
      </c>
      <c r="M13" s="8">
        <f>$I$4*$I$9</f>
        <v>1.3747594030649473</v>
      </c>
      <c r="N13">
        <f>((J13^2/2)/(EXP(-J13*$I$8)-1+J13*$I$8)+((3*J13)^2/2)/(EXP(-3*J13*$I$8)-1+3*J13*$I$8))^(-1)</f>
        <v>0.71423722965205449</v>
      </c>
      <c r="O13">
        <v>56</v>
      </c>
      <c r="P13" s="1">
        <v>345</v>
      </c>
      <c r="Q13" s="1">
        <v>346</v>
      </c>
      <c r="R13" s="1">
        <v>355</v>
      </c>
      <c r="S13" s="1">
        <v>345</v>
      </c>
      <c r="T13" s="1">
        <v>356</v>
      </c>
      <c r="U13" s="1">
        <f>AVERAGE(P13:T13)</f>
        <v>349.4</v>
      </c>
      <c r="V13" s="1">
        <v>11</v>
      </c>
      <c r="W13">
        <f t="shared" si="2"/>
        <v>-1.6456402997033592</v>
      </c>
      <c r="X13">
        <f t="shared" si="12"/>
        <v>0</v>
      </c>
      <c r="Y13">
        <v>0</v>
      </c>
      <c r="Z13">
        <f t="shared" si="3"/>
        <v>0.44564029970331376</v>
      </c>
      <c r="AA13">
        <f t="shared" si="13"/>
        <v>-1.9892373026700056</v>
      </c>
      <c r="AB13">
        <v>9</v>
      </c>
      <c r="AC13">
        <f t="shared" si="4"/>
        <v>-2.6912805994066389</v>
      </c>
      <c r="AD13">
        <f t="shared" si="14"/>
        <v>0</v>
      </c>
      <c r="AE13">
        <v>0</v>
      </c>
      <c r="AF13">
        <f t="shared" si="5"/>
        <v>1.4912805994065934</v>
      </c>
      <c r="AG13">
        <f t="shared" si="15"/>
        <v>0</v>
      </c>
      <c r="AH13">
        <v>0</v>
      </c>
      <c r="AI13">
        <f t="shared" si="6"/>
        <v>-3.7369208991099754</v>
      </c>
      <c r="AJ13">
        <f t="shared" si="16"/>
        <v>0</v>
      </c>
      <c r="AK13">
        <v>0</v>
      </c>
      <c r="AL13">
        <f t="shared" si="7"/>
        <v>2.5369208991099299</v>
      </c>
      <c r="AM13">
        <f t="shared" si="17"/>
        <v>0</v>
      </c>
      <c r="AN13">
        <v>0</v>
      </c>
      <c r="AO13">
        <f t="shared" si="8"/>
        <v>-4.782561198813255</v>
      </c>
      <c r="AP13">
        <f t="shared" si="18"/>
        <v>0</v>
      </c>
      <c r="AQ13">
        <v>0</v>
      </c>
      <c r="AR13">
        <f t="shared" si="9"/>
        <v>3.5825611988132096</v>
      </c>
      <c r="AS13">
        <f t="shared" si="19"/>
        <v>0</v>
      </c>
      <c r="AT13">
        <v>0</v>
      </c>
      <c r="AU13">
        <f t="shared" si="10"/>
        <v>1.3747594030649473</v>
      </c>
      <c r="AV13">
        <f t="shared" si="11"/>
        <v>-1.3747594030649473</v>
      </c>
    </row>
    <row r="14" spans="1:48" x14ac:dyDescent="0.25">
      <c r="A14">
        <v>12</v>
      </c>
      <c r="B14" s="1">
        <v>351</v>
      </c>
      <c r="C14" s="1">
        <v>352</v>
      </c>
      <c r="D14" s="1">
        <v>352</v>
      </c>
      <c r="E14" s="1">
        <v>351</v>
      </c>
      <c r="F14" s="1">
        <v>353</v>
      </c>
      <c r="G14" s="1">
        <f t="shared" si="1"/>
        <v>351.8</v>
      </c>
      <c r="H14" s="8" t="s">
        <v>49</v>
      </c>
      <c r="I14" s="8">
        <f>1*I4</f>
        <v>4.1825611988132589</v>
      </c>
      <c r="J14">
        <f>1</f>
        <v>1</v>
      </c>
      <c r="K14" s="8">
        <f>I14/2</f>
        <v>2.0912805994066295</v>
      </c>
      <c r="L14">
        <f t="shared" ref="L14:L16" si="20">K14/$I$4</f>
        <v>0.5</v>
      </c>
      <c r="M14" s="8">
        <f t="shared" ref="M14:M16" si="21">$I$4*$I$9</f>
        <v>1.3747594030649473</v>
      </c>
      <c r="N14">
        <f>((J14^2/2)/(EXP(-J14*$I$8)-1+J14*$I$8)+((3*J14)^2/2)/(EXP(-3*J14*$I$8)-1+3*J14*$I$8))^(-1)</f>
        <v>0.5043303432605204</v>
      </c>
      <c r="O14">
        <v>57</v>
      </c>
      <c r="P14" s="1">
        <v>345</v>
      </c>
      <c r="Q14" s="1">
        <v>346</v>
      </c>
      <c r="R14" s="1">
        <v>354</v>
      </c>
      <c r="S14" s="1">
        <v>346</v>
      </c>
      <c r="T14" s="1">
        <v>355</v>
      </c>
      <c r="U14" s="1">
        <f>AVERAGE(P14:T14)</f>
        <v>349.2</v>
      </c>
      <c r="V14" s="1">
        <v>12</v>
      </c>
      <c r="W14">
        <f t="shared" si="2"/>
        <v>-1.8456402997033479</v>
      </c>
      <c r="X14">
        <f t="shared" si="12"/>
        <v>0</v>
      </c>
      <c r="Y14">
        <v>0</v>
      </c>
      <c r="Z14">
        <f t="shared" si="3"/>
        <v>0.24564029970332513</v>
      </c>
      <c r="AA14">
        <f t="shared" si="13"/>
        <v>-1.7435970029666805</v>
      </c>
      <c r="AB14">
        <v>10</v>
      </c>
      <c r="AC14">
        <f t="shared" si="4"/>
        <v>-2.8912805994066275</v>
      </c>
      <c r="AD14">
        <f t="shared" si="14"/>
        <v>0</v>
      </c>
      <c r="AE14">
        <v>0</v>
      </c>
      <c r="AF14">
        <f t="shared" si="5"/>
        <v>1.2912805994066048</v>
      </c>
      <c r="AG14">
        <f t="shared" si="15"/>
        <v>0</v>
      </c>
      <c r="AH14">
        <v>0</v>
      </c>
      <c r="AI14">
        <f t="shared" si="6"/>
        <v>-3.936920899109964</v>
      </c>
      <c r="AJ14">
        <f t="shared" si="16"/>
        <v>0</v>
      </c>
      <c r="AK14">
        <v>0</v>
      </c>
      <c r="AL14">
        <f t="shared" si="7"/>
        <v>2.3369208991099413</v>
      </c>
      <c r="AM14">
        <f t="shared" si="17"/>
        <v>0</v>
      </c>
      <c r="AN14">
        <v>0</v>
      </c>
      <c r="AO14">
        <f t="shared" si="8"/>
        <v>-4.9825611988132437</v>
      </c>
      <c r="AP14">
        <f t="shared" si="18"/>
        <v>0</v>
      </c>
      <c r="AQ14">
        <v>0</v>
      </c>
      <c r="AR14">
        <f t="shared" si="9"/>
        <v>3.3825611988132209</v>
      </c>
      <c r="AS14">
        <f t="shared" si="19"/>
        <v>0</v>
      </c>
      <c r="AT14">
        <v>0</v>
      </c>
      <c r="AU14">
        <f t="shared" si="10"/>
        <v>1.3747594030649473</v>
      </c>
      <c r="AV14">
        <f t="shared" si="11"/>
        <v>-1.3747594030649473</v>
      </c>
    </row>
    <row r="15" spans="1:48" x14ac:dyDescent="0.25">
      <c r="A15">
        <v>13</v>
      </c>
      <c r="B15" s="1">
        <v>352</v>
      </c>
      <c r="C15" s="1">
        <v>352</v>
      </c>
      <c r="D15" s="1">
        <v>351</v>
      </c>
      <c r="E15" s="1">
        <v>348</v>
      </c>
      <c r="F15" s="1">
        <v>351</v>
      </c>
      <c r="G15" s="1">
        <f t="shared" si="1"/>
        <v>350.8</v>
      </c>
      <c r="H15" s="8" t="s">
        <v>50</v>
      </c>
      <c r="I15" s="8">
        <f>1.5*I4</f>
        <v>6.2738417982198884</v>
      </c>
      <c r="J15" s="1">
        <f>1.5</f>
        <v>1.5</v>
      </c>
      <c r="K15" s="8">
        <f>I15/2</f>
        <v>3.1369208991099442</v>
      </c>
      <c r="L15">
        <f t="shared" si="20"/>
        <v>0.75</v>
      </c>
      <c r="M15" s="8">
        <f t="shared" si="21"/>
        <v>1.3747594030649473</v>
      </c>
      <c r="N15">
        <f>((J15^2/2)/(EXP(-J15*$I$8)-1+J15*$I$8)+((3*J15)^2/2)/(EXP(-3*J15*$I$8)-1+3*J15*$I$8))^(-1)</f>
        <v>0.38428295470055018</v>
      </c>
      <c r="O15">
        <v>58</v>
      </c>
      <c r="P15" s="1">
        <v>348</v>
      </c>
      <c r="Q15" s="1">
        <v>345</v>
      </c>
      <c r="R15" s="1">
        <v>348</v>
      </c>
      <c r="S15" s="1">
        <v>346</v>
      </c>
      <c r="T15" s="1">
        <v>348</v>
      </c>
      <c r="U15" s="1">
        <f>AVERAGE(P15:T15)</f>
        <v>347</v>
      </c>
      <c r="V15" s="1">
        <v>13</v>
      </c>
      <c r="W15">
        <f t="shared" si="2"/>
        <v>-4.0456402997033365</v>
      </c>
      <c r="X15">
        <f t="shared" si="12"/>
        <v>0</v>
      </c>
      <c r="Y15">
        <v>0</v>
      </c>
      <c r="Z15">
        <f t="shared" si="3"/>
        <v>-1.9543597002966635</v>
      </c>
      <c r="AA15">
        <f t="shared" si="13"/>
        <v>-3.697956703263344</v>
      </c>
      <c r="AB15">
        <v>11</v>
      </c>
      <c r="AC15">
        <f t="shared" si="4"/>
        <v>-5.0912805994066161</v>
      </c>
      <c r="AD15">
        <f t="shared" si="14"/>
        <v>0</v>
      </c>
      <c r="AE15">
        <v>0</v>
      </c>
      <c r="AF15">
        <f t="shared" si="5"/>
        <v>-0.90871940059338385</v>
      </c>
      <c r="AG15">
        <f t="shared" si="15"/>
        <v>-0.90871940059338385</v>
      </c>
      <c r="AH15">
        <v>1</v>
      </c>
      <c r="AI15">
        <f t="shared" si="6"/>
        <v>-6.1369208991099526</v>
      </c>
      <c r="AJ15">
        <f t="shared" si="16"/>
        <v>0</v>
      </c>
      <c r="AK15">
        <v>0</v>
      </c>
      <c r="AL15">
        <f t="shared" si="7"/>
        <v>0.13692089910995264</v>
      </c>
      <c r="AM15">
        <f t="shared" si="17"/>
        <v>0</v>
      </c>
      <c r="AN15">
        <v>0</v>
      </c>
      <c r="AO15">
        <f t="shared" si="8"/>
        <v>-7.1825611988132323</v>
      </c>
      <c r="AP15">
        <f t="shared" si="18"/>
        <v>0</v>
      </c>
      <c r="AQ15">
        <v>0</v>
      </c>
      <c r="AR15">
        <f t="shared" si="9"/>
        <v>1.1825611988132323</v>
      </c>
      <c r="AS15">
        <f t="shared" si="19"/>
        <v>0</v>
      </c>
      <c r="AT15">
        <v>0</v>
      </c>
      <c r="AU15">
        <f t="shared" si="10"/>
        <v>1.3747594030649473</v>
      </c>
      <c r="AV15">
        <f t="shared" si="11"/>
        <v>-1.3747594030649473</v>
      </c>
    </row>
    <row r="16" spans="1:48" x14ac:dyDescent="0.25">
      <c r="A16">
        <v>14</v>
      </c>
      <c r="B16" s="1">
        <v>352</v>
      </c>
      <c r="C16" s="1">
        <v>352</v>
      </c>
      <c r="D16" s="1">
        <v>350</v>
      </c>
      <c r="E16" s="1">
        <v>353</v>
      </c>
      <c r="F16" s="1">
        <v>352</v>
      </c>
      <c r="G16" s="1">
        <f t="shared" si="1"/>
        <v>351.8</v>
      </c>
      <c r="H16" s="8" t="s">
        <v>51</v>
      </c>
      <c r="I16" s="8">
        <f>2*I4</f>
        <v>8.3651223976265179</v>
      </c>
      <c r="J16" s="1">
        <f>2</f>
        <v>2</v>
      </c>
      <c r="K16" s="8">
        <f>I16/2</f>
        <v>4.1825611988132589</v>
      </c>
      <c r="L16">
        <f t="shared" si="20"/>
        <v>1</v>
      </c>
      <c r="M16" s="8">
        <f t="shared" si="21"/>
        <v>1.3747594030649473</v>
      </c>
      <c r="N16">
        <f>((J16^2/2)/(EXP(-J16*$I$8)-1+J16*$I$8)+((3*J16)^2/2)/(EXP(-3*J16*$I$8)-1+3*J16*$I$8))^(-1)</f>
        <v>0.30868946997597346</v>
      </c>
      <c r="O16">
        <v>59</v>
      </c>
      <c r="P16" s="1">
        <v>348</v>
      </c>
      <c r="Q16" s="1">
        <v>348</v>
      </c>
      <c r="R16" s="1">
        <v>348</v>
      </c>
      <c r="S16" s="1">
        <v>346</v>
      </c>
      <c r="T16" s="1">
        <v>349</v>
      </c>
      <c r="U16" s="1">
        <f>AVERAGE(P16:T16)</f>
        <v>347.8</v>
      </c>
      <c r="V16" s="1">
        <v>14</v>
      </c>
      <c r="W16">
        <f t="shared" si="2"/>
        <v>-3.2456402997033251</v>
      </c>
      <c r="X16">
        <f t="shared" si="12"/>
        <v>0</v>
      </c>
      <c r="Y16">
        <v>0</v>
      </c>
      <c r="Z16">
        <f t="shared" si="3"/>
        <v>-1.1543597002966521</v>
      </c>
      <c r="AA16">
        <f t="shared" si="13"/>
        <v>-4.8523164035599962</v>
      </c>
      <c r="AB16">
        <v>12</v>
      </c>
      <c r="AC16">
        <f t="shared" si="4"/>
        <v>-4.2912805994066048</v>
      </c>
      <c r="AD16">
        <f t="shared" si="14"/>
        <v>0</v>
      </c>
      <c r="AE16">
        <v>0</v>
      </c>
      <c r="AF16">
        <f t="shared" si="5"/>
        <v>-0.10871940059337248</v>
      </c>
      <c r="AG16">
        <f t="shared" si="15"/>
        <v>-1.0174388011867563</v>
      </c>
      <c r="AH16">
        <v>2</v>
      </c>
      <c r="AI16">
        <f t="shared" si="6"/>
        <v>-5.3369208991099413</v>
      </c>
      <c r="AJ16">
        <f t="shared" si="16"/>
        <v>0</v>
      </c>
      <c r="AK16">
        <v>0</v>
      </c>
      <c r="AL16">
        <f t="shared" si="7"/>
        <v>0.93692089910996401</v>
      </c>
      <c r="AM16">
        <f t="shared" si="17"/>
        <v>0</v>
      </c>
      <c r="AN16">
        <v>0</v>
      </c>
      <c r="AO16">
        <f t="shared" si="8"/>
        <v>-6.3825611988132209</v>
      </c>
      <c r="AP16">
        <f t="shared" si="18"/>
        <v>0</v>
      </c>
      <c r="AQ16">
        <v>0</v>
      </c>
      <c r="AR16">
        <f t="shared" si="9"/>
        <v>1.9825611988132437</v>
      </c>
      <c r="AS16">
        <f t="shared" si="19"/>
        <v>0</v>
      </c>
      <c r="AT16">
        <v>0</v>
      </c>
      <c r="AU16">
        <f t="shared" si="10"/>
        <v>1.3747594030649473</v>
      </c>
      <c r="AV16">
        <f t="shared" si="11"/>
        <v>-1.3747594030649473</v>
      </c>
    </row>
    <row r="17" spans="1:48" x14ac:dyDescent="0.25">
      <c r="A17">
        <v>15</v>
      </c>
      <c r="B17" s="1">
        <v>352</v>
      </c>
      <c r="C17" s="1">
        <v>353</v>
      </c>
      <c r="D17" s="1">
        <v>353</v>
      </c>
      <c r="E17" s="1">
        <v>351</v>
      </c>
      <c r="F17" s="1">
        <v>354</v>
      </c>
      <c r="G17" s="1">
        <f t="shared" si="1"/>
        <v>352.6</v>
      </c>
      <c r="H17" s="8"/>
      <c r="I17" s="1"/>
      <c r="J17" s="1"/>
      <c r="K17" s="1"/>
      <c r="L17" s="1"/>
      <c r="O17">
        <v>60</v>
      </c>
      <c r="P17" s="1">
        <v>352</v>
      </c>
      <c r="Q17" s="1">
        <v>348</v>
      </c>
      <c r="R17" s="1">
        <v>349</v>
      </c>
      <c r="S17" s="1">
        <v>350</v>
      </c>
      <c r="T17" s="1">
        <v>353</v>
      </c>
      <c r="U17" s="1">
        <f t="shared" si="0"/>
        <v>350.4</v>
      </c>
      <c r="V17" s="1">
        <v>15</v>
      </c>
      <c r="W17">
        <f t="shared" si="2"/>
        <v>-0.64564029970335923</v>
      </c>
      <c r="X17">
        <f t="shared" si="12"/>
        <v>0</v>
      </c>
      <c r="Y17">
        <v>0</v>
      </c>
      <c r="Z17">
        <f t="shared" si="3"/>
        <v>1.4456402997033138</v>
      </c>
      <c r="AA17">
        <f t="shared" si="13"/>
        <v>-3.4066761038566824</v>
      </c>
      <c r="AB17">
        <v>13</v>
      </c>
      <c r="AC17">
        <f t="shared" si="4"/>
        <v>-1.6912805994066389</v>
      </c>
      <c r="AD17">
        <f t="shared" si="14"/>
        <v>0</v>
      </c>
      <c r="AE17">
        <v>0</v>
      </c>
      <c r="AF17">
        <f t="shared" si="5"/>
        <v>2.4912805994065934</v>
      </c>
      <c r="AG17">
        <f t="shared" si="15"/>
        <v>0</v>
      </c>
      <c r="AH17">
        <v>0</v>
      </c>
      <c r="AI17">
        <f t="shared" si="6"/>
        <v>-2.7369208991099754</v>
      </c>
      <c r="AJ17">
        <f t="shared" si="16"/>
        <v>0</v>
      </c>
      <c r="AK17">
        <v>0</v>
      </c>
      <c r="AL17">
        <f t="shared" si="7"/>
        <v>3.5369208991099299</v>
      </c>
      <c r="AM17">
        <f t="shared" si="17"/>
        <v>0</v>
      </c>
      <c r="AN17">
        <v>0</v>
      </c>
      <c r="AO17">
        <f t="shared" si="8"/>
        <v>-3.782561198813255</v>
      </c>
      <c r="AP17">
        <f t="shared" si="18"/>
        <v>0</v>
      </c>
      <c r="AQ17">
        <v>0</v>
      </c>
      <c r="AR17">
        <f t="shared" si="9"/>
        <v>4.5825611988132096</v>
      </c>
      <c r="AS17">
        <f t="shared" si="19"/>
        <v>0</v>
      </c>
      <c r="AT17">
        <v>0</v>
      </c>
      <c r="AU17">
        <f t="shared" si="10"/>
        <v>1.3747594030649473</v>
      </c>
      <c r="AV17">
        <f t="shared" si="11"/>
        <v>-1.3747594030649473</v>
      </c>
    </row>
    <row r="18" spans="1:48" x14ac:dyDescent="0.25">
      <c r="A18">
        <v>16</v>
      </c>
      <c r="B18" s="1">
        <v>351</v>
      </c>
      <c r="C18" s="1">
        <v>351</v>
      </c>
      <c r="D18" s="1">
        <v>350</v>
      </c>
      <c r="E18" s="1">
        <v>352</v>
      </c>
      <c r="F18" s="1">
        <v>351</v>
      </c>
      <c r="G18" s="1">
        <f t="shared" si="1"/>
        <v>351</v>
      </c>
      <c r="H18" s="8"/>
      <c r="O18">
        <v>61</v>
      </c>
      <c r="P18" s="1">
        <v>350</v>
      </c>
      <c r="Q18" s="1">
        <v>350</v>
      </c>
      <c r="R18" s="1">
        <v>348</v>
      </c>
      <c r="S18" s="1">
        <v>350</v>
      </c>
      <c r="T18" s="1">
        <v>351</v>
      </c>
      <c r="U18" s="1">
        <f t="shared" si="0"/>
        <v>349.8</v>
      </c>
      <c r="V18" s="1">
        <v>16</v>
      </c>
      <c r="W18">
        <f t="shared" si="2"/>
        <v>-1.2456402997033251</v>
      </c>
      <c r="X18">
        <f t="shared" si="12"/>
        <v>0</v>
      </c>
      <c r="Y18">
        <v>0</v>
      </c>
      <c r="Z18">
        <f t="shared" si="3"/>
        <v>0.84564029970334786</v>
      </c>
      <c r="AA18">
        <f t="shared" si="13"/>
        <v>-2.5610358041533345</v>
      </c>
      <c r="AB18">
        <v>14</v>
      </c>
      <c r="AC18">
        <f t="shared" si="4"/>
        <v>-2.2912805994066048</v>
      </c>
      <c r="AD18">
        <f t="shared" si="14"/>
        <v>0</v>
      </c>
      <c r="AE18">
        <v>0</v>
      </c>
      <c r="AF18">
        <f t="shared" si="5"/>
        <v>1.8912805994066275</v>
      </c>
      <c r="AG18">
        <f t="shared" si="15"/>
        <v>0</v>
      </c>
      <c r="AH18">
        <v>0</v>
      </c>
      <c r="AI18">
        <f t="shared" si="6"/>
        <v>-3.3369208991099413</v>
      </c>
      <c r="AJ18">
        <f t="shared" si="16"/>
        <v>0</v>
      </c>
      <c r="AK18">
        <v>0</v>
      </c>
      <c r="AL18">
        <f t="shared" si="7"/>
        <v>2.936920899109964</v>
      </c>
      <c r="AM18">
        <f t="shared" si="17"/>
        <v>0</v>
      </c>
      <c r="AN18">
        <v>0</v>
      </c>
      <c r="AO18">
        <f t="shared" si="8"/>
        <v>-4.3825611988132209</v>
      </c>
      <c r="AP18">
        <f t="shared" si="18"/>
        <v>0</v>
      </c>
      <c r="AQ18">
        <v>0</v>
      </c>
      <c r="AR18">
        <f t="shared" si="9"/>
        <v>3.9825611988132437</v>
      </c>
      <c r="AS18">
        <f t="shared" si="19"/>
        <v>0</v>
      </c>
      <c r="AT18">
        <v>0</v>
      </c>
      <c r="AU18">
        <f t="shared" si="10"/>
        <v>1.3747594030649473</v>
      </c>
      <c r="AV18">
        <f t="shared" si="11"/>
        <v>-1.3747594030649473</v>
      </c>
    </row>
    <row r="19" spans="1:48" x14ac:dyDescent="0.25">
      <c r="A19">
        <v>17</v>
      </c>
      <c r="B19" s="1">
        <v>352</v>
      </c>
      <c r="C19" s="1">
        <v>352</v>
      </c>
      <c r="D19" s="1">
        <v>352</v>
      </c>
      <c r="E19" s="1">
        <v>354</v>
      </c>
      <c r="F19" s="1">
        <v>354</v>
      </c>
      <c r="G19" s="1">
        <f t="shared" si="1"/>
        <v>352.8</v>
      </c>
      <c r="H19" s="8"/>
      <c r="O19">
        <v>62</v>
      </c>
      <c r="P19" s="1">
        <v>350</v>
      </c>
      <c r="Q19" s="1">
        <v>350</v>
      </c>
      <c r="R19" s="1">
        <v>348</v>
      </c>
      <c r="S19" s="1">
        <v>350</v>
      </c>
      <c r="T19" s="1">
        <v>351</v>
      </c>
      <c r="U19" s="1">
        <f t="shared" si="0"/>
        <v>349.8</v>
      </c>
      <c r="V19" s="1">
        <v>17</v>
      </c>
      <c r="W19">
        <f t="shared" si="2"/>
        <v>-1.2456402997033251</v>
      </c>
      <c r="X19">
        <f t="shared" si="12"/>
        <v>0</v>
      </c>
      <c r="Y19">
        <v>0</v>
      </c>
      <c r="Z19">
        <f t="shared" si="3"/>
        <v>0.84564029970334786</v>
      </c>
      <c r="AA19">
        <f t="shared" si="13"/>
        <v>-1.7153955044499867</v>
      </c>
      <c r="AB19">
        <v>15</v>
      </c>
      <c r="AC19">
        <f t="shared" si="4"/>
        <v>-2.2912805994066048</v>
      </c>
      <c r="AD19">
        <f t="shared" si="14"/>
        <v>0</v>
      </c>
      <c r="AE19">
        <v>0</v>
      </c>
      <c r="AF19">
        <f t="shared" si="5"/>
        <v>1.8912805994066275</v>
      </c>
      <c r="AG19">
        <f t="shared" si="15"/>
        <v>0</v>
      </c>
      <c r="AH19">
        <v>0</v>
      </c>
      <c r="AI19">
        <f t="shared" si="6"/>
        <v>-3.3369208991099413</v>
      </c>
      <c r="AJ19">
        <f t="shared" si="16"/>
        <v>0</v>
      </c>
      <c r="AK19">
        <v>0</v>
      </c>
      <c r="AL19">
        <f t="shared" si="7"/>
        <v>2.936920899109964</v>
      </c>
      <c r="AM19">
        <f t="shared" si="17"/>
        <v>0</v>
      </c>
      <c r="AN19">
        <v>0</v>
      </c>
      <c r="AO19">
        <f t="shared" si="8"/>
        <v>-4.3825611988132209</v>
      </c>
      <c r="AP19">
        <f t="shared" si="18"/>
        <v>0</v>
      </c>
      <c r="AQ19">
        <v>0</v>
      </c>
      <c r="AR19">
        <f t="shared" si="9"/>
        <v>3.9825611988132437</v>
      </c>
      <c r="AS19">
        <f t="shared" si="19"/>
        <v>0</v>
      </c>
      <c r="AT19">
        <v>0</v>
      </c>
      <c r="AU19">
        <f t="shared" si="10"/>
        <v>1.3747594030649473</v>
      </c>
      <c r="AV19">
        <f t="shared" si="11"/>
        <v>-1.3747594030649473</v>
      </c>
    </row>
    <row r="20" spans="1:48" x14ac:dyDescent="0.25">
      <c r="A20">
        <v>18</v>
      </c>
      <c r="B20" s="1">
        <v>338</v>
      </c>
      <c r="C20" s="1">
        <v>339</v>
      </c>
      <c r="D20" s="1">
        <v>338</v>
      </c>
      <c r="E20" s="1">
        <v>342</v>
      </c>
      <c r="F20" s="1">
        <v>340</v>
      </c>
      <c r="G20" s="1">
        <f t="shared" si="1"/>
        <v>339.4</v>
      </c>
      <c r="O20">
        <v>63</v>
      </c>
      <c r="P20" s="1">
        <v>348</v>
      </c>
      <c r="Q20" s="1">
        <v>347</v>
      </c>
      <c r="R20" s="1">
        <v>346</v>
      </c>
      <c r="S20" s="1">
        <v>344</v>
      </c>
      <c r="T20" s="1">
        <v>348</v>
      </c>
      <c r="U20" s="1">
        <f t="shared" si="0"/>
        <v>346.6</v>
      </c>
      <c r="V20" s="1">
        <v>18</v>
      </c>
      <c r="W20">
        <f t="shared" si="2"/>
        <v>-4.4456402997033138</v>
      </c>
      <c r="X20">
        <f t="shared" si="12"/>
        <v>0</v>
      </c>
      <c r="Y20">
        <v>0</v>
      </c>
      <c r="Z20">
        <f t="shared" si="3"/>
        <v>-2.3543597002966408</v>
      </c>
      <c r="AA20">
        <f t="shared" si="13"/>
        <v>-4.0697552047466274</v>
      </c>
      <c r="AB20">
        <v>16</v>
      </c>
      <c r="AC20">
        <f t="shared" si="4"/>
        <v>-5.4912805994065934</v>
      </c>
      <c r="AD20">
        <f t="shared" si="14"/>
        <v>0</v>
      </c>
      <c r="AE20">
        <v>0</v>
      </c>
      <c r="AF20">
        <f t="shared" si="5"/>
        <v>-1.3087194005933611</v>
      </c>
      <c r="AG20">
        <f t="shared" si="15"/>
        <v>-1.3087194005933611</v>
      </c>
      <c r="AH20">
        <v>1</v>
      </c>
      <c r="AI20">
        <f t="shared" si="6"/>
        <v>-6.5369208991099299</v>
      </c>
      <c r="AJ20">
        <f t="shared" si="16"/>
        <v>0</v>
      </c>
      <c r="AK20">
        <v>0</v>
      </c>
      <c r="AL20">
        <f t="shared" si="7"/>
        <v>-0.26307910089002462</v>
      </c>
      <c r="AM20">
        <f t="shared" si="17"/>
        <v>-0.26307910089002462</v>
      </c>
      <c r="AN20">
        <v>1</v>
      </c>
      <c r="AO20">
        <f t="shared" si="8"/>
        <v>-7.5825611988132096</v>
      </c>
      <c r="AP20">
        <f t="shared" si="18"/>
        <v>0</v>
      </c>
      <c r="AQ20">
        <v>0</v>
      </c>
      <c r="AR20">
        <f t="shared" si="9"/>
        <v>0.78256119881325503</v>
      </c>
      <c r="AS20">
        <f t="shared" si="19"/>
        <v>0</v>
      </c>
      <c r="AT20">
        <v>0</v>
      </c>
      <c r="AU20">
        <f t="shared" si="10"/>
        <v>1.3747594030649473</v>
      </c>
      <c r="AV20">
        <f t="shared" si="11"/>
        <v>-1.3747594030649473</v>
      </c>
    </row>
    <row r="21" spans="1:48" x14ac:dyDescent="0.25">
      <c r="A21">
        <v>19</v>
      </c>
      <c r="B21" s="1">
        <v>346</v>
      </c>
      <c r="C21" s="1">
        <v>344</v>
      </c>
      <c r="D21" s="1">
        <v>345</v>
      </c>
      <c r="E21" s="1">
        <v>347</v>
      </c>
      <c r="F21" s="1">
        <v>345</v>
      </c>
      <c r="G21" s="1">
        <f t="shared" si="1"/>
        <v>345.4</v>
      </c>
      <c r="O21">
        <v>64</v>
      </c>
      <c r="P21" s="1">
        <v>348</v>
      </c>
      <c r="Q21" s="1">
        <v>349</v>
      </c>
      <c r="R21" s="1">
        <v>348</v>
      </c>
      <c r="S21" s="1">
        <v>348</v>
      </c>
      <c r="T21" s="1">
        <v>350</v>
      </c>
      <c r="U21" s="1">
        <f t="shared" si="0"/>
        <v>348.6</v>
      </c>
      <c r="V21" s="1">
        <v>19</v>
      </c>
      <c r="W21">
        <f t="shared" si="2"/>
        <v>-2.4456402997033138</v>
      </c>
      <c r="X21">
        <f t="shared" si="12"/>
        <v>0</v>
      </c>
      <c r="Y21">
        <v>0</v>
      </c>
      <c r="Z21">
        <f t="shared" si="3"/>
        <v>-0.35435970029664077</v>
      </c>
      <c r="AA21">
        <f t="shared" si="13"/>
        <v>-4.4241149050432682</v>
      </c>
      <c r="AB21">
        <v>17</v>
      </c>
      <c r="AC21">
        <f t="shared" si="4"/>
        <v>-3.4912805994065934</v>
      </c>
      <c r="AD21">
        <f t="shared" si="14"/>
        <v>0</v>
      </c>
      <c r="AE21">
        <v>0</v>
      </c>
      <c r="AF21">
        <f t="shared" si="5"/>
        <v>0.69128059940663888</v>
      </c>
      <c r="AG21">
        <f t="shared" si="15"/>
        <v>-0.61743880118672223</v>
      </c>
      <c r="AH21">
        <v>2</v>
      </c>
      <c r="AI21">
        <f t="shared" si="6"/>
        <v>-4.5369208991099299</v>
      </c>
      <c r="AJ21">
        <f t="shared" si="16"/>
        <v>0</v>
      </c>
      <c r="AK21">
        <v>0</v>
      </c>
      <c r="AL21">
        <f t="shared" si="7"/>
        <v>1.7369208991099754</v>
      </c>
      <c r="AM21">
        <f t="shared" si="17"/>
        <v>0</v>
      </c>
      <c r="AN21">
        <v>0</v>
      </c>
      <c r="AO21">
        <f t="shared" si="8"/>
        <v>-5.5825611988132096</v>
      </c>
      <c r="AP21">
        <f t="shared" si="18"/>
        <v>0</v>
      </c>
      <c r="AQ21">
        <v>0</v>
      </c>
      <c r="AR21">
        <f t="shared" si="9"/>
        <v>2.782561198813255</v>
      </c>
      <c r="AS21">
        <f t="shared" si="19"/>
        <v>0</v>
      </c>
      <c r="AT21">
        <v>0</v>
      </c>
      <c r="AU21">
        <f t="shared" si="10"/>
        <v>1.3747594030649473</v>
      </c>
      <c r="AV21">
        <f t="shared" si="11"/>
        <v>-1.3747594030649473</v>
      </c>
    </row>
    <row r="22" spans="1:48" x14ac:dyDescent="0.25">
      <c r="A22">
        <v>20</v>
      </c>
      <c r="B22" s="1">
        <v>344</v>
      </c>
      <c r="C22" s="1">
        <v>343</v>
      </c>
      <c r="D22" s="1">
        <v>343</v>
      </c>
      <c r="E22" s="1">
        <v>343</v>
      </c>
      <c r="F22" s="1">
        <v>345</v>
      </c>
      <c r="G22" s="1">
        <f t="shared" si="1"/>
        <v>343.6</v>
      </c>
      <c r="O22">
        <v>65</v>
      </c>
      <c r="P22" s="1">
        <v>351</v>
      </c>
      <c r="Q22" s="1">
        <v>351</v>
      </c>
      <c r="R22" s="1">
        <v>350</v>
      </c>
      <c r="S22" s="1">
        <v>349</v>
      </c>
      <c r="T22" s="1">
        <v>352</v>
      </c>
      <c r="U22" s="1">
        <f t="shared" si="0"/>
        <v>350.6</v>
      </c>
      <c r="V22" s="1">
        <v>20</v>
      </c>
      <c r="W22">
        <f t="shared" si="2"/>
        <v>-0.44564029970331376</v>
      </c>
      <c r="X22">
        <f t="shared" si="12"/>
        <v>0</v>
      </c>
      <c r="Y22">
        <v>0</v>
      </c>
      <c r="Z22">
        <f t="shared" si="3"/>
        <v>1.6456402997033592</v>
      </c>
      <c r="AA22">
        <f t="shared" si="13"/>
        <v>-2.778474605339909</v>
      </c>
      <c r="AB22">
        <v>18</v>
      </c>
      <c r="AC22">
        <f t="shared" si="4"/>
        <v>-1.4912805994065934</v>
      </c>
      <c r="AD22">
        <f t="shared" si="14"/>
        <v>0</v>
      </c>
      <c r="AE22">
        <v>0</v>
      </c>
      <c r="AF22">
        <f t="shared" si="5"/>
        <v>2.6912805994066389</v>
      </c>
      <c r="AG22">
        <f t="shared" si="15"/>
        <v>0</v>
      </c>
      <c r="AH22">
        <v>0</v>
      </c>
      <c r="AI22">
        <f t="shared" si="6"/>
        <v>-2.5369208991099299</v>
      </c>
      <c r="AJ22">
        <f t="shared" si="16"/>
        <v>0</v>
      </c>
      <c r="AK22">
        <v>0</v>
      </c>
      <c r="AL22">
        <f t="shared" si="7"/>
        <v>3.7369208991099754</v>
      </c>
      <c r="AM22">
        <f t="shared" si="17"/>
        <v>0</v>
      </c>
      <c r="AN22">
        <v>0</v>
      </c>
      <c r="AO22">
        <f t="shared" si="8"/>
        <v>-3.5825611988132096</v>
      </c>
      <c r="AP22">
        <f t="shared" si="18"/>
        <v>0</v>
      </c>
      <c r="AQ22">
        <v>0</v>
      </c>
      <c r="AR22">
        <f t="shared" si="9"/>
        <v>4.782561198813255</v>
      </c>
      <c r="AS22">
        <f t="shared" si="19"/>
        <v>0</v>
      </c>
      <c r="AT22">
        <v>0</v>
      </c>
      <c r="AU22">
        <f t="shared" si="10"/>
        <v>1.3747594030649473</v>
      </c>
      <c r="AV22">
        <f t="shared" si="11"/>
        <v>-1.3747594030649473</v>
      </c>
    </row>
    <row r="23" spans="1:48" x14ac:dyDescent="0.25">
      <c r="A23">
        <v>21</v>
      </c>
      <c r="B23" s="1">
        <v>345</v>
      </c>
      <c r="C23" s="1">
        <v>345</v>
      </c>
      <c r="D23" s="1">
        <v>344</v>
      </c>
      <c r="E23" s="1">
        <v>346</v>
      </c>
      <c r="F23" s="1">
        <v>345</v>
      </c>
      <c r="G23" s="1">
        <f t="shared" si="1"/>
        <v>345</v>
      </c>
      <c r="O23">
        <v>66</v>
      </c>
      <c r="P23" s="1">
        <v>347</v>
      </c>
      <c r="Q23" s="1">
        <v>348</v>
      </c>
      <c r="R23" s="1">
        <v>349</v>
      </c>
      <c r="S23" s="1">
        <v>346</v>
      </c>
      <c r="T23" s="1">
        <v>349</v>
      </c>
      <c r="U23" s="1">
        <f t="shared" si="0"/>
        <v>347.8</v>
      </c>
      <c r="V23" s="1">
        <v>21</v>
      </c>
      <c r="W23">
        <f t="shared" si="2"/>
        <v>-3.2456402997033251</v>
      </c>
      <c r="X23">
        <f t="shared" si="12"/>
        <v>0</v>
      </c>
      <c r="Y23">
        <v>0</v>
      </c>
      <c r="Z23">
        <f t="shared" si="3"/>
        <v>-1.1543597002966521</v>
      </c>
      <c r="AA23">
        <f t="shared" si="13"/>
        <v>-3.9328343056365611</v>
      </c>
      <c r="AB23">
        <v>19</v>
      </c>
      <c r="AC23">
        <f t="shared" si="4"/>
        <v>-4.2912805994066048</v>
      </c>
      <c r="AD23">
        <f t="shared" si="14"/>
        <v>0</v>
      </c>
      <c r="AE23">
        <v>0</v>
      </c>
      <c r="AF23">
        <f t="shared" si="5"/>
        <v>-0.10871940059337248</v>
      </c>
      <c r="AG23">
        <f t="shared" si="15"/>
        <v>-0.10871940059337248</v>
      </c>
      <c r="AH23">
        <v>1</v>
      </c>
      <c r="AI23">
        <f t="shared" si="6"/>
        <v>-5.3369208991099413</v>
      </c>
      <c r="AJ23">
        <f t="shared" si="16"/>
        <v>0</v>
      </c>
      <c r="AK23">
        <v>0</v>
      </c>
      <c r="AL23">
        <f t="shared" si="7"/>
        <v>0.93692089910996401</v>
      </c>
      <c r="AM23">
        <f t="shared" si="17"/>
        <v>0</v>
      </c>
      <c r="AN23">
        <v>0</v>
      </c>
      <c r="AO23">
        <f t="shared" si="8"/>
        <v>-6.3825611988132209</v>
      </c>
      <c r="AP23">
        <f t="shared" si="18"/>
        <v>0</v>
      </c>
      <c r="AQ23">
        <v>0</v>
      </c>
      <c r="AR23">
        <f t="shared" si="9"/>
        <v>1.9825611988132437</v>
      </c>
      <c r="AS23">
        <f t="shared" si="19"/>
        <v>0</v>
      </c>
      <c r="AT23">
        <v>0</v>
      </c>
      <c r="AU23">
        <f t="shared" si="10"/>
        <v>1.3747594030649473</v>
      </c>
      <c r="AV23">
        <f t="shared" si="11"/>
        <v>-1.3747594030649473</v>
      </c>
    </row>
    <row r="24" spans="1:48" x14ac:dyDescent="0.25">
      <c r="A24">
        <v>22</v>
      </c>
      <c r="B24" s="1">
        <v>346</v>
      </c>
      <c r="C24" s="1">
        <v>346</v>
      </c>
      <c r="D24" s="1">
        <v>345</v>
      </c>
      <c r="E24" s="1">
        <v>346</v>
      </c>
      <c r="F24" s="1">
        <v>347</v>
      </c>
      <c r="G24" s="1">
        <f t="shared" si="1"/>
        <v>346</v>
      </c>
      <c r="O24">
        <v>67</v>
      </c>
      <c r="P24" s="1">
        <v>349</v>
      </c>
      <c r="Q24" s="1">
        <v>349</v>
      </c>
      <c r="R24" s="1">
        <v>348</v>
      </c>
      <c r="S24" s="1">
        <v>347</v>
      </c>
      <c r="T24" s="1">
        <v>349</v>
      </c>
      <c r="U24" s="1">
        <f t="shared" si="0"/>
        <v>348.4</v>
      </c>
      <c r="V24" s="1">
        <v>22</v>
      </c>
      <c r="W24">
        <f t="shared" si="2"/>
        <v>-2.6456402997033592</v>
      </c>
      <c r="X24">
        <f t="shared" si="12"/>
        <v>0</v>
      </c>
      <c r="Y24">
        <v>0</v>
      </c>
      <c r="Z24">
        <f t="shared" si="3"/>
        <v>-0.55435970029668624</v>
      </c>
      <c r="AA24">
        <f t="shared" si="13"/>
        <v>-4.4871940059332474</v>
      </c>
      <c r="AB24">
        <v>20</v>
      </c>
      <c r="AC24">
        <f t="shared" si="4"/>
        <v>-3.6912805994066389</v>
      </c>
      <c r="AD24">
        <f t="shared" si="14"/>
        <v>0</v>
      </c>
      <c r="AE24">
        <v>0</v>
      </c>
      <c r="AF24">
        <f t="shared" si="5"/>
        <v>0.49128059940659341</v>
      </c>
      <c r="AG24">
        <f t="shared" si="15"/>
        <v>0</v>
      </c>
      <c r="AH24">
        <v>0</v>
      </c>
      <c r="AI24">
        <f t="shared" si="6"/>
        <v>-4.7369208991099754</v>
      </c>
      <c r="AJ24">
        <f t="shared" si="16"/>
        <v>0</v>
      </c>
      <c r="AK24">
        <v>0</v>
      </c>
      <c r="AL24">
        <f t="shared" si="7"/>
        <v>1.5369208991099299</v>
      </c>
      <c r="AM24">
        <f t="shared" si="17"/>
        <v>0</v>
      </c>
      <c r="AN24">
        <v>0</v>
      </c>
      <c r="AO24">
        <f t="shared" si="8"/>
        <v>-5.782561198813255</v>
      </c>
      <c r="AP24">
        <f t="shared" si="18"/>
        <v>0</v>
      </c>
      <c r="AQ24">
        <v>0</v>
      </c>
      <c r="AR24">
        <f t="shared" si="9"/>
        <v>2.5825611988132096</v>
      </c>
      <c r="AS24">
        <f t="shared" si="19"/>
        <v>0</v>
      </c>
      <c r="AT24">
        <v>0</v>
      </c>
      <c r="AU24">
        <f t="shared" si="10"/>
        <v>1.3747594030649473</v>
      </c>
      <c r="AV24">
        <f t="shared" si="11"/>
        <v>-1.3747594030649473</v>
      </c>
    </row>
    <row r="25" spans="1:48" x14ac:dyDescent="0.25">
      <c r="A25">
        <v>23</v>
      </c>
      <c r="B25" s="1">
        <v>348</v>
      </c>
      <c r="C25" s="1">
        <v>350</v>
      </c>
      <c r="D25" s="1">
        <v>346</v>
      </c>
      <c r="E25" s="1">
        <v>346</v>
      </c>
      <c r="F25" s="1">
        <v>350</v>
      </c>
      <c r="G25" s="1">
        <f t="shared" si="1"/>
        <v>348</v>
      </c>
      <c r="O25">
        <v>68</v>
      </c>
      <c r="P25" s="1">
        <v>347</v>
      </c>
      <c r="Q25" s="1">
        <v>348</v>
      </c>
      <c r="R25" s="1">
        <v>348</v>
      </c>
      <c r="S25" s="1">
        <v>346</v>
      </c>
      <c r="T25" s="1">
        <v>348</v>
      </c>
      <c r="U25" s="1">
        <f t="shared" si="0"/>
        <v>347.4</v>
      </c>
      <c r="V25" s="1">
        <v>23</v>
      </c>
      <c r="W25">
        <f t="shared" si="2"/>
        <v>-3.6456402997033592</v>
      </c>
      <c r="X25">
        <f t="shared" si="12"/>
        <v>0</v>
      </c>
      <c r="Y25">
        <v>0</v>
      </c>
      <c r="Z25">
        <f t="shared" si="3"/>
        <v>-1.5543597002966862</v>
      </c>
      <c r="AA25">
        <f t="shared" si="13"/>
        <v>-6.0415537062299336</v>
      </c>
      <c r="AB25">
        <v>21</v>
      </c>
      <c r="AC25">
        <f t="shared" si="4"/>
        <v>-4.6912805994066389</v>
      </c>
      <c r="AD25">
        <f t="shared" si="14"/>
        <v>0</v>
      </c>
      <c r="AE25">
        <v>0</v>
      </c>
      <c r="AF25">
        <f t="shared" si="5"/>
        <v>-0.50871940059340659</v>
      </c>
      <c r="AG25">
        <f t="shared" si="15"/>
        <v>-0.50871940059340659</v>
      </c>
      <c r="AH25">
        <v>1</v>
      </c>
      <c r="AI25">
        <f t="shared" si="6"/>
        <v>-5.7369208991099754</v>
      </c>
      <c r="AJ25">
        <f t="shared" si="16"/>
        <v>0</v>
      </c>
      <c r="AK25">
        <v>0</v>
      </c>
      <c r="AL25">
        <f t="shared" si="7"/>
        <v>0.53692089910992991</v>
      </c>
      <c r="AM25">
        <f t="shared" si="17"/>
        <v>0</v>
      </c>
      <c r="AN25">
        <v>0</v>
      </c>
      <c r="AO25">
        <f t="shared" si="8"/>
        <v>-6.782561198813255</v>
      </c>
      <c r="AP25">
        <f t="shared" si="18"/>
        <v>0</v>
      </c>
      <c r="AQ25">
        <v>0</v>
      </c>
      <c r="AR25">
        <f t="shared" si="9"/>
        <v>1.5825611988132096</v>
      </c>
      <c r="AS25">
        <f t="shared" si="19"/>
        <v>0</v>
      </c>
      <c r="AT25">
        <v>0</v>
      </c>
      <c r="AU25">
        <f t="shared" si="10"/>
        <v>1.3747594030649473</v>
      </c>
      <c r="AV25">
        <f t="shared" si="11"/>
        <v>-1.3747594030649473</v>
      </c>
    </row>
    <row r="26" spans="1:48" x14ac:dyDescent="0.25">
      <c r="A26">
        <v>24</v>
      </c>
      <c r="B26" s="1">
        <v>348</v>
      </c>
      <c r="C26" s="1">
        <v>350</v>
      </c>
      <c r="D26" s="1">
        <v>346</v>
      </c>
      <c r="E26" s="1">
        <v>347</v>
      </c>
      <c r="F26" s="1">
        <v>350</v>
      </c>
      <c r="G26" s="1">
        <f t="shared" si="1"/>
        <v>348.2</v>
      </c>
      <c r="O26">
        <v>69</v>
      </c>
      <c r="P26" s="1">
        <v>347</v>
      </c>
      <c r="Q26" s="1">
        <v>347</v>
      </c>
      <c r="R26" s="1">
        <v>347</v>
      </c>
      <c r="S26" s="1">
        <v>345</v>
      </c>
      <c r="T26" s="1">
        <v>348</v>
      </c>
      <c r="U26" s="1">
        <f t="shared" si="0"/>
        <v>346.8</v>
      </c>
      <c r="V26" s="1">
        <v>24</v>
      </c>
      <c r="W26">
        <f t="shared" si="2"/>
        <v>-4.2456402997033251</v>
      </c>
      <c r="X26">
        <f t="shared" si="12"/>
        <v>0</v>
      </c>
      <c r="Y26">
        <v>0</v>
      </c>
      <c r="Z26">
        <f t="shared" si="3"/>
        <v>-2.1543597002966521</v>
      </c>
      <c r="AA26">
        <f t="shared" si="13"/>
        <v>-8.1959134065265857</v>
      </c>
      <c r="AB26">
        <v>22</v>
      </c>
      <c r="AC26">
        <f t="shared" si="4"/>
        <v>-5.2912805994066048</v>
      </c>
      <c r="AD26">
        <f t="shared" si="14"/>
        <v>0</v>
      </c>
      <c r="AE26">
        <v>0</v>
      </c>
      <c r="AF26">
        <f t="shared" si="5"/>
        <v>-1.1087194005933725</v>
      </c>
      <c r="AG26">
        <f t="shared" si="15"/>
        <v>-1.6174388011867791</v>
      </c>
      <c r="AH26">
        <v>2</v>
      </c>
      <c r="AI26">
        <f t="shared" si="6"/>
        <v>-6.3369208991099413</v>
      </c>
      <c r="AJ26">
        <f t="shared" si="16"/>
        <v>0</v>
      </c>
      <c r="AK26">
        <v>0</v>
      </c>
      <c r="AL26">
        <f t="shared" si="7"/>
        <v>-6.3079100890035988E-2</v>
      </c>
      <c r="AM26">
        <f t="shared" si="17"/>
        <v>-6.3079100890035988E-2</v>
      </c>
      <c r="AN26">
        <v>1</v>
      </c>
      <c r="AO26">
        <f t="shared" si="8"/>
        <v>-7.3825611988132209</v>
      </c>
      <c r="AP26">
        <f t="shared" si="18"/>
        <v>0</v>
      </c>
      <c r="AQ26">
        <v>0</v>
      </c>
      <c r="AR26">
        <f t="shared" si="9"/>
        <v>0.98256119881324366</v>
      </c>
      <c r="AS26">
        <f t="shared" si="19"/>
        <v>0</v>
      </c>
      <c r="AT26">
        <v>0</v>
      </c>
      <c r="AU26">
        <f t="shared" si="10"/>
        <v>1.3747594030649473</v>
      </c>
      <c r="AV26">
        <f t="shared" si="11"/>
        <v>-1.3747594030649473</v>
      </c>
    </row>
    <row r="27" spans="1:48" x14ac:dyDescent="0.25">
      <c r="A27">
        <v>25</v>
      </c>
      <c r="B27" s="1">
        <v>348</v>
      </c>
      <c r="C27" s="1">
        <v>348</v>
      </c>
      <c r="D27" s="1">
        <v>346</v>
      </c>
      <c r="E27" s="1">
        <v>346</v>
      </c>
      <c r="F27" s="1">
        <v>349</v>
      </c>
      <c r="G27" s="1">
        <f t="shared" si="1"/>
        <v>347.4</v>
      </c>
      <c r="O27">
        <v>70</v>
      </c>
      <c r="P27" s="1">
        <v>347</v>
      </c>
      <c r="Q27" s="1">
        <v>347</v>
      </c>
      <c r="R27" s="1">
        <v>345</v>
      </c>
      <c r="S27" s="1">
        <v>349</v>
      </c>
      <c r="T27" s="1">
        <v>347</v>
      </c>
      <c r="U27" s="1">
        <f t="shared" si="0"/>
        <v>347</v>
      </c>
      <c r="V27" s="1">
        <v>25</v>
      </c>
      <c r="W27">
        <f t="shared" si="2"/>
        <v>-4.0456402997033365</v>
      </c>
      <c r="X27">
        <f t="shared" si="12"/>
        <v>0</v>
      </c>
      <c r="Y27">
        <v>0</v>
      </c>
      <c r="Z27">
        <f t="shared" si="3"/>
        <v>-1.9543597002966635</v>
      </c>
      <c r="AA27">
        <f t="shared" si="13"/>
        <v>-10.150273106823249</v>
      </c>
      <c r="AB27">
        <v>23</v>
      </c>
      <c r="AC27">
        <f t="shared" si="4"/>
        <v>-5.0912805994066161</v>
      </c>
      <c r="AD27">
        <f t="shared" si="14"/>
        <v>0</v>
      </c>
      <c r="AE27">
        <v>0</v>
      </c>
      <c r="AF27">
        <f t="shared" si="5"/>
        <v>-0.90871940059338385</v>
      </c>
      <c r="AG27">
        <f t="shared" si="15"/>
        <v>-2.5261582017801629</v>
      </c>
      <c r="AH27">
        <v>3</v>
      </c>
      <c r="AI27">
        <f t="shared" si="6"/>
        <v>-6.1369208991099526</v>
      </c>
      <c r="AJ27">
        <f t="shared" si="16"/>
        <v>0</v>
      </c>
      <c r="AK27">
        <v>0</v>
      </c>
      <c r="AL27">
        <f t="shared" si="7"/>
        <v>0.13692089910995264</v>
      </c>
      <c r="AM27">
        <f t="shared" si="17"/>
        <v>0</v>
      </c>
      <c r="AN27">
        <v>0</v>
      </c>
      <c r="AO27">
        <f t="shared" si="8"/>
        <v>-7.1825611988132323</v>
      </c>
      <c r="AP27">
        <f t="shared" si="18"/>
        <v>0</v>
      </c>
      <c r="AQ27">
        <v>0</v>
      </c>
      <c r="AR27">
        <f t="shared" si="9"/>
        <v>1.1825611988132323</v>
      </c>
      <c r="AS27">
        <f t="shared" si="19"/>
        <v>0</v>
      </c>
      <c r="AT27">
        <v>0</v>
      </c>
      <c r="AU27">
        <f t="shared" si="10"/>
        <v>1.3747594030649473</v>
      </c>
      <c r="AV27">
        <f t="shared" si="11"/>
        <v>-1.3747594030649473</v>
      </c>
    </row>
    <row r="28" spans="1:48" x14ac:dyDescent="0.25">
      <c r="A28">
        <v>26</v>
      </c>
      <c r="B28" s="1">
        <v>344</v>
      </c>
      <c r="C28" s="1">
        <v>344</v>
      </c>
      <c r="D28" s="1">
        <v>345</v>
      </c>
      <c r="E28" s="1">
        <v>343</v>
      </c>
      <c r="F28" s="1">
        <v>346</v>
      </c>
      <c r="G28" s="1">
        <f t="shared" si="1"/>
        <v>344.4</v>
      </c>
      <c r="O28">
        <v>71</v>
      </c>
      <c r="P28" s="1">
        <v>349</v>
      </c>
      <c r="Q28" s="1">
        <v>349</v>
      </c>
      <c r="R28" s="1">
        <v>349</v>
      </c>
      <c r="S28" s="1">
        <v>347</v>
      </c>
      <c r="T28" s="1">
        <v>350</v>
      </c>
      <c r="U28" s="1">
        <f t="shared" si="0"/>
        <v>348.8</v>
      </c>
      <c r="V28" s="1">
        <v>26</v>
      </c>
      <c r="W28">
        <f t="shared" si="2"/>
        <v>-2.2456402997033251</v>
      </c>
      <c r="X28">
        <f t="shared" si="12"/>
        <v>0</v>
      </c>
      <c r="Y28">
        <v>0</v>
      </c>
      <c r="Z28">
        <f t="shared" si="3"/>
        <v>-0.15435970029665214</v>
      </c>
      <c r="AA28">
        <f t="shared" si="13"/>
        <v>-10.304632807119901</v>
      </c>
      <c r="AB28">
        <v>24</v>
      </c>
      <c r="AC28">
        <f t="shared" si="4"/>
        <v>-3.2912805994066048</v>
      </c>
      <c r="AD28">
        <f t="shared" si="14"/>
        <v>0</v>
      </c>
      <c r="AE28">
        <v>0</v>
      </c>
      <c r="AF28">
        <f t="shared" si="5"/>
        <v>0.89128059940662752</v>
      </c>
      <c r="AG28">
        <f t="shared" si="15"/>
        <v>-1.6348776023735354</v>
      </c>
      <c r="AH28">
        <v>4</v>
      </c>
      <c r="AI28">
        <f t="shared" si="6"/>
        <v>-4.3369208991099413</v>
      </c>
      <c r="AJ28">
        <f t="shared" si="16"/>
        <v>0</v>
      </c>
      <c r="AK28">
        <v>0</v>
      </c>
      <c r="AL28">
        <f t="shared" si="7"/>
        <v>1.936920899109964</v>
      </c>
      <c r="AM28">
        <f t="shared" si="17"/>
        <v>0</v>
      </c>
      <c r="AN28">
        <v>0</v>
      </c>
      <c r="AO28">
        <f t="shared" si="8"/>
        <v>-5.3825611988132209</v>
      </c>
      <c r="AP28">
        <f t="shared" si="18"/>
        <v>0</v>
      </c>
      <c r="AQ28">
        <v>0</v>
      </c>
      <c r="AR28">
        <f t="shared" si="9"/>
        <v>2.9825611988132437</v>
      </c>
      <c r="AS28">
        <f t="shared" si="19"/>
        <v>0</v>
      </c>
      <c r="AT28">
        <v>0</v>
      </c>
      <c r="AU28">
        <f t="shared" si="10"/>
        <v>1.3747594030649473</v>
      </c>
      <c r="AV28">
        <f t="shared" si="11"/>
        <v>-1.3747594030649473</v>
      </c>
    </row>
    <row r="29" spans="1:48" x14ac:dyDescent="0.25">
      <c r="A29">
        <v>27</v>
      </c>
      <c r="B29" s="1">
        <v>337</v>
      </c>
      <c r="C29" s="1">
        <v>337</v>
      </c>
      <c r="D29" s="1">
        <v>338</v>
      </c>
      <c r="E29" s="1">
        <v>336</v>
      </c>
      <c r="F29" s="1">
        <v>339</v>
      </c>
      <c r="G29" s="1">
        <f t="shared" si="1"/>
        <v>337.4</v>
      </c>
      <c r="O29">
        <v>72</v>
      </c>
      <c r="P29" s="1">
        <v>338</v>
      </c>
      <c r="Q29" s="1">
        <v>338</v>
      </c>
      <c r="R29" s="1">
        <v>340</v>
      </c>
      <c r="S29" s="1">
        <v>336</v>
      </c>
      <c r="T29" s="1">
        <v>340</v>
      </c>
      <c r="U29" s="1">
        <f t="shared" si="0"/>
        <v>338.4</v>
      </c>
      <c r="V29" s="1">
        <v>27</v>
      </c>
      <c r="W29">
        <f t="shared" si="2"/>
        <v>-12.645640299703359</v>
      </c>
      <c r="X29">
        <f t="shared" si="12"/>
        <v>0</v>
      </c>
      <c r="Y29">
        <v>0</v>
      </c>
      <c r="Z29">
        <f t="shared" si="3"/>
        <v>-10.554359700296686</v>
      </c>
      <c r="AA29">
        <f t="shared" si="13"/>
        <v>-20.858992507416588</v>
      </c>
      <c r="AB29">
        <v>25</v>
      </c>
      <c r="AC29">
        <f t="shared" si="4"/>
        <v>-13.691280599406639</v>
      </c>
      <c r="AD29">
        <f t="shared" si="14"/>
        <v>0</v>
      </c>
      <c r="AE29">
        <v>0</v>
      </c>
      <c r="AF29">
        <f t="shared" si="5"/>
        <v>-9.5087194005934066</v>
      </c>
      <c r="AG29">
        <f t="shared" si="15"/>
        <v>-11.143597002966942</v>
      </c>
      <c r="AH29">
        <v>5</v>
      </c>
      <c r="AI29">
        <f t="shared" si="6"/>
        <v>-14.736920899109975</v>
      </c>
      <c r="AJ29">
        <f t="shared" si="16"/>
        <v>0</v>
      </c>
      <c r="AK29">
        <v>0</v>
      </c>
      <c r="AL29">
        <f t="shared" si="7"/>
        <v>-8.4630791008900701</v>
      </c>
      <c r="AM29">
        <f t="shared" si="17"/>
        <v>-8.4630791008900701</v>
      </c>
      <c r="AN29">
        <v>1</v>
      </c>
      <c r="AO29">
        <f t="shared" si="8"/>
        <v>-15.782561198813255</v>
      </c>
      <c r="AP29">
        <f t="shared" si="18"/>
        <v>0</v>
      </c>
      <c r="AQ29">
        <v>0</v>
      </c>
      <c r="AR29">
        <f t="shared" si="9"/>
        <v>-7.4174388011867904</v>
      </c>
      <c r="AS29">
        <f t="shared" si="19"/>
        <v>-7.4174388011867904</v>
      </c>
      <c r="AT29">
        <v>1</v>
      </c>
      <c r="AU29">
        <f t="shared" si="10"/>
        <v>1.3747594030649473</v>
      </c>
      <c r="AV29">
        <f t="shared" si="11"/>
        <v>-1.3747594030649473</v>
      </c>
    </row>
    <row r="30" spans="1:48" x14ac:dyDescent="0.25">
      <c r="A30">
        <v>28</v>
      </c>
      <c r="B30" s="1">
        <v>344</v>
      </c>
      <c r="C30" s="1">
        <v>344</v>
      </c>
      <c r="D30" s="1">
        <v>345</v>
      </c>
      <c r="E30" s="1">
        <v>344</v>
      </c>
      <c r="F30" s="1">
        <v>346</v>
      </c>
      <c r="G30" s="1">
        <f t="shared" si="1"/>
        <v>344.6</v>
      </c>
      <c r="O30">
        <v>73</v>
      </c>
      <c r="P30" s="1">
        <v>348</v>
      </c>
      <c r="Q30" s="1">
        <v>348</v>
      </c>
      <c r="R30" s="1">
        <v>348</v>
      </c>
      <c r="S30" s="1">
        <v>346</v>
      </c>
      <c r="T30" s="1">
        <v>349</v>
      </c>
      <c r="U30" s="1">
        <f t="shared" si="0"/>
        <v>347.8</v>
      </c>
      <c r="V30" s="1">
        <v>28</v>
      </c>
      <c r="W30">
        <f t="shared" si="2"/>
        <v>-3.2456402997033251</v>
      </c>
      <c r="X30">
        <f t="shared" si="12"/>
        <v>0</v>
      </c>
      <c r="Y30">
        <v>0</v>
      </c>
      <c r="Z30">
        <f t="shared" si="3"/>
        <v>-1.1543597002966521</v>
      </c>
      <c r="AA30">
        <f t="shared" si="13"/>
        <v>-22.01335220771324</v>
      </c>
      <c r="AB30">
        <v>26</v>
      </c>
      <c r="AC30">
        <f t="shared" si="4"/>
        <v>-4.2912805994066048</v>
      </c>
      <c r="AD30">
        <f t="shared" si="14"/>
        <v>0</v>
      </c>
      <c r="AE30">
        <v>0</v>
      </c>
      <c r="AF30">
        <f t="shared" si="5"/>
        <v>-0.10871940059337248</v>
      </c>
      <c r="AG30">
        <f t="shared" si="15"/>
        <v>-11.252316403560314</v>
      </c>
      <c r="AH30">
        <v>6</v>
      </c>
      <c r="AI30">
        <f t="shared" si="6"/>
        <v>-5.3369208991099413</v>
      </c>
      <c r="AJ30">
        <f t="shared" si="16"/>
        <v>0</v>
      </c>
      <c r="AK30">
        <v>0</v>
      </c>
      <c r="AL30">
        <f t="shared" si="7"/>
        <v>0.93692089910996401</v>
      </c>
      <c r="AM30">
        <f t="shared" si="17"/>
        <v>-7.5261582017801061</v>
      </c>
      <c r="AN30">
        <v>2</v>
      </c>
      <c r="AO30">
        <f t="shared" si="8"/>
        <v>-6.3825611988132209</v>
      </c>
      <c r="AP30">
        <f t="shared" si="18"/>
        <v>0</v>
      </c>
      <c r="AQ30">
        <v>0</v>
      </c>
      <c r="AR30">
        <f t="shared" si="9"/>
        <v>1.9825611988132437</v>
      </c>
      <c r="AS30">
        <f t="shared" si="19"/>
        <v>-5.4348776023735468</v>
      </c>
      <c r="AT30">
        <v>2</v>
      </c>
      <c r="AU30">
        <f t="shared" si="10"/>
        <v>1.3747594030649473</v>
      </c>
      <c r="AV30">
        <f t="shared" si="11"/>
        <v>-1.3747594030649473</v>
      </c>
    </row>
    <row r="31" spans="1:48" x14ac:dyDescent="0.25">
      <c r="A31">
        <v>29</v>
      </c>
      <c r="B31" s="1">
        <v>345</v>
      </c>
      <c r="C31" s="1">
        <v>345</v>
      </c>
      <c r="D31" s="1">
        <v>346</v>
      </c>
      <c r="E31" s="1">
        <v>345</v>
      </c>
      <c r="F31" s="1">
        <v>348</v>
      </c>
      <c r="G31" s="1">
        <f t="shared" si="1"/>
        <v>345.8</v>
      </c>
      <c r="O31">
        <v>74</v>
      </c>
      <c r="P31" s="1">
        <v>348</v>
      </c>
      <c r="Q31" s="1">
        <v>348</v>
      </c>
      <c r="R31" s="1">
        <v>348</v>
      </c>
      <c r="S31" s="1">
        <v>346</v>
      </c>
      <c r="T31" s="1">
        <v>348</v>
      </c>
      <c r="U31" s="1">
        <f t="shared" si="0"/>
        <v>347.6</v>
      </c>
      <c r="V31" s="1">
        <v>29</v>
      </c>
      <c r="W31">
        <f t="shared" si="2"/>
        <v>-3.4456402997033138</v>
      </c>
      <c r="X31">
        <f t="shared" si="12"/>
        <v>0</v>
      </c>
      <c r="Y31">
        <v>0</v>
      </c>
      <c r="Z31">
        <f t="shared" si="3"/>
        <v>-1.3543597002966408</v>
      </c>
      <c r="AA31">
        <f t="shared" si="13"/>
        <v>-23.367711908009881</v>
      </c>
      <c r="AB31">
        <v>27</v>
      </c>
      <c r="AC31">
        <f t="shared" si="4"/>
        <v>-4.4912805994065934</v>
      </c>
      <c r="AD31">
        <f t="shared" si="14"/>
        <v>0</v>
      </c>
      <c r="AE31">
        <v>0</v>
      </c>
      <c r="AF31">
        <f t="shared" si="5"/>
        <v>-0.30871940059336112</v>
      </c>
      <c r="AG31">
        <f t="shared" si="15"/>
        <v>-11.561035804153676</v>
      </c>
      <c r="AH31">
        <v>7</v>
      </c>
      <c r="AI31">
        <f t="shared" si="6"/>
        <v>-5.5369208991099299</v>
      </c>
      <c r="AJ31">
        <f t="shared" si="16"/>
        <v>0</v>
      </c>
      <c r="AK31">
        <v>0</v>
      </c>
      <c r="AL31">
        <f t="shared" si="7"/>
        <v>0.73692089910997538</v>
      </c>
      <c r="AM31">
        <f t="shared" si="17"/>
        <v>-6.7892373026701307</v>
      </c>
      <c r="AN31">
        <v>3</v>
      </c>
      <c r="AO31">
        <f t="shared" si="8"/>
        <v>-6.5825611988132096</v>
      </c>
      <c r="AP31">
        <f t="shared" si="18"/>
        <v>0</v>
      </c>
      <c r="AQ31">
        <v>0</v>
      </c>
      <c r="AR31">
        <f t="shared" si="9"/>
        <v>1.782561198813255</v>
      </c>
      <c r="AS31">
        <f t="shared" si="19"/>
        <v>-3.6523164035602917</v>
      </c>
      <c r="AT31">
        <v>3</v>
      </c>
      <c r="AU31">
        <f t="shared" si="10"/>
        <v>1.3747594030649473</v>
      </c>
      <c r="AV31">
        <f t="shared" si="11"/>
        <v>-1.3747594030649473</v>
      </c>
    </row>
    <row r="32" spans="1:48" x14ac:dyDescent="0.25">
      <c r="A32">
        <v>30</v>
      </c>
      <c r="B32" s="1">
        <v>344</v>
      </c>
      <c r="C32" s="1">
        <v>345</v>
      </c>
      <c r="D32" s="1">
        <v>345</v>
      </c>
      <c r="E32" s="1">
        <v>345</v>
      </c>
      <c r="F32" s="1">
        <v>346</v>
      </c>
      <c r="G32" s="1">
        <f t="shared" si="1"/>
        <v>345</v>
      </c>
      <c r="O32">
        <v>75</v>
      </c>
      <c r="P32" s="1">
        <v>346</v>
      </c>
      <c r="Q32" s="1">
        <v>346</v>
      </c>
      <c r="R32" s="1">
        <v>347</v>
      </c>
      <c r="S32" s="1">
        <v>344</v>
      </c>
      <c r="T32" s="1">
        <v>347</v>
      </c>
      <c r="U32" s="1">
        <f t="shared" si="0"/>
        <v>346</v>
      </c>
      <c r="V32" s="1">
        <v>30</v>
      </c>
      <c r="W32">
        <f t="shared" si="2"/>
        <v>-5.0456402997033365</v>
      </c>
      <c r="X32">
        <f t="shared" si="12"/>
        <v>0</v>
      </c>
      <c r="Y32">
        <v>0</v>
      </c>
      <c r="Z32">
        <f t="shared" si="3"/>
        <v>-2.9543597002966635</v>
      </c>
      <c r="AA32">
        <f t="shared" si="13"/>
        <v>-26.322071608306544</v>
      </c>
      <c r="AB32">
        <v>28</v>
      </c>
      <c r="AC32">
        <f t="shared" si="4"/>
        <v>-6.0912805994066161</v>
      </c>
      <c r="AD32">
        <f t="shared" si="14"/>
        <v>0</v>
      </c>
      <c r="AE32">
        <v>0</v>
      </c>
      <c r="AF32">
        <f t="shared" si="5"/>
        <v>-1.9087194005933839</v>
      </c>
      <c r="AG32">
        <f t="shared" si="15"/>
        <v>-13.469755204747059</v>
      </c>
      <c r="AH32">
        <v>8</v>
      </c>
      <c r="AI32">
        <f t="shared" si="6"/>
        <v>-7.1369208991099526</v>
      </c>
      <c r="AJ32">
        <f t="shared" si="16"/>
        <v>0</v>
      </c>
      <c r="AK32">
        <v>0</v>
      </c>
      <c r="AL32">
        <f t="shared" si="7"/>
        <v>-0.86307910089004736</v>
      </c>
      <c r="AM32">
        <f t="shared" si="17"/>
        <v>-7.6523164035601781</v>
      </c>
      <c r="AN32">
        <v>4</v>
      </c>
      <c r="AO32">
        <f t="shared" si="8"/>
        <v>-8.1825611988132323</v>
      </c>
      <c r="AP32">
        <f t="shared" si="18"/>
        <v>0</v>
      </c>
      <c r="AQ32">
        <v>0</v>
      </c>
      <c r="AR32">
        <f t="shared" si="9"/>
        <v>0.18256119881323229</v>
      </c>
      <c r="AS32">
        <f t="shared" si="19"/>
        <v>-3.4697552047470595</v>
      </c>
      <c r="AT32">
        <v>4</v>
      </c>
      <c r="AU32">
        <f t="shared" si="10"/>
        <v>1.3747594030649473</v>
      </c>
      <c r="AV32">
        <f t="shared" si="11"/>
        <v>-1.3747594030649473</v>
      </c>
    </row>
    <row r="33" spans="1:48" x14ac:dyDescent="0.25">
      <c r="A33">
        <v>31</v>
      </c>
      <c r="B33" s="1">
        <v>345</v>
      </c>
      <c r="C33" s="1">
        <v>345</v>
      </c>
      <c r="D33" s="1">
        <v>345</v>
      </c>
      <c r="E33" s="1">
        <v>344</v>
      </c>
      <c r="F33" s="1">
        <v>347</v>
      </c>
      <c r="G33" s="1">
        <f t="shared" si="1"/>
        <v>345.2</v>
      </c>
      <c r="O33">
        <v>76</v>
      </c>
      <c r="P33" s="1">
        <v>348</v>
      </c>
      <c r="Q33" s="1">
        <v>348</v>
      </c>
      <c r="R33" s="1">
        <v>347</v>
      </c>
      <c r="S33" s="1">
        <v>346</v>
      </c>
      <c r="T33" s="1">
        <v>349</v>
      </c>
      <c r="U33" s="1">
        <f t="shared" si="0"/>
        <v>347.6</v>
      </c>
      <c r="V33" s="1">
        <v>31</v>
      </c>
      <c r="W33">
        <f t="shared" si="2"/>
        <v>-3.4456402997033138</v>
      </c>
      <c r="X33">
        <f t="shared" si="12"/>
        <v>0</v>
      </c>
      <c r="Y33">
        <v>0</v>
      </c>
      <c r="Z33">
        <f t="shared" si="3"/>
        <v>-1.3543597002966408</v>
      </c>
      <c r="AA33">
        <f t="shared" si="13"/>
        <v>-27.676431308603185</v>
      </c>
      <c r="AB33">
        <v>29</v>
      </c>
      <c r="AC33">
        <f t="shared" si="4"/>
        <v>-4.4912805994065934</v>
      </c>
      <c r="AD33">
        <f t="shared" si="14"/>
        <v>0</v>
      </c>
      <c r="AE33">
        <v>0</v>
      </c>
      <c r="AF33">
        <f t="shared" si="5"/>
        <v>-0.30871940059336112</v>
      </c>
      <c r="AG33">
        <f t="shared" si="15"/>
        <v>-13.778474605340421</v>
      </c>
      <c r="AH33">
        <v>9</v>
      </c>
      <c r="AI33">
        <f t="shared" si="6"/>
        <v>-5.5369208991099299</v>
      </c>
      <c r="AJ33">
        <f t="shared" si="16"/>
        <v>0</v>
      </c>
      <c r="AK33">
        <v>0</v>
      </c>
      <c r="AL33">
        <f t="shared" si="7"/>
        <v>0.73692089910997538</v>
      </c>
      <c r="AM33">
        <f t="shared" si="17"/>
        <v>-6.9153955044502027</v>
      </c>
      <c r="AN33">
        <v>5</v>
      </c>
      <c r="AO33">
        <f t="shared" si="8"/>
        <v>-6.5825611988132096</v>
      </c>
      <c r="AP33">
        <f t="shared" si="18"/>
        <v>0</v>
      </c>
      <c r="AQ33">
        <v>0</v>
      </c>
      <c r="AR33">
        <f t="shared" si="9"/>
        <v>1.782561198813255</v>
      </c>
      <c r="AS33">
        <f t="shared" si="19"/>
        <v>-1.6871940059338044</v>
      </c>
      <c r="AT33">
        <v>5</v>
      </c>
      <c r="AU33">
        <f t="shared" si="10"/>
        <v>1.3747594030649473</v>
      </c>
      <c r="AV33">
        <f t="shared" si="11"/>
        <v>-1.3747594030649473</v>
      </c>
    </row>
    <row r="34" spans="1:48" x14ac:dyDescent="0.25">
      <c r="A34">
        <v>32</v>
      </c>
      <c r="B34" s="1">
        <v>349</v>
      </c>
      <c r="C34" s="1">
        <v>349</v>
      </c>
      <c r="D34" s="1">
        <v>348</v>
      </c>
      <c r="E34" s="1">
        <v>348</v>
      </c>
      <c r="F34" s="1">
        <v>350</v>
      </c>
      <c r="G34" s="1">
        <f t="shared" si="1"/>
        <v>348.8</v>
      </c>
      <c r="O34">
        <v>77</v>
      </c>
      <c r="P34" s="1">
        <v>346</v>
      </c>
      <c r="Q34" s="1">
        <v>347</v>
      </c>
      <c r="R34" s="1">
        <v>347</v>
      </c>
      <c r="S34" s="1">
        <v>345</v>
      </c>
      <c r="T34" s="1">
        <v>348</v>
      </c>
      <c r="U34" s="1">
        <f t="shared" si="0"/>
        <v>346.6</v>
      </c>
      <c r="V34" s="1">
        <v>32</v>
      </c>
      <c r="W34">
        <f t="shared" si="2"/>
        <v>-4.4456402997033138</v>
      </c>
      <c r="X34">
        <f t="shared" si="12"/>
        <v>0</v>
      </c>
      <c r="Y34">
        <v>0</v>
      </c>
      <c r="Z34">
        <f t="shared" si="3"/>
        <v>-2.3543597002966408</v>
      </c>
      <c r="AA34">
        <f t="shared" si="13"/>
        <v>-30.030791008899826</v>
      </c>
      <c r="AB34">
        <v>30</v>
      </c>
      <c r="AC34">
        <f t="shared" si="4"/>
        <v>-5.4912805994065934</v>
      </c>
      <c r="AD34">
        <f t="shared" si="14"/>
        <v>0</v>
      </c>
      <c r="AE34">
        <v>0</v>
      </c>
      <c r="AF34">
        <f t="shared" si="5"/>
        <v>-1.3087194005933611</v>
      </c>
      <c r="AG34">
        <f t="shared" si="15"/>
        <v>-15.087194005933782</v>
      </c>
      <c r="AH34">
        <v>10</v>
      </c>
      <c r="AI34">
        <f t="shared" si="6"/>
        <v>-6.5369208991099299</v>
      </c>
      <c r="AJ34">
        <f t="shared" si="16"/>
        <v>0</v>
      </c>
      <c r="AK34">
        <v>0</v>
      </c>
      <c r="AL34">
        <f t="shared" si="7"/>
        <v>-0.26307910089002462</v>
      </c>
      <c r="AM34">
        <f t="shared" si="17"/>
        <v>-7.1784746053402273</v>
      </c>
      <c r="AN34">
        <v>6</v>
      </c>
      <c r="AO34">
        <f t="shared" si="8"/>
        <v>-7.5825611988132096</v>
      </c>
      <c r="AP34">
        <f t="shared" si="18"/>
        <v>0</v>
      </c>
      <c r="AQ34">
        <v>0</v>
      </c>
      <c r="AR34">
        <f t="shared" si="9"/>
        <v>0.78256119881325503</v>
      </c>
      <c r="AS34">
        <f t="shared" si="19"/>
        <v>-0.90463280712054939</v>
      </c>
      <c r="AT34">
        <v>6</v>
      </c>
      <c r="AU34">
        <f t="shared" si="10"/>
        <v>1.3747594030649473</v>
      </c>
      <c r="AV34">
        <f t="shared" si="11"/>
        <v>-1.3747594030649473</v>
      </c>
    </row>
    <row r="35" spans="1:48" x14ac:dyDescent="0.25">
      <c r="A35">
        <v>33</v>
      </c>
      <c r="B35" s="1">
        <v>349</v>
      </c>
      <c r="C35" s="1">
        <v>350</v>
      </c>
      <c r="D35" s="1">
        <v>348</v>
      </c>
      <c r="E35" s="1">
        <v>350</v>
      </c>
      <c r="F35" s="1">
        <v>349</v>
      </c>
      <c r="G35" s="1">
        <f t="shared" si="1"/>
        <v>349.2</v>
      </c>
      <c r="O35">
        <v>78</v>
      </c>
      <c r="P35" s="1">
        <v>350</v>
      </c>
      <c r="Q35" s="1">
        <v>349</v>
      </c>
      <c r="R35" s="1">
        <v>349</v>
      </c>
      <c r="S35" s="1">
        <v>347</v>
      </c>
      <c r="T35" s="1">
        <v>350</v>
      </c>
      <c r="U35" s="1">
        <f t="shared" si="0"/>
        <v>349</v>
      </c>
      <c r="V35" s="1">
        <v>33</v>
      </c>
      <c r="W35">
        <f t="shared" si="2"/>
        <v>-2.0456402997033365</v>
      </c>
      <c r="X35">
        <f t="shared" si="12"/>
        <v>0</v>
      </c>
      <c r="Y35">
        <v>0</v>
      </c>
      <c r="Z35">
        <f t="shared" si="3"/>
        <v>4.5640299703336495E-2</v>
      </c>
      <c r="AA35">
        <f t="shared" si="13"/>
        <v>-29.985150709196489</v>
      </c>
      <c r="AB35">
        <v>31</v>
      </c>
      <c r="AC35">
        <f t="shared" si="4"/>
        <v>-3.0912805994066161</v>
      </c>
      <c r="AD35">
        <f t="shared" si="14"/>
        <v>0</v>
      </c>
      <c r="AE35">
        <v>0</v>
      </c>
      <c r="AF35">
        <f t="shared" si="5"/>
        <v>1.0912805994066161</v>
      </c>
      <c r="AG35">
        <f t="shared" si="15"/>
        <v>-13.995913406527166</v>
      </c>
      <c r="AH35">
        <v>11</v>
      </c>
      <c r="AI35">
        <f t="shared" si="6"/>
        <v>-4.1369208991099526</v>
      </c>
      <c r="AJ35">
        <f t="shared" si="16"/>
        <v>0</v>
      </c>
      <c r="AK35">
        <v>0</v>
      </c>
      <c r="AL35">
        <f t="shared" si="7"/>
        <v>2.1369208991099526</v>
      </c>
      <c r="AM35">
        <f t="shared" si="17"/>
        <v>-5.0415537062302747</v>
      </c>
      <c r="AN35">
        <v>7</v>
      </c>
      <c r="AO35">
        <f t="shared" si="8"/>
        <v>-5.1825611988132323</v>
      </c>
      <c r="AP35">
        <f t="shared" si="18"/>
        <v>0</v>
      </c>
      <c r="AQ35">
        <v>0</v>
      </c>
      <c r="AR35">
        <f t="shared" si="9"/>
        <v>3.1825611988132323</v>
      </c>
      <c r="AS35">
        <f t="shared" si="19"/>
        <v>0</v>
      </c>
      <c r="AT35">
        <v>0</v>
      </c>
      <c r="AU35">
        <f t="shared" si="10"/>
        <v>1.3747594030649473</v>
      </c>
      <c r="AV35">
        <f t="shared" si="11"/>
        <v>-1.3747594030649473</v>
      </c>
    </row>
    <row r="36" spans="1:48" x14ac:dyDescent="0.25">
      <c r="A36">
        <v>34</v>
      </c>
      <c r="B36" s="1">
        <v>348</v>
      </c>
      <c r="C36" s="1">
        <v>348</v>
      </c>
      <c r="D36" s="1">
        <v>348</v>
      </c>
      <c r="E36" s="1">
        <v>345</v>
      </c>
      <c r="F36" s="1">
        <v>349</v>
      </c>
      <c r="G36" s="1">
        <f t="shared" si="1"/>
        <v>347.6</v>
      </c>
      <c r="O36">
        <v>79</v>
      </c>
      <c r="P36" s="1">
        <v>350</v>
      </c>
      <c r="Q36" s="1">
        <v>350</v>
      </c>
      <c r="R36" s="1">
        <v>350</v>
      </c>
      <c r="S36" s="1">
        <v>348</v>
      </c>
      <c r="T36" s="1">
        <v>351</v>
      </c>
      <c r="U36" s="1">
        <f t="shared" si="0"/>
        <v>349.8</v>
      </c>
      <c r="V36" s="1">
        <v>34</v>
      </c>
      <c r="W36">
        <f t="shared" si="2"/>
        <v>-1.2456402997033251</v>
      </c>
      <c r="X36">
        <f t="shared" si="12"/>
        <v>0</v>
      </c>
      <c r="Y36">
        <v>0</v>
      </c>
      <c r="Z36">
        <f t="shared" si="3"/>
        <v>0.84564029970334786</v>
      </c>
      <c r="AA36">
        <f t="shared" si="13"/>
        <v>-29.139510409493141</v>
      </c>
      <c r="AB36">
        <v>32</v>
      </c>
      <c r="AC36">
        <f t="shared" si="4"/>
        <v>-2.2912805994066048</v>
      </c>
      <c r="AD36">
        <f t="shared" si="14"/>
        <v>0</v>
      </c>
      <c r="AE36">
        <v>0</v>
      </c>
      <c r="AF36">
        <f t="shared" si="5"/>
        <v>1.8912805994066275</v>
      </c>
      <c r="AG36">
        <f t="shared" si="15"/>
        <v>-12.104632807120538</v>
      </c>
      <c r="AH36">
        <v>12</v>
      </c>
      <c r="AI36">
        <f t="shared" si="6"/>
        <v>-3.3369208991099413</v>
      </c>
      <c r="AJ36">
        <f t="shared" si="16"/>
        <v>0</v>
      </c>
      <c r="AK36">
        <v>0</v>
      </c>
      <c r="AL36">
        <f t="shared" si="7"/>
        <v>2.936920899109964</v>
      </c>
      <c r="AM36">
        <f t="shared" si="17"/>
        <v>-2.1046328071203106</v>
      </c>
      <c r="AN36">
        <v>8</v>
      </c>
      <c r="AO36">
        <f t="shared" si="8"/>
        <v>-4.3825611988132209</v>
      </c>
      <c r="AP36">
        <f t="shared" si="18"/>
        <v>0</v>
      </c>
      <c r="AQ36">
        <v>0</v>
      </c>
      <c r="AR36">
        <f t="shared" si="9"/>
        <v>3.9825611988132437</v>
      </c>
      <c r="AS36">
        <f t="shared" si="19"/>
        <v>0</v>
      </c>
      <c r="AT36">
        <v>0</v>
      </c>
      <c r="AU36">
        <f t="shared" si="10"/>
        <v>1.3747594030649473</v>
      </c>
      <c r="AV36">
        <f t="shared" si="11"/>
        <v>-1.3747594030649473</v>
      </c>
    </row>
    <row r="37" spans="1:48" x14ac:dyDescent="0.25">
      <c r="A37">
        <v>35</v>
      </c>
      <c r="B37" s="1">
        <v>348</v>
      </c>
      <c r="C37" s="1">
        <v>349</v>
      </c>
      <c r="D37" s="1">
        <v>348</v>
      </c>
      <c r="E37" s="1">
        <v>345</v>
      </c>
      <c r="F37" s="1">
        <v>348</v>
      </c>
      <c r="G37" s="1">
        <f t="shared" si="1"/>
        <v>347.6</v>
      </c>
      <c r="O37">
        <v>80</v>
      </c>
      <c r="P37" s="1">
        <v>350</v>
      </c>
      <c r="Q37" s="1">
        <v>350</v>
      </c>
      <c r="R37" s="1">
        <v>349</v>
      </c>
      <c r="S37" s="1">
        <v>348</v>
      </c>
      <c r="T37" s="1">
        <v>351</v>
      </c>
      <c r="U37" s="1">
        <f t="shared" si="0"/>
        <v>349.6</v>
      </c>
      <c r="V37" s="1">
        <v>35</v>
      </c>
      <c r="W37">
        <f t="shared" si="2"/>
        <v>-1.4456402997033138</v>
      </c>
      <c r="X37">
        <f t="shared" si="12"/>
        <v>0</v>
      </c>
      <c r="Y37">
        <v>0</v>
      </c>
      <c r="Z37">
        <f t="shared" si="3"/>
        <v>0.64564029970335923</v>
      </c>
      <c r="AA37">
        <f t="shared" si="13"/>
        <v>-28.493870109789782</v>
      </c>
      <c r="AB37">
        <v>33</v>
      </c>
      <c r="AC37">
        <f t="shared" si="4"/>
        <v>-2.4912805994065934</v>
      </c>
      <c r="AD37">
        <f t="shared" si="14"/>
        <v>0</v>
      </c>
      <c r="AE37">
        <v>0</v>
      </c>
      <c r="AF37">
        <f t="shared" si="5"/>
        <v>1.6912805994066389</v>
      </c>
      <c r="AG37">
        <f t="shared" si="15"/>
        <v>-10.413352207713899</v>
      </c>
      <c r="AH37">
        <v>13</v>
      </c>
      <c r="AI37">
        <f t="shared" si="6"/>
        <v>-3.5369208991099299</v>
      </c>
      <c r="AJ37">
        <f t="shared" si="16"/>
        <v>0</v>
      </c>
      <c r="AK37">
        <v>0</v>
      </c>
      <c r="AL37">
        <f t="shared" si="7"/>
        <v>2.7369208991099754</v>
      </c>
      <c r="AM37">
        <f t="shared" si="17"/>
        <v>0</v>
      </c>
      <c r="AN37">
        <v>0</v>
      </c>
      <c r="AO37">
        <f t="shared" si="8"/>
        <v>-4.5825611988132096</v>
      </c>
      <c r="AP37">
        <f t="shared" si="18"/>
        <v>0</v>
      </c>
      <c r="AQ37">
        <v>0</v>
      </c>
      <c r="AR37">
        <f t="shared" si="9"/>
        <v>3.782561198813255</v>
      </c>
      <c r="AS37">
        <f t="shared" si="19"/>
        <v>0</v>
      </c>
      <c r="AT37">
        <v>0</v>
      </c>
      <c r="AU37">
        <f t="shared" si="10"/>
        <v>1.3747594030649473</v>
      </c>
      <c r="AV37">
        <f t="shared" si="11"/>
        <v>-1.3747594030649473</v>
      </c>
    </row>
    <row r="38" spans="1:48" x14ac:dyDescent="0.25">
      <c r="A38">
        <v>36</v>
      </c>
      <c r="B38" s="1">
        <v>354</v>
      </c>
      <c r="C38" s="1">
        <v>350</v>
      </c>
      <c r="D38" s="1">
        <v>360</v>
      </c>
      <c r="E38" s="1">
        <v>350</v>
      </c>
      <c r="F38" s="1">
        <v>359</v>
      </c>
      <c r="G38" s="1">
        <f t="shared" si="1"/>
        <v>354.6</v>
      </c>
      <c r="O38">
        <v>81</v>
      </c>
      <c r="P38" s="1">
        <v>348</v>
      </c>
      <c r="Q38" s="1">
        <v>348</v>
      </c>
      <c r="R38" s="1">
        <v>348</v>
      </c>
      <c r="S38" s="1">
        <v>346</v>
      </c>
      <c r="T38" s="1">
        <v>350</v>
      </c>
      <c r="U38" s="1">
        <f t="shared" si="0"/>
        <v>348</v>
      </c>
      <c r="V38" s="1">
        <v>36</v>
      </c>
      <c r="W38">
        <f t="shared" si="2"/>
        <v>-3.0456402997033365</v>
      </c>
      <c r="X38">
        <f t="shared" si="12"/>
        <v>0</v>
      </c>
      <c r="Y38">
        <v>0</v>
      </c>
      <c r="Z38">
        <f t="shared" si="3"/>
        <v>-0.9543597002966635</v>
      </c>
      <c r="AA38">
        <f t="shared" si="13"/>
        <v>-29.448229810086445</v>
      </c>
      <c r="AB38">
        <v>34</v>
      </c>
      <c r="AC38">
        <f t="shared" si="4"/>
        <v>-4.0912805994066161</v>
      </c>
      <c r="AD38">
        <f t="shared" si="14"/>
        <v>0</v>
      </c>
      <c r="AE38">
        <v>0</v>
      </c>
      <c r="AF38">
        <f t="shared" si="5"/>
        <v>9.1280599406616147E-2</v>
      </c>
      <c r="AG38">
        <f t="shared" si="15"/>
        <v>-10.322071608307283</v>
      </c>
      <c r="AH38">
        <v>14</v>
      </c>
      <c r="AI38">
        <f t="shared" si="6"/>
        <v>-5.1369208991099526</v>
      </c>
      <c r="AJ38">
        <f t="shared" si="16"/>
        <v>0</v>
      </c>
      <c r="AK38">
        <v>0</v>
      </c>
      <c r="AL38">
        <f t="shared" si="7"/>
        <v>1.1369208991099526</v>
      </c>
      <c r="AM38">
        <f t="shared" si="17"/>
        <v>0</v>
      </c>
      <c r="AN38">
        <v>0</v>
      </c>
      <c r="AO38">
        <f t="shared" si="8"/>
        <v>-6.1825611988132323</v>
      </c>
      <c r="AP38">
        <f t="shared" si="18"/>
        <v>0</v>
      </c>
      <c r="AQ38">
        <v>0</v>
      </c>
      <c r="AR38">
        <f t="shared" si="9"/>
        <v>2.1825611988132323</v>
      </c>
      <c r="AS38">
        <f t="shared" si="19"/>
        <v>0</v>
      </c>
      <c r="AT38">
        <v>0</v>
      </c>
      <c r="AU38">
        <f t="shared" si="10"/>
        <v>1.3747594030649473</v>
      </c>
      <c r="AV38">
        <f t="shared" si="11"/>
        <v>-1.3747594030649473</v>
      </c>
    </row>
    <row r="39" spans="1:48" x14ac:dyDescent="0.25">
      <c r="A39">
        <v>37</v>
      </c>
      <c r="B39" s="1">
        <v>346</v>
      </c>
      <c r="C39" s="1">
        <v>344</v>
      </c>
      <c r="D39" s="1">
        <v>344</v>
      </c>
      <c r="E39" s="1">
        <v>342</v>
      </c>
      <c r="F39" s="1">
        <v>345</v>
      </c>
      <c r="G39" s="1">
        <f t="shared" si="1"/>
        <v>344.2</v>
      </c>
      <c r="O39">
        <v>82</v>
      </c>
      <c r="P39" s="1">
        <v>350</v>
      </c>
      <c r="Q39" s="1">
        <v>349</v>
      </c>
      <c r="R39" s="1">
        <v>349</v>
      </c>
      <c r="S39" s="1">
        <v>347</v>
      </c>
      <c r="T39" s="1">
        <v>350</v>
      </c>
      <c r="U39" s="1">
        <f t="shared" si="0"/>
        <v>349</v>
      </c>
      <c r="V39" s="1">
        <v>37</v>
      </c>
      <c r="W39">
        <f t="shared" si="2"/>
        <v>-2.0456402997033365</v>
      </c>
      <c r="X39">
        <f t="shared" si="12"/>
        <v>0</v>
      </c>
      <c r="Y39">
        <v>0</v>
      </c>
      <c r="Z39">
        <f t="shared" si="3"/>
        <v>4.5640299703336495E-2</v>
      </c>
      <c r="AA39">
        <f t="shared" si="13"/>
        <v>-29.402589510383109</v>
      </c>
      <c r="AB39">
        <v>35</v>
      </c>
      <c r="AC39">
        <f t="shared" si="4"/>
        <v>-3.0912805994066161</v>
      </c>
      <c r="AD39">
        <f t="shared" si="14"/>
        <v>0</v>
      </c>
      <c r="AE39">
        <v>0</v>
      </c>
      <c r="AF39">
        <f t="shared" si="5"/>
        <v>1.0912805994066161</v>
      </c>
      <c r="AG39">
        <f t="shared" si="15"/>
        <v>-9.2307910089006668</v>
      </c>
      <c r="AH39">
        <v>15</v>
      </c>
      <c r="AI39">
        <f t="shared" si="6"/>
        <v>-4.1369208991099526</v>
      </c>
      <c r="AJ39">
        <f t="shared" si="16"/>
        <v>0</v>
      </c>
      <c r="AK39">
        <v>0</v>
      </c>
      <c r="AL39">
        <f t="shared" si="7"/>
        <v>2.1369208991099526</v>
      </c>
      <c r="AM39">
        <f t="shared" si="17"/>
        <v>0</v>
      </c>
      <c r="AN39">
        <v>0</v>
      </c>
      <c r="AO39">
        <f t="shared" si="8"/>
        <v>-5.1825611988132323</v>
      </c>
      <c r="AP39">
        <f t="shared" si="18"/>
        <v>0</v>
      </c>
      <c r="AQ39">
        <v>0</v>
      </c>
      <c r="AR39">
        <f t="shared" si="9"/>
        <v>3.1825611988132323</v>
      </c>
      <c r="AS39">
        <f t="shared" si="19"/>
        <v>0</v>
      </c>
      <c r="AT39">
        <v>0</v>
      </c>
      <c r="AU39">
        <f t="shared" si="10"/>
        <v>1.3747594030649473</v>
      </c>
      <c r="AV39">
        <f t="shared" si="11"/>
        <v>-1.3747594030649473</v>
      </c>
    </row>
    <row r="40" spans="1:48" x14ac:dyDescent="0.25">
      <c r="A40">
        <v>38</v>
      </c>
      <c r="B40" s="1">
        <v>350</v>
      </c>
      <c r="C40" s="1">
        <v>351</v>
      </c>
      <c r="D40" s="1">
        <v>351</v>
      </c>
      <c r="E40" s="1">
        <v>352</v>
      </c>
      <c r="F40" s="1">
        <v>354</v>
      </c>
      <c r="G40" s="1">
        <f t="shared" si="1"/>
        <v>351.6</v>
      </c>
      <c r="O40">
        <v>83</v>
      </c>
      <c r="P40" s="1">
        <v>345</v>
      </c>
      <c r="Q40" s="1">
        <v>347</v>
      </c>
      <c r="R40" s="1">
        <v>346</v>
      </c>
      <c r="S40" s="1">
        <v>348</v>
      </c>
      <c r="T40" s="1">
        <v>347</v>
      </c>
      <c r="U40" s="1">
        <f t="shared" si="0"/>
        <v>346.6</v>
      </c>
      <c r="V40" s="1">
        <v>38</v>
      </c>
      <c r="W40">
        <f t="shared" si="2"/>
        <v>-4.4456402997033138</v>
      </c>
      <c r="X40">
        <f t="shared" si="12"/>
        <v>0</v>
      </c>
      <c r="Y40">
        <v>0</v>
      </c>
      <c r="Z40">
        <f t="shared" si="3"/>
        <v>-2.3543597002966408</v>
      </c>
      <c r="AA40">
        <f t="shared" si="13"/>
        <v>-31.75694921067975</v>
      </c>
      <c r="AB40">
        <v>36</v>
      </c>
      <c r="AC40">
        <f t="shared" si="4"/>
        <v>-5.4912805994065934</v>
      </c>
      <c r="AD40">
        <f t="shared" si="14"/>
        <v>0</v>
      </c>
      <c r="AE40">
        <v>0</v>
      </c>
      <c r="AF40">
        <f t="shared" si="5"/>
        <v>-1.3087194005933611</v>
      </c>
      <c r="AG40">
        <f t="shared" si="15"/>
        <v>-10.539510409494028</v>
      </c>
      <c r="AH40">
        <v>16</v>
      </c>
      <c r="AI40">
        <f t="shared" si="6"/>
        <v>-6.5369208991099299</v>
      </c>
      <c r="AJ40">
        <f t="shared" si="16"/>
        <v>0</v>
      </c>
      <c r="AK40">
        <v>0</v>
      </c>
      <c r="AL40">
        <f t="shared" si="7"/>
        <v>-0.26307910089002462</v>
      </c>
      <c r="AM40">
        <f t="shared" si="17"/>
        <v>-0.26307910089002462</v>
      </c>
      <c r="AN40">
        <v>1</v>
      </c>
      <c r="AO40">
        <f t="shared" si="8"/>
        <v>-7.5825611988132096</v>
      </c>
      <c r="AP40">
        <f t="shared" si="18"/>
        <v>0</v>
      </c>
      <c r="AQ40">
        <v>0</v>
      </c>
      <c r="AR40">
        <f t="shared" si="9"/>
        <v>0.78256119881325503</v>
      </c>
      <c r="AS40">
        <f t="shared" si="19"/>
        <v>0</v>
      </c>
      <c r="AT40">
        <v>0</v>
      </c>
      <c r="AU40">
        <f t="shared" si="10"/>
        <v>1.3747594030649473</v>
      </c>
      <c r="AV40">
        <f t="shared" si="11"/>
        <v>-1.3747594030649473</v>
      </c>
    </row>
    <row r="41" spans="1:48" x14ac:dyDescent="0.25">
      <c r="A41">
        <v>39</v>
      </c>
      <c r="B41" s="1">
        <v>342</v>
      </c>
      <c r="C41" s="1">
        <v>342</v>
      </c>
      <c r="D41" s="1">
        <v>343</v>
      </c>
      <c r="E41" s="1">
        <v>340</v>
      </c>
      <c r="F41" s="1">
        <v>344</v>
      </c>
      <c r="G41" s="1">
        <f t="shared" si="1"/>
        <v>342.2</v>
      </c>
      <c r="O41">
        <v>84</v>
      </c>
      <c r="P41" s="1">
        <v>351</v>
      </c>
      <c r="Q41" s="1">
        <v>351</v>
      </c>
      <c r="R41" s="1">
        <v>350</v>
      </c>
      <c r="S41" s="1">
        <v>348</v>
      </c>
      <c r="T41" s="1">
        <v>352</v>
      </c>
      <c r="U41" s="1">
        <f t="shared" si="0"/>
        <v>350.4</v>
      </c>
      <c r="V41" s="1">
        <v>39</v>
      </c>
      <c r="W41">
        <f t="shared" si="2"/>
        <v>-0.64564029970335923</v>
      </c>
      <c r="X41">
        <f t="shared" si="12"/>
        <v>0</v>
      </c>
      <c r="Y41">
        <v>0</v>
      </c>
      <c r="Z41">
        <f t="shared" si="3"/>
        <v>1.4456402997033138</v>
      </c>
      <c r="AA41">
        <f t="shared" si="13"/>
        <v>-30.311308910976436</v>
      </c>
      <c r="AB41">
        <v>37</v>
      </c>
      <c r="AC41">
        <f t="shared" si="4"/>
        <v>-1.6912805994066389</v>
      </c>
      <c r="AD41">
        <f t="shared" si="14"/>
        <v>0</v>
      </c>
      <c r="AE41">
        <v>0</v>
      </c>
      <c r="AF41">
        <f t="shared" si="5"/>
        <v>2.4912805994065934</v>
      </c>
      <c r="AG41">
        <f t="shared" si="15"/>
        <v>-8.0482298100874345</v>
      </c>
      <c r="AH41">
        <v>17</v>
      </c>
      <c r="AI41">
        <f t="shared" si="6"/>
        <v>-2.7369208991099754</v>
      </c>
      <c r="AJ41">
        <f t="shared" si="16"/>
        <v>0</v>
      </c>
      <c r="AK41">
        <v>0</v>
      </c>
      <c r="AL41">
        <f t="shared" si="7"/>
        <v>3.5369208991099299</v>
      </c>
      <c r="AM41">
        <f t="shared" si="17"/>
        <v>0</v>
      </c>
      <c r="AN41">
        <v>0</v>
      </c>
      <c r="AO41">
        <f t="shared" si="8"/>
        <v>-3.782561198813255</v>
      </c>
      <c r="AP41">
        <f t="shared" si="18"/>
        <v>0</v>
      </c>
      <c r="AQ41">
        <v>0</v>
      </c>
      <c r="AR41">
        <f t="shared" si="9"/>
        <v>4.5825611988132096</v>
      </c>
      <c r="AS41">
        <f t="shared" si="19"/>
        <v>0</v>
      </c>
      <c r="AT41">
        <v>0</v>
      </c>
      <c r="AU41">
        <f t="shared" si="10"/>
        <v>1.3747594030649473</v>
      </c>
      <c r="AV41">
        <f t="shared" si="11"/>
        <v>-1.3747594030649473</v>
      </c>
    </row>
    <row r="42" spans="1:48" x14ac:dyDescent="0.25">
      <c r="A42">
        <v>40</v>
      </c>
      <c r="B42" s="1">
        <v>349</v>
      </c>
      <c r="C42" s="1">
        <v>349</v>
      </c>
      <c r="D42" s="1">
        <v>349</v>
      </c>
      <c r="E42" s="1">
        <v>347</v>
      </c>
      <c r="F42" s="1">
        <v>351</v>
      </c>
      <c r="G42" s="1">
        <f t="shared" si="1"/>
        <v>349</v>
      </c>
      <c r="O42">
        <v>85</v>
      </c>
      <c r="P42" s="1">
        <v>349</v>
      </c>
      <c r="Q42" s="1">
        <v>348</v>
      </c>
      <c r="R42" s="1">
        <v>349</v>
      </c>
      <c r="S42" s="1">
        <v>346</v>
      </c>
      <c r="T42" s="1">
        <v>351</v>
      </c>
      <c r="U42" s="1">
        <f t="shared" si="0"/>
        <v>348.6</v>
      </c>
      <c r="V42" s="1">
        <v>40</v>
      </c>
      <c r="W42">
        <f t="shared" si="2"/>
        <v>-2.4456402997033138</v>
      </c>
      <c r="X42">
        <f t="shared" si="12"/>
        <v>0</v>
      </c>
      <c r="Y42">
        <v>0</v>
      </c>
      <c r="Z42">
        <f t="shared" si="3"/>
        <v>-0.35435970029664077</v>
      </c>
      <c r="AA42">
        <f t="shared" si="13"/>
        <v>-30.665668611273077</v>
      </c>
      <c r="AB42">
        <v>38</v>
      </c>
      <c r="AC42">
        <f t="shared" si="4"/>
        <v>-3.4912805994065934</v>
      </c>
      <c r="AD42">
        <f t="shared" si="14"/>
        <v>0</v>
      </c>
      <c r="AE42">
        <v>0</v>
      </c>
      <c r="AF42">
        <f t="shared" si="5"/>
        <v>0.69128059940663888</v>
      </c>
      <c r="AG42">
        <f t="shared" si="15"/>
        <v>-7.3569492106807957</v>
      </c>
      <c r="AH42">
        <v>18</v>
      </c>
      <c r="AI42">
        <f t="shared" si="6"/>
        <v>-4.5369208991099299</v>
      </c>
      <c r="AJ42">
        <f t="shared" si="16"/>
        <v>0</v>
      </c>
      <c r="AK42">
        <v>0</v>
      </c>
      <c r="AL42">
        <f t="shared" si="7"/>
        <v>1.7369208991099754</v>
      </c>
      <c r="AM42">
        <f t="shared" si="17"/>
        <v>0</v>
      </c>
      <c r="AN42">
        <v>0</v>
      </c>
      <c r="AO42">
        <f t="shared" si="8"/>
        <v>-5.5825611988132096</v>
      </c>
      <c r="AP42">
        <f t="shared" si="18"/>
        <v>0</v>
      </c>
      <c r="AQ42">
        <v>0</v>
      </c>
      <c r="AR42">
        <f t="shared" si="9"/>
        <v>2.782561198813255</v>
      </c>
      <c r="AS42">
        <f t="shared" si="19"/>
        <v>0</v>
      </c>
      <c r="AT42">
        <v>0</v>
      </c>
      <c r="AU42">
        <f t="shared" si="10"/>
        <v>1.3747594030649473</v>
      </c>
      <c r="AV42">
        <f t="shared" si="11"/>
        <v>-1.3747594030649473</v>
      </c>
    </row>
    <row r="43" spans="1:48" x14ac:dyDescent="0.25">
      <c r="A43">
        <v>41</v>
      </c>
      <c r="B43" s="1">
        <v>349</v>
      </c>
      <c r="C43" s="1">
        <v>348</v>
      </c>
      <c r="D43" s="1">
        <v>348</v>
      </c>
      <c r="E43" s="1">
        <v>347</v>
      </c>
      <c r="F43" s="1">
        <v>350</v>
      </c>
      <c r="G43" s="1">
        <f t="shared" si="1"/>
        <v>348.4</v>
      </c>
    </row>
    <row r="44" spans="1:48" x14ac:dyDescent="0.25">
      <c r="A44">
        <v>42</v>
      </c>
      <c r="B44" s="1">
        <v>349</v>
      </c>
      <c r="C44" s="1">
        <v>349</v>
      </c>
      <c r="D44" s="1">
        <v>347</v>
      </c>
      <c r="E44" s="1">
        <v>350</v>
      </c>
      <c r="F44" s="1">
        <v>349</v>
      </c>
      <c r="G44" s="1">
        <f t="shared" si="1"/>
        <v>348.8</v>
      </c>
    </row>
    <row r="45" spans="1:48" x14ac:dyDescent="0.25">
      <c r="A45">
        <v>43</v>
      </c>
      <c r="B45" s="1">
        <v>348</v>
      </c>
      <c r="C45" s="1">
        <v>348</v>
      </c>
      <c r="D45" s="1">
        <v>347</v>
      </c>
      <c r="E45" s="1">
        <v>347</v>
      </c>
      <c r="F45" s="1">
        <v>349</v>
      </c>
      <c r="G45" s="1">
        <f t="shared" si="1"/>
        <v>347.8</v>
      </c>
    </row>
    <row r="46" spans="1:48" x14ac:dyDescent="0.25">
      <c r="A46">
        <v>44</v>
      </c>
      <c r="B46" s="1">
        <v>349</v>
      </c>
      <c r="C46" s="1">
        <v>349</v>
      </c>
      <c r="D46" s="1">
        <v>349</v>
      </c>
      <c r="E46" s="1">
        <v>346</v>
      </c>
      <c r="F46" s="1">
        <v>350</v>
      </c>
      <c r="G46" s="1">
        <f t="shared" si="1"/>
        <v>348.6</v>
      </c>
    </row>
    <row r="47" spans="1:48" x14ac:dyDescent="0.25">
      <c r="A47">
        <v>45</v>
      </c>
      <c r="B47" s="1">
        <v>339</v>
      </c>
      <c r="C47" s="1">
        <v>340</v>
      </c>
      <c r="D47" s="1">
        <v>341</v>
      </c>
      <c r="E47" s="1">
        <v>338</v>
      </c>
      <c r="F47" s="1">
        <v>342</v>
      </c>
      <c r="G47" s="1">
        <f t="shared" si="1"/>
        <v>340</v>
      </c>
    </row>
  </sheetData>
  <mergeCells count="5">
    <mergeCell ref="B1:F1"/>
    <mergeCell ref="W1:AB1"/>
    <mergeCell ref="AC1:AH1"/>
    <mergeCell ref="AI1:AN1"/>
    <mergeCell ref="AO1:AT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C73E-26C4-41DD-9172-5C70C2D91381}">
  <dimension ref="A1:F4"/>
  <sheetViews>
    <sheetView workbookViewId="0">
      <selection activeCell="F10" sqref="F10"/>
    </sheetView>
  </sheetViews>
  <sheetFormatPr defaultRowHeight="16.5" x14ac:dyDescent="0.25"/>
  <cols>
    <col min="2" max="2" width="10.125" bestFit="1" customWidth="1"/>
    <col min="6" max="6" width="30" customWidth="1"/>
  </cols>
  <sheetData>
    <row r="1" spans="1:6" x14ac:dyDescent="0.25">
      <c r="A1" t="s">
        <v>36</v>
      </c>
      <c r="B1">
        <v>1000000</v>
      </c>
      <c r="D1" t="s">
        <v>40</v>
      </c>
      <c r="E1">
        <v>0.75</v>
      </c>
    </row>
    <row r="2" spans="1:6" x14ac:dyDescent="0.25">
      <c r="A2" t="s">
        <v>37</v>
      </c>
      <c r="B2">
        <v>180</v>
      </c>
      <c r="D2" t="s">
        <v>41</v>
      </c>
      <c r="E2">
        <v>4.8092838867208458</v>
      </c>
    </row>
    <row r="3" spans="1:6" x14ac:dyDescent="0.25">
      <c r="A3" t="s">
        <v>38</v>
      </c>
      <c r="B3">
        <v>-0.19483944945848977</v>
      </c>
      <c r="D3" t="s">
        <v>42</v>
      </c>
      <c r="E3">
        <f>(EXP(2*E1*E2)-1-2*E1*E2)/(2*E1)^2</f>
        <v>600.00000259741932</v>
      </c>
      <c r="F3" t="s">
        <v>43</v>
      </c>
    </row>
    <row r="4" spans="1:6" x14ac:dyDescent="0.25">
      <c r="A4" t="s">
        <v>39</v>
      </c>
      <c r="B4" s="13">
        <f>PMT(B3/12,B2,B1)</f>
        <v>-900.00001221041475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2024-04-17T03:40:21Z</dcterms:created>
  <dcterms:modified xsi:type="dcterms:W3CDTF">2024-04-18T09:20:05Z</dcterms:modified>
</cp:coreProperties>
</file>