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6423397C-F535-407B-A7D0-292134B85A1B}" xr6:coauthVersionLast="47" xr6:coauthVersionMax="47" xr10:uidLastSave="{00000000-0000-0000-0000-000000000000}"/>
  <bookViews>
    <workbookView xWindow="-28920" yWindow="-120" windowWidth="29040" windowHeight="15720" activeTab="8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9" l="1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C8" i="9" l="1"/>
  <c r="R5" i="9"/>
  <c r="L86" i="9" s="1"/>
  <c r="L21" i="9"/>
  <c r="R4" i="9"/>
  <c r="L78" i="9"/>
  <c r="C9" i="9"/>
  <c r="L34" i="9" l="1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G2" i="9" l="1"/>
  <c r="F29" i="9"/>
  <c r="G28" i="9"/>
  <c r="G29" i="9" l="1"/>
  <c r="C2" i="9" l="1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R6" i="7" l="1"/>
  <c r="Q6" i="7"/>
  <c r="P6" i="7"/>
  <c r="O6" i="7"/>
  <c r="P3" i="7"/>
  <c r="M4" i="7" l="1"/>
  <c r="U4" i="7" s="1"/>
  <c r="M5" i="7"/>
  <c r="U5" i="7" s="1"/>
  <c r="M6" i="7"/>
  <c r="U6" i="7" s="1"/>
  <c r="M7" i="7"/>
  <c r="U7" i="7" s="1"/>
  <c r="M8" i="7"/>
  <c r="U8" i="7" s="1"/>
  <c r="M9" i="7"/>
  <c r="U9" i="7" s="1"/>
  <c r="M10" i="7"/>
  <c r="U10" i="7" s="1"/>
  <c r="M11" i="7"/>
  <c r="M12" i="7"/>
  <c r="U12" i="7" s="1"/>
  <c r="M13" i="7"/>
  <c r="U13" i="7" s="1"/>
  <c r="M14" i="7"/>
  <c r="U14" i="7" s="1"/>
  <c r="M15" i="7"/>
  <c r="U15" i="7" s="1"/>
  <c r="M16" i="7"/>
  <c r="U16" i="7" s="1"/>
  <c r="M17" i="7"/>
  <c r="U17" i="7" s="1"/>
  <c r="M18" i="7"/>
  <c r="U18" i="7" s="1"/>
  <c r="M19" i="7"/>
  <c r="U19" i="7" s="1"/>
  <c r="M20" i="7"/>
  <c r="U20" i="7" s="1"/>
  <c r="M21" i="7"/>
  <c r="U21" i="7" s="1"/>
  <c r="M22" i="7"/>
  <c r="U22" i="7" s="1"/>
  <c r="M23" i="7"/>
  <c r="U23" i="7" s="1"/>
  <c r="M24" i="7"/>
  <c r="U24" i="7" s="1"/>
  <c r="M25" i="7"/>
  <c r="U25" i="7" s="1"/>
  <c r="M26" i="7"/>
  <c r="U26" i="7" s="1"/>
  <c r="M27" i="7"/>
  <c r="U27" i="7" s="1"/>
  <c r="M28" i="7"/>
  <c r="U28" i="7" s="1"/>
  <c r="M29" i="7"/>
  <c r="U29" i="7" s="1"/>
  <c r="M30" i="7"/>
  <c r="U30" i="7" s="1"/>
  <c r="M31" i="7"/>
  <c r="U31" i="7" s="1"/>
  <c r="M32" i="7"/>
  <c r="U32" i="7" s="1"/>
  <c r="M33" i="7"/>
  <c r="U33" i="7" s="1"/>
  <c r="M34" i="7"/>
  <c r="U34" i="7" s="1"/>
  <c r="M35" i="7"/>
  <c r="U35" i="7" s="1"/>
  <c r="M36" i="7"/>
  <c r="U36" i="7" s="1"/>
  <c r="M37" i="7"/>
  <c r="U37" i="7" s="1"/>
  <c r="M38" i="7"/>
  <c r="U38" i="7" s="1"/>
  <c r="M39" i="7"/>
  <c r="U39" i="7" s="1"/>
  <c r="M40" i="7"/>
  <c r="U40" i="7" s="1"/>
  <c r="M41" i="7"/>
  <c r="U41" i="7" s="1"/>
  <c r="M42" i="7"/>
  <c r="U42" i="7" s="1"/>
  <c r="M43" i="7"/>
  <c r="U43" i="7" s="1"/>
  <c r="M44" i="7"/>
  <c r="U44" i="7" s="1"/>
  <c r="M45" i="7"/>
  <c r="U45" i="7" s="1"/>
  <c r="M46" i="7"/>
  <c r="U46" i="7" s="1"/>
  <c r="M47" i="7"/>
  <c r="U47" i="7" s="1"/>
  <c r="M48" i="7"/>
  <c r="U48" i="7" s="1"/>
  <c r="M49" i="7"/>
  <c r="U49" i="7" s="1"/>
  <c r="M50" i="7"/>
  <c r="U50" i="7" s="1"/>
  <c r="M51" i="7"/>
  <c r="U51" i="7" s="1"/>
  <c r="M52" i="7"/>
  <c r="U52" i="7" s="1"/>
  <c r="M53" i="7"/>
  <c r="U53" i="7" s="1"/>
  <c r="M3" i="7"/>
  <c r="U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O3" i="7" l="1"/>
  <c r="U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Q6" i="5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S3" i="7" l="1"/>
  <c r="Q3" i="7"/>
  <c r="V26" i="5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X4" i="7" l="1"/>
  <c r="X12" i="7"/>
  <c r="X20" i="7"/>
  <c r="X28" i="7"/>
  <c r="X36" i="7"/>
  <c r="X44" i="7"/>
  <c r="X52" i="7"/>
  <c r="X5" i="7"/>
  <c r="X13" i="7"/>
  <c r="X21" i="7"/>
  <c r="X29" i="7"/>
  <c r="X37" i="7"/>
  <c r="X45" i="7"/>
  <c r="X53" i="7"/>
  <c r="X6" i="7"/>
  <c r="X14" i="7"/>
  <c r="X22" i="7"/>
  <c r="X30" i="7"/>
  <c r="X38" i="7"/>
  <c r="X46" i="7"/>
  <c r="X3" i="7"/>
  <c r="X7" i="7"/>
  <c r="X15" i="7"/>
  <c r="X23" i="7"/>
  <c r="X31" i="7"/>
  <c r="X39" i="7"/>
  <c r="X47" i="7"/>
  <c r="X8" i="7"/>
  <c r="X16" i="7"/>
  <c r="X24" i="7"/>
  <c r="X32" i="7"/>
  <c r="X40" i="7"/>
  <c r="X48" i="7"/>
  <c r="X9" i="7"/>
  <c r="X17" i="7"/>
  <c r="X25" i="7"/>
  <c r="X33" i="7"/>
  <c r="X41" i="7"/>
  <c r="X49" i="7"/>
  <c r="X19" i="7"/>
  <c r="X10" i="7"/>
  <c r="X18" i="7"/>
  <c r="X26" i="7"/>
  <c r="X34" i="7"/>
  <c r="X42" i="7"/>
  <c r="X50" i="7"/>
  <c r="X11" i="7"/>
  <c r="X27" i="7"/>
  <c r="X35" i="7"/>
  <c r="X43" i="7"/>
  <c r="X51" i="7"/>
  <c r="V6" i="7"/>
  <c r="V14" i="7"/>
  <c r="V22" i="7"/>
  <c r="V30" i="7"/>
  <c r="V38" i="7"/>
  <c r="V46" i="7"/>
  <c r="V3" i="7"/>
  <c r="V7" i="7"/>
  <c r="V15" i="7"/>
  <c r="V23" i="7"/>
  <c r="V31" i="7"/>
  <c r="V39" i="7"/>
  <c r="V47" i="7"/>
  <c r="V8" i="7"/>
  <c r="V16" i="7"/>
  <c r="V24" i="7"/>
  <c r="V32" i="7"/>
  <c r="V40" i="7"/>
  <c r="V48" i="7"/>
  <c r="V37" i="7"/>
  <c r="V9" i="7"/>
  <c r="V17" i="7"/>
  <c r="V25" i="7"/>
  <c r="V33" i="7"/>
  <c r="V41" i="7"/>
  <c r="V49" i="7"/>
  <c r="V29" i="7"/>
  <c r="V10" i="7"/>
  <c r="V18" i="7"/>
  <c r="V26" i="7"/>
  <c r="V34" i="7"/>
  <c r="V42" i="7"/>
  <c r="V50" i="7"/>
  <c r="V11" i="7"/>
  <c r="V19" i="7"/>
  <c r="V27" i="7"/>
  <c r="V35" i="7"/>
  <c r="V43" i="7"/>
  <c r="V51" i="7"/>
  <c r="V5" i="7"/>
  <c r="V21" i="7"/>
  <c r="V45" i="7"/>
  <c r="V4" i="7"/>
  <c r="V12" i="7"/>
  <c r="V20" i="7"/>
  <c r="V28" i="7"/>
  <c r="V36" i="7"/>
  <c r="V44" i="7"/>
  <c r="V52" i="7"/>
  <c r="V13" i="7"/>
  <c r="V53" i="7"/>
  <c r="R3" i="7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W9" i="7" l="1"/>
  <c r="W17" i="7"/>
  <c r="W25" i="7"/>
  <c r="W33" i="7"/>
  <c r="W41" i="7"/>
  <c r="W49" i="7"/>
  <c r="W10" i="7"/>
  <c r="W18" i="7"/>
  <c r="W26" i="7"/>
  <c r="W34" i="7"/>
  <c r="W42" i="7"/>
  <c r="W50" i="7"/>
  <c r="W11" i="7"/>
  <c r="W19" i="7"/>
  <c r="W27" i="7"/>
  <c r="W35" i="7"/>
  <c r="W43" i="7"/>
  <c r="W51" i="7"/>
  <c r="W4" i="7"/>
  <c r="W12" i="7"/>
  <c r="W20" i="7"/>
  <c r="W28" i="7"/>
  <c r="W36" i="7"/>
  <c r="W44" i="7"/>
  <c r="W52" i="7"/>
  <c r="W5" i="7"/>
  <c r="W13" i="7"/>
  <c r="W21" i="7"/>
  <c r="W29" i="7"/>
  <c r="W37" i="7"/>
  <c r="W45" i="7"/>
  <c r="W53" i="7"/>
  <c r="W6" i="7"/>
  <c r="W14" i="7"/>
  <c r="W22" i="7"/>
  <c r="W30" i="7"/>
  <c r="W38" i="7"/>
  <c r="W46" i="7"/>
  <c r="W3" i="7"/>
  <c r="W40" i="7"/>
  <c r="W7" i="7"/>
  <c r="W15" i="7"/>
  <c r="W23" i="7"/>
  <c r="W31" i="7"/>
  <c r="W39" i="7"/>
  <c r="W47" i="7"/>
  <c r="W48" i="7"/>
  <c r="W8" i="7"/>
  <c r="W16" i="7"/>
  <c r="W24" i="7"/>
  <c r="W32" i="7"/>
  <c r="W2" i="4"/>
  <c r="V2" i="4"/>
  <c r="U2" i="4"/>
  <c r="T2" i="4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C51" i="4" l="1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G2" i="4" l="1"/>
  <c r="G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2" i="2"/>
  <c r="I2" i="2"/>
  <c r="K2" i="2" s="1"/>
  <c r="E55" i="2" a="1"/>
  <c r="E5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56" i="2" s="1" a="1"/>
  <c r="E56" i="2" s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s="1"/>
  <c r="G4" i="4" l="1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I11" i="3"/>
  <c r="F19" i="3"/>
  <c r="K19" i="3" s="1"/>
  <c r="I27" i="3"/>
  <c r="I43" i="3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I48" i="3"/>
  <c r="I32" i="3"/>
  <c r="I16" i="3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M7" i="3" s="1"/>
  <c r="I15" i="3"/>
  <c r="I23" i="3"/>
  <c r="I31" i="3"/>
  <c r="F39" i="3"/>
  <c r="K39" i="3" s="1"/>
  <c r="I47" i="3"/>
  <c r="F43" i="3"/>
  <c r="K43" i="3" s="1"/>
  <c r="G5" i="3"/>
  <c r="L5" i="3" s="1"/>
  <c r="M5" i="3" s="1"/>
  <c r="G13" i="3"/>
  <c r="L13" i="3" s="1"/>
  <c r="M13" i="3" s="1"/>
  <c r="G21" i="3"/>
  <c r="I8" i="3"/>
  <c r="F16" i="3"/>
  <c r="K16" i="3" s="1"/>
  <c r="I24" i="3"/>
  <c r="I40" i="3"/>
  <c r="F48" i="3"/>
  <c r="K48" i="3" s="1"/>
  <c r="F37" i="3"/>
  <c r="K37" i="3" s="1"/>
  <c r="I45" i="3"/>
  <c r="I29" i="3"/>
  <c r="I5" i="3"/>
  <c r="G24" i="3"/>
  <c r="G32" i="3"/>
  <c r="L32" i="3" s="1"/>
  <c r="M32" i="3" s="1"/>
  <c r="I37" i="3"/>
  <c r="I21" i="3"/>
  <c r="I13" i="3"/>
  <c r="I33" i="3"/>
  <c r="F32" i="3"/>
  <c r="K32" i="3" s="1"/>
  <c r="F5" i="3"/>
  <c r="K5" i="3" s="1"/>
  <c r="G16" i="3"/>
  <c r="L16" i="3" s="1"/>
  <c r="M16" i="3" s="1"/>
  <c r="I3" i="3"/>
  <c r="G19" i="3"/>
  <c r="G27" i="3"/>
  <c r="L27" i="3" s="1"/>
  <c r="G35" i="3"/>
  <c r="L35" i="3" s="1"/>
  <c r="M35" i="3" s="1"/>
  <c r="I51" i="3"/>
  <c r="F29" i="3"/>
  <c r="K29" i="3" s="1"/>
  <c r="G51" i="3"/>
  <c r="L51" i="3" s="1"/>
  <c r="G11" i="3"/>
  <c r="G4" i="3"/>
  <c r="L4" i="3" s="1"/>
  <c r="I12" i="3"/>
  <c r="G20" i="3"/>
  <c r="L20" i="3" s="1"/>
  <c r="I28" i="3"/>
  <c r="G36" i="3"/>
  <c r="L36" i="3" s="1"/>
  <c r="M36" i="3" s="1"/>
  <c r="I44" i="3"/>
  <c r="F51" i="3"/>
  <c r="K51" i="3" s="1"/>
  <c r="F27" i="3"/>
  <c r="K27" i="3" s="1"/>
  <c r="G48" i="3"/>
  <c r="L48" i="3" s="1"/>
  <c r="M48" i="3" s="1"/>
  <c r="G3" i="3"/>
  <c r="L3" i="3" s="1"/>
  <c r="F4" i="3"/>
  <c r="K4" i="3" s="1"/>
  <c r="G28" i="3"/>
  <c r="L28" i="3" s="1"/>
  <c r="G15" i="3"/>
  <c r="L15" i="3" s="1"/>
  <c r="M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I19" i="3"/>
  <c r="I35" i="3"/>
  <c r="I46" i="3"/>
  <c r="I38" i="3"/>
  <c r="I30" i="3"/>
  <c r="I22" i="3"/>
  <c r="I14" i="3"/>
  <c r="I6" i="3"/>
  <c r="G12" i="3"/>
  <c r="L12" i="3" s="1"/>
  <c r="I4" i="3"/>
  <c r="I20" i="3"/>
  <c r="I36" i="3"/>
  <c r="G23" i="3"/>
  <c r="L23" i="3" s="1"/>
  <c r="M23" i="3" s="1"/>
  <c r="F31" i="3"/>
  <c r="K31" i="3" s="1"/>
  <c r="I7" i="3"/>
  <c r="I39" i="3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I50" i="3"/>
  <c r="I42" i="3"/>
  <c r="I34" i="3"/>
  <c r="I26" i="3"/>
  <c r="I18" i="3"/>
  <c r="I10" i="3"/>
  <c r="F28" i="3"/>
  <c r="K28" i="3" s="1"/>
  <c r="G44" i="3"/>
  <c r="L44" i="3" s="1"/>
  <c r="M44" i="3" s="1"/>
  <c r="G31" i="3"/>
  <c r="L31" i="3" s="1"/>
  <c r="G49" i="3"/>
  <c r="L49" i="3" s="1"/>
  <c r="M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23" i="4"/>
  <c r="J31" i="4"/>
  <c r="J39" i="4"/>
  <c r="J47" i="4"/>
  <c r="J8" i="4"/>
  <c r="J40" i="4"/>
  <c r="J48" i="4"/>
  <c r="J9" i="4"/>
  <c r="J17" i="4"/>
  <c r="J25" i="4"/>
  <c r="J10" i="4"/>
  <c r="J18" i="4"/>
  <c r="J26" i="4"/>
  <c r="J34" i="4"/>
  <c r="J42" i="4"/>
  <c r="J19" i="4"/>
  <c r="J27" i="4"/>
  <c r="J35" i="4"/>
  <c r="J43" i="4"/>
  <c r="J51" i="4"/>
  <c r="J28" i="4"/>
  <c r="J36" i="4"/>
  <c r="J44" i="4"/>
  <c r="J6" i="4"/>
  <c r="J22" i="4"/>
  <c r="J13" i="4"/>
  <c r="J21" i="4"/>
  <c r="J29" i="4"/>
  <c r="J37" i="4"/>
  <c r="J45" i="4"/>
  <c r="G3" i="4"/>
  <c r="G5" i="4" s="1"/>
  <c r="N2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I9" i="3"/>
  <c r="I17" i="3"/>
  <c r="I25" i="3"/>
  <c r="I41" i="3"/>
  <c r="I49" i="3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A55" i="2" a="1"/>
  <c r="A55" i="2" s="1"/>
  <c r="P2" i="4" l="1"/>
  <c r="Q2" i="4" s="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O2" i="4" s="1"/>
  <c r="H10" i="3"/>
  <c r="H18" i="3"/>
  <c r="H26" i="3"/>
  <c r="H34" i="3"/>
  <c r="H42" i="3"/>
  <c r="H50" i="3"/>
  <c r="H2" i="3"/>
  <c r="L9" i="4" l="1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<sst xmlns="http://schemas.openxmlformats.org/spreadsheetml/2006/main" count="184" uniqueCount="127">
  <si>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</si>
  <si>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</si>
  <si>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</si>
  <si>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</si>
  <si>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</si>
  <si>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</si>
  <si>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</si>
  <si>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</si>
  <si>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</si>
  <si>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</si>
  <si>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</si>
  <si>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</si>
  <si>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</si>
  <si>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</si>
  <si>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</si>
  <si>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</si>
  <si>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5獎中獎數 d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</si>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</sst>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8.959350211112236E-4</c:v>
                </c:pt>
                <c:pt idx="1">
                  <c:v>8.959350211112236E-4</c:v>
                </c:pt>
                <c:pt idx="2">
                  <c:v>8.959350211112236E-4</c:v>
                </c:pt>
                <c:pt idx="3">
                  <c:v>8.959350211112236E-4</c:v>
                </c:pt>
                <c:pt idx="4">
                  <c:v>8.959350211112236E-4</c:v>
                </c:pt>
                <c:pt idx="5">
                  <c:v>8.959350211112236E-4</c:v>
                </c:pt>
                <c:pt idx="6">
                  <c:v>8.959350211112236E-4</c:v>
                </c:pt>
                <c:pt idx="7">
                  <c:v>8.959350211112236E-4</c:v>
                </c:pt>
                <c:pt idx="8">
                  <c:v>8.959350211112236E-4</c:v>
                </c:pt>
                <c:pt idx="9">
                  <c:v>8.959350211112236E-4</c:v>
                </c:pt>
                <c:pt idx="10">
                  <c:v>8.959350211112236E-4</c:v>
                </c:pt>
                <c:pt idx="11">
                  <c:v>8.959350211112236E-4</c:v>
                </c:pt>
                <c:pt idx="12">
                  <c:v>8.959350211112236E-4</c:v>
                </c:pt>
                <c:pt idx="13">
                  <c:v>8.959350211112236E-4</c:v>
                </c:pt>
                <c:pt idx="14">
                  <c:v>8.959350211112236E-4</c:v>
                </c:pt>
                <c:pt idx="15">
                  <c:v>8.959350211112236E-4</c:v>
                </c:pt>
                <c:pt idx="16">
                  <c:v>8.959350211112236E-4</c:v>
                </c:pt>
                <c:pt idx="17">
                  <c:v>8.959350211112236E-4</c:v>
                </c:pt>
                <c:pt idx="18">
                  <c:v>8.959350211112236E-4</c:v>
                </c:pt>
                <c:pt idx="19">
                  <c:v>8.959350211112236E-4</c:v>
                </c:pt>
                <c:pt idx="20">
                  <c:v>8.959350211112236E-4</c:v>
                </c:pt>
                <c:pt idx="21">
                  <c:v>8.959350211112236E-4</c:v>
                </c:pt>
                <c:pt idx="22">
                  <c:v>8.959350211112236E-4</c:v>
                </c:pt>
                <c:pt idx="23">
                  <c:v>8.959350211112236E-4</c:v>
                </c:pt>
                <c:pt idx="24">
                  <c:v>8.959350211112236E-4</c:v>
                </c:pt>
                <c:pt idx="25">
                  <c:v>8.959350211112236E-4</c:v>
                </c:pt>
                <c:pt idx="26">
                  <c:v>8.959350211112236E-4</c:v>
                </c:pt>
                <c:pt idx="27">
                  <c:v>8.959350211112236E-4</c:v>
                </c:pt>
                <c:pt idx="28">
                  <c:v>8.959350211112236E-4</c:v>
                </c:pt>
                <c:pt idx="29">
                  <c:v>8.959350211112236E-4</c:v>
                </c:pt>
                <c:pt idx="30">
                  <c:v>8.959350211112236E-4</c:v>
                </c:pt>
                <c:pt idx="31">
                  <c:v>8.959350211112236E-4</c:v>
                </c:pt>
                <c:pt idx="32">
                  <c:v>8.959350211112236E-4</c:v>
                </c:pt>
                <c:pt idx="33">
                  <c:v>8.959350211112236E-4</c:v>
                </c:pt>
                <c:pt idx="34">
                  <c:v>8.959350211112236E-4</c:v>
                </c:pt>
                <c:pt idx="35">
                  <c:v>8.959350211112236E-4</c:v>
                </c:pt>
                <c:pt idx="36">
                  <c:v>8.959350211112236E-4</c:v>
                </c:pt>
                <c:pt idx="37">
                  <c:v>8.959350211112236E-4</c:v>
                </c:pt>
                <c:pt idx="38">
                  <c:v>8.959350211112236E-4</c:v>
                </c:pt>
                <c:pt idx="39">
                  <c:v>8.959350211112236E-4</c:v>
                </c:pt>
                <c:pt idx="40">
                  <c:v>8.959350211112236E-4</c:v>
                </c:pt>
                <c:pt idx="41">
                  <c:v>8.959350211112236E-4</c:v>
                </c:pt>
                <c:pt idx="42">
                  <c:v>8.959350211112236E-4</c:v>
                </c:pt>
                <c:pt idx="43">
                  <c:v>8.959350211112236E-4</c:v>
                </c:pt>
                <c:pt idx="44">
                  <c:v>8.959350211112236E-4</c:v>
                </c:pt>
                <c:pt idx="45">
                  <c:v>8.959350211112236E-4</c:v>
                </c:pt>
                <c:pt idx="46">
                  <c:v>8.959350211112236E-4</c:v>
                </c:pt>
                <c:pt idx="47">
                  <c:v>8.959350211112236E-4</c:v>
                </c:pt>
                <c:pt idx="48">
                  <c:v>8.959350211112236E-4</c:v>
                </c:pt>
                <c:pt idx="49">
                  <c:v>8.959350211112236E-4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9.4951764158277853E-4</c:v>
                </c:pt>
                <c:pt idx="1">
                  <c:v>9.4951764158277853E-4</c:v>
                </c:pt>
                <c:pt idx="2">
                  <c:v>9.4951764158277853E-4</c:v>
                </c:pt>
                <c:pt idx="3">
                  <c:v>9.4951764158277853E-4</c:v>
                </c:pt>
                <c:pt idx="4">
                  <c:v>9.4951764158277853E-4</c:v>
                </c:pt>
                <c:pt idx="5">
                  <c:v>9.4951764158277853E-4</c:v>
                </c:pt>
                <c:pt idx="6">
                  <c:v>9.4951764158277853E-4</c:v>
                </c:pt>
                <c:pt idx="7">
                  <c:v>9.4951764158277853E-4</c:v>
                </c:pt>
                <c:pt idx="8">
                  <c:v>9.4951764158277853E-4</c:v>
                </c:pt>
                <c:pt idx="9">
                  <c:v>9.4951764158277853E-4</c:v>
                </c:pt>
                <c:pt idx="10">
                  <c:v>9.4951764158277853E-4</c:v>
                </c:pt>
                <c:pt idx="11">
                  <c:v>9.4951764158277853E-4</c:v>
                </c:pt>
                <c:pt idx="12">
                  <c:v>9.4951764158277853E-4</c:v>
                </c:pt>
                <c:pt idx="13">
                  <c:v>9.4951764158277853E-4</c:v>
                </c:pt>
                <c:pt idx="14">
                  <c:v>9.4951764158277853E-4</c:v>
                </c:pt>
                <c:pt idx="15">
                  <c:v>9.4951764158277853E-4</c:v>
                </c:pt>
                <c:pt idx="16">
                  <c:v>9.4951764158277853E-4</c:v>
                </c:pt>
                <c:pt idx="17">
                  <c:v>9.4951764158277853E-4</c:v>
                </c:pt>
                <c:pt idx="18">
                  <c:v>9.4951764158277853E-4</c:v>
                </c:pt>
                <c:pt idx="19">
                  <c:v>9.4951764158277853E-4</c:v>
                </c:pt>
                <c:pt idx="20">
                  <c:v>9.4951764158277853E-4</c:v>
                </c:pt>
                <c:pt idx="21">
                  <c:v>9.4951764158277853E-4</c:v>
                </c:pt>
                <c:pt idx="22">
                  <c:v>9.4951764158277853E-4</c:v>
                </c:pt>
                <c:pt idx="23">
                  <c:v>9.4951764158277853E-4</c:v>
                </c:pt>
                <c:pt idx="24">
                  <c:v>9.4951764158277853E-4</c:v>
                </c:pt>
                <c:pt idx="25">
                  <c:v>9.4951764158277853E-4</c:v>
                </c:pt>
                <c:pt idx="26">
                  <c:v>9.4951764158277853E-4</c:v>
                </c:pt>
                <c:pt idx="27">
                  <c:v>9.4951764158277853E-4</c:v>
                </c:pt>
                <c:pt idx="28">
                  <c:v>9.4951764158277853E-4</c:v>
                </c:pt>
                <c:pt idx="29">
                  <c:v>9.4951764158277853E-4</c:v>
                </c:pt>
                <c:pt idx="30">
                  <c:v>9.4951764158277853E-4</c:v>
                </c:pt>
                <c:pt idx="31">
                  <c:v>9.4951764158277853E-4</c:v>
                </c:pt>
                <c:pt idx="32">
                  <c:v>9.4951764158277853E-4</c:v>
                </c:pt>
                <c:pt idx="33">
                  <c:v>9.4951764158277853E-4</c:v>
                </c:pt>
                <c:pt idx="34">
                  <c:v>9.4951764158277853E-4</c:v>
                </c:pt>
                <c:pt idx="35">
                  <c:v>9.4951764158277853E-4</c:v>
                </c:pt>
                <c:pt idx="36">
                  <c:v>9.4951764158277853E-4</c:v>
                </c:pt>
                <c:pt idx="37">
                  <c:v>9.4951764158277853E-4</c:v>
                </c:pt>
                <c:pt idx="38">
                  <c:v>9.4951764158277853E-4</c:v>
                </c:pt>
                <c:pt idx="39">
                  <c:v>9.4951764158277853E-4</c:v>
                </c:pt>
                <c:pt idx="40">
                  <c:v>9.4951764158277853E-4</c:v>
                </c:pt>
                <c:pt idx="41">
                  <c:v>9.4951764158277853E-4</c:v>
                </c:pt>
                <c:pt idx="42">
                  <c:v>9.4951764158277853E-4</c:v>
                </c:pt>
                <c:pt idx="43">
                  <c:v>9.4951764158277853E-4</c:v>
                </c:pt>
                <c:pt idx="44">
                  <c:v>9.4951764158277853E-4</c:v>
                </c:pt>
                <c:pt idx="45">
                  <c:v>9.4951764158277853E-4</c:v>
                </c:pt>
                <c:pt idx="46">
                  <c:v>9.4951764158277853E-4</c:v>
                </c:pt>
                <c:pt idx="47">
                  <c:v>9.4951764158277853E-4</c:v>
                </c:pt>
                <c:pt idx="48">
                  <c:v>9.4951764158277853E-4</c:v>
                </c:pt>
                <c:pt idx="49">
                  <c:v>9.4951764158277853E-4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8.4235240063966867E-4</c:v>
                </c:pt>
                <c:pt idx="1">
                  <c:v>8.4235240063966867E-4</c:v>
                </c:pt>
                <c:pt idx="2">
                  <c:v>8.4235240063966867E-4</c:v>
                </c:pt>
                <c:pt idx="3">
                  <c:v>8.4235240063966867E-4</c:v>
                </c:pt>
                <c:pt idx="4">
                  <c:v>8.4235240063966867E-4</c:v>
                </c:pt>
                <c:pt idx="5">
                  <c:v>8.4235240063966867E-4</c:v>
                </c:pt>
                <c:pt idx="6">
                  <c:v>8.4235240063966867E-4</c:v>
                </c:pt>
                <c:pt idx="7">
                  <c:v>8.4235240063966867E-4</c:v>
                </c:pt>
                <c:pt idx="8">
                  <c:v>8.4235240063966867E-4</c:v>
                </c:pt>
                <c:pt idx="9">
                  <c:v>8.4235240063966867E-4</c:v>
                </c:pt>
                <c:pt idx="10">
                  <c:v>8.4235240063966867E-4</c:v>
                </c:pt>
                <c:pt idx="11">
                  <c:v>8.4235240063966867E-4</c:v>
                </c:pt>
                <c:pt idx="12">
                  <c:v>8.4235240063966867E-4</c:v>
                </c:pt>
                <c:pt idx="13">
                  <c:v>8.4235240063966867E-4</c:v>
                </c:pt>
                <c:pt idx="14">
                  <c:v>8.4235240063966867E-4</c:v>
                </c:pt>
                <c:pt idx="15">
                  <c:v>8.4235240063966867E-4</c:v>
                </c:pt>
                <c:pt idx="16">
                  <c:v>8.4235240063966867E-4</c:v>
                </c:pt>
                <c:pt idx="17">
                  <c:v>8.4235240063966867E-4</c:v>
                </c:pt>
                <c:pt idx="18">
                  <c:v>8.4235240063966867E-4</c:v>
                </c:pt>
                <c:pt idx="19">
                  <c:v>8.4235240063966867E-4</c:v>
                </c:pt>
                <c:pt idx="20">
                  <c:v>8.4235240063966867E-4</c:v>
                </c:pt>
                <c:pt idx="21">
                  <c:v>8.4235240063966867E-4</c:v>
                </c:pt>
                <c:pt idx="22">
                  <c:v>8.4235240063966867E-4</c:v>
                </c:pt>
                <c:pt idx="23">
                  <c:v>8.4235240063966867E-4</c:v>
                </c:pt>
                <c:pt idx="24">
                  <c:v>8.4235240063966867E-4</c:v>
                </c:pt>
                <c:pt idx="25">
                  <c:v>8.4235240063966867E-4</c:v>
                </c:pt>
                <c:pt idx="26">
                  <c:v>8.4235240063966867E-4</c:v>
                </c:pt>
                <c:pt idx="27">
                  <c:v>8.4235240063966867E-4</c:v>
                </c:pt>
                <c:pt idx="28">
                  <c:v>8.4235240063966867E-4</c:v>
                </c:pt>
                <c:pt idx="29">
                  <c:v>8.4235240063966867E-4</c:v>
                </c:pt>
                <c:pt idx="30">
                  <c:v>8.4235240063966867E-4</c:v>
                </c:pt>
                <c:pt idx="31">
                  <c:v>8.4235240063966867E-4</c:v>
                </c:pt>
                <c:pt idx="32">
                  <c:v>8.4235240063966867E-4</c:v>
                </c:pt>
                <c:pt idx="33">
                  <c:v>8.4235240063966867E-4</c:v>
                </c:pt>
                <c:pt idx="34">
                  <c:v>8.4235240063966867E-4</c:v>
                </c:pt>
                <c:pt idx="35">
                  <c:v>8.4235240063966867E-4</c:v>
                </c:pt>
                <c:pt idx="36">
                  <c:v>8.4235240063966867E-4</c:v>
                </c:pt>
                <c:pt idx="37">
                  <c:v>8.4235240063966867E-4</c:v>
                </c:pt>
                <c:pt idx="38">
                  <c:v>8.4235240063966867E-4</c:v>
                </c:pt>
                <c:pt idx="39">
                  <c:v>8.4235240063966867E-4</c:v>
                </c:pt>
                <c:pt idx="40">
                  <c:v>8.4235240063966867E-4</c:v>
                </c:pt>
                <c:pt idx="41">
                  <c:v>8.4235240063966867E-4</c:v>
                </c:pt>
                <c:pt idx="42">
                  <c:v>8.4235240063966867E-4</c:v>
                </c:pt>
                <c:pt idx="43">
                  <c:v>8.4235240063966867E-4</c:v>
                </c:pt>
                <c:pt idx="44">
                  <c:v>8.4235240063966867E-4</c:v>
                </c:pt>
                <c:pt idx="45">
                  <c:v>8.4235240063966867E-4</c:v>
                </c:pt>
                <c:pt idx="46">
                  <c:v>8.4235240063966867E-4</c:v>
                </c:pt>
                <c:pt idx="47">
                  <c:v>8.4235240063966867E-4</c:v>
                </c:pt>
                <c:pt idx="48">
                  <c:v>8.4235240063966867E-4</c:v>
                </c:pt>
                <c:pt idx="49">
                  <c:v>8.4235240063966867E-4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8.7747043099189591E-4</c:v>
                </c:pt>
                <c:pt idx="1">
                  <c:v>9.5112082686149308E-4</c:v>
                </c:pt>
                <c:pt idx="2">
                  <c:v>9.3287013221701656E-4</c:v>
                </c:pt>
                <c:pt idx="3">
                  <c:v>1.0730094147752922E-3</c:v>
                </c:pt>
                <c:pt idx="4">
                  <c:v>9.4760993470466911E-4</c:v>
                </c:pt>
                <c:pt idx="5">
                  <c:v>8.3334321878076841E-4</c:v>
                </c:pt>
                <c:pt idx="6">
                  <c:v>8.1965810084826791E-4</c:v>
                </c:pt>
                <c:pt idx="7">
                  <c:v>8.1923657137267464E-4</c:v>
                </c:pt>
                <c:pt idx="8">
                  <c:v>8.9073769598889364E-4</c:v>
                </c:pt>
                <c:pt idx="9">
                  <c:v>7.6157839475923068E-4</c:v>
                </c:pt>
                <c:pt idx="10">
                  <c:v>9.2705798852237063E-4</c:v>
                </c:pt>
                <c:pt idx="11">
                  <c:v>7.829419029824386E-4</c:v>
                </c:pt>
                <c:pt idx="12">
                  <c:v>8.1165469608946057E-4</c:v>
                </c:pt>
                <c:pt idx="13">
                  <c:v>8.4358908123457392E-4</c:v>
                </c:pt>
                <c:pt idx="14">
                  <c:v>9.5242975412830957E-4</c:v>
                </c:pt>
                <c:pt idx="15">
                  <c:v>7.8118222524740911E-4</c:v>
                </c:pt>
                <c:pt idx="16">
                  <c:v>8.4144402821966109E-4</c:v>
                </c:pt>
                <c:pt idx="17">
                  <c:v>8.7607110883744727E-4</c:v>
                </c:pt>
                <c:pt idx="18">
                  <c:v>9.2962589825344678E-4</c:v>
                </c:pt>
                <c:pt idx="19">
                  <c:v>8.9240318520413767E-4</c:v>
                </c:pt>
                <c:pt idx="20">
                  <c:v>8.7206943374995268E-4</c:v>
                </c:pt>
                <c:pt idx="21">
                  <c:v>9.6186677104239705E-4</c:v>
                </c:pt>
                <c:pt idx="22">
                  <c:v>9.5978876547676254E-4</c:v>
                </c:pt>
                <c:pt idx="23">
                  <c:v>9.7885250142955315E-4</c:v>
                </c:pt>
                <c:pt idx="24">
                  <c:v>8.8908194629775175E-4</c:v>
                </c:pt>
                <c:pt idx="25">
                  <c:v>7.5569994516794139E-4</c:v>
                </c:pt>
                <c:pt idx="26">
                  <c:v>1.0076721936190052E-3</c:v>
                </c:pt>
                <c:pt idx="27">
                  <c:v>9.8014183380272426E-4</c:v>
                </c:pt>
                <c:pt idx="28">
                  <c:v>8.1953519746070169E-4</c:v>
                </c:pt>
                <c:pt idx="29">
                  <c:v>7.9649486014735451E-4</c:v>
                </c:pt>
                <c:pt idx="30">
                  <c:v>8.3369146406918901E-4</c:v>
                </c:pt>
                <c:pt idx="31">
                  <c:v>1.0395921651838898E-3</c:v>
                </c:pt>
                <c:pt idx="32">
                  <c:v>1.0298116196991291E-3</c:v>
                </c:pt>
                <c:pt idx="33">
                  <c:v>9.0441833676868915E-4</c:v>
                </c:pt>
                <c:pt idx="34">
                  <c:v>8.4562974604596717E-4</c:v>
                </c:pt>
                <c:pt idx="35">
                  <c:v>8.9236541354116355E-4</c:v>
                </c:pt>
                <c:pt idx="36">
                  <c:v>1.0560131969538011E-3</c:v>
                </c:pt>
                <c:pt idx="37">
                  <c:v>8.624253629841603E-4</c:v>
                </c:pt>
                <c:pt idx="38">
                  <c:v>7.830578310665013E-4</c:v>
                </c:pt>
                <c:pt idx="39">
                  <c:v>9.2045683046712112E-4</c:v>
                </c:pt>
                <c:pt idx="40">
                  <c:v>9.979908995279708E-4</c:v>
                </c:pt>
                <c:pt idx="41">
                  <c:v>9.4132157916375836E-4</c:v>
                </c:pt>
                <c:pt idx="42">
                  <c:v>8.2052701796424331E-4</c:v>
                </c:pt>
                <c:pt idx="43">
                  <c:v>8.4241358436204527E-4</c:v>
                </c:pt>
                <c:pt idx="44">
                  <c:v>8.3240062662092253E-4</c:v>
                </c:pt>
                <c:pt idx="45">
                  <c:v>9.0702707008483467E-4</c:v>
                </c:pt>
                <c:pt idx="46">
                  <c:v>9.0066886464084284E-4</c:v>
                </c:pt>
                <c:pt idx="47">
                  <c:v>9.1089159521040726E-4</c:v>
                </c:pt>
                <c:pt idx="48">
                  <c:v>7.3891439087164854E-4</c:v>
                </c:pt>
                <c:pt idx="49">
                  <c:v>7.8013823155500628E-4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'2-4'!$V$2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'2-4'!$V$3:$V$53</c:f>
              <c:numCache>
                <c:formatCode>###,###,##0</c:formatCode>
                <c:ptCount val="51"/>
                <c:pt idx="0">
                  <c:v>95.490196078431367</c:v>
                </c:pt>
                <c:pt idx="1">
                  <c:v>95.490196078431367</c:v>
                </c:pt>
                <c:pt idx="2">
                  <c:v>95.490196078431367</c:v>
                </c:pt>
                <c:pt idx="3">
                  <c:v>95.490196078431367</c:v>
                </c:pt>
                <c:pt idx="4">
                  <c:v>95.490196078431367</c:v>
                </c:pt>
                <c:pt idx="5">
                  <c:v>95.490196078431367</c:v>
                </c:pt>
                <c:pt idx="6">
                  <c:v>95.490196078431367</c:v>
                </c:pt>
                <c:pt idx="7">
                  <c:v>95.490196078431367</c:v>
                </c:pt>
                <c:pt idx="8">
                  <c:v>95.490196078431367</c:v>
                </c:pt>
                <c:pt idx="9">
                  <c:v>95.490196078431367</c:v>
                </c:pt>
                <c:pt idx="10">
                  <c:v>95.490196078431367</c:v>
                </c:pt>
                <c:pt idx="11">
                  <c:v>95.490196078431367</c:v>
                </c:pt>
                <c:pt idx="12">
                  <c:v>95.490196078431367</c:v>
                </c:pt>
                <c:pt idx="13">
                  <c:v>95.490196078431367</c:v>
                </c:pt>
                <c:pt idx="14">
                  <c:v>95.490196078431367</c:v>
                </c:pt>
                <c:pt idx="15">
                  <c:v>95.490196078431367</c:v>
                </c:pt>
                <c:pt idx="16">
                  <c:v>95.490196078431367</c:v>
                </c:pt>
                <c:pt idx="17">
                  <c:v>95.490196078431367</c:v>
                </c:pt>
                <c:pt idx="18">
                  <c:v>95.490196078431367</c:v>
                </c:pt>
                <c:pt idx="19">
                  <c:v>95.490196078431367</c:v>
                </c:pt>
                <c:pt idx="20">
                  <c:v>95.490196078431367</c:v>
                </c:pt>
                <c:pt idx="21">
                  <c:v>95.490196078431367</c:v>
                </c:pt>
                <c:pt idx="22">
                  <c:v>95.490196078431367</c:v>
                </c:pt>
                <c:pt idx="23">
                  <c:v>95.490196078431367</c:v>
                </c:pt>
                <c:pt idx="24">
                  <c:v>95.490196078431367</c:v>
                </c:pt>
                <c:pt idx="25">
                  <c:v>95.490196078431367</c:v>
                </c:pt>
                <c:pt idx="26">
                  <c:v>95.490196078431367</c:v>
                </c:pt>
                <c:pt idx="27">
                  <c:v>95.490196078431367</c:v>
                </c:pt>
                <c:pt idx="28">
                  <c:v>95.490196078431367</c:v>
                </c:pt>
                <c:pt idx="29">
                  <c:v>95.490196078431367</c:v>
                </c:pt>
                <c:pt idx="30">
                  <c:v>95.490196078431367</c:v>
                </c:pt>
                <c:pt idx="31">
                  <c:v>95.490196078431367</c:v>
                </c:pt>
                <c:pt idx="32">
                  <c:v>95.490196078431367</c:v>
                </c:pt>
                <c:pt idx="33">
                  <c:v>95.490196078431367</c:v>
                </c:pt>
                <c:pt idx="34">
                  <c:v>95.490196078431367</c:v>
                </c:pt>
                <c:pt idx="35">
                  <c:v>95.490196078431367</c:v>
                </c:pt>
                <c:pt idx="36">
                  <c:v>95.490196078431367</c:v>
                </c:pt>
                <c:pt idx="37">
                  <c:v>95.490196078431367</c:v>
                </c:pt>
                <c:pt idx="38">
                  <c:v>95.490196078431367</c:v>
                </c:pt>
                <c:pt idx="39">
                  <c:v>95.490196078431367</c:v>
                </c:pt>
                <c:pt idx="40">
                  <c:v>95.490196078431367</c:v>
                </c:pt>
                <c:pt idx="41">
                  <c:v>95.490196078431367</c:v>
                </c:pt>
                <c:pt idx="42">
                  <c:v>95.490196078431367</c:v>
                </c:pt>
                <c:pt idx="43">
                  <c:v>95.490196078431367</c:v>
                </c:pt>
                <c:pt idx="44">
                  <c:v>95.490196078431367</c:v>
                </c:pt>
                <c:pt idx="45">
                  <c:v>95.490196078431367</c:v>
                </c:pt>
                <c:pt idx="46">
                  <c:v>95.490196078431367</c:v>
                </c:pt>
                <c:pt idx="47">
                  <c:v>95.490196078431367</c:v>
                </c:pt>
                <c:pt idx="48">
                  <c:v>95.490196078431367</c:v>
                </c:pt>
                <c:pt idx="49">
                  <c:v>95.490196078431367</c:v>
                </c:pt>
                <c:pt idx="50">
                  <c:v>95.490196078431367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'2-4'!$W$2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'2-4'!$W$3:$W$53</c:f>
              <c:numCache>
                <c:formatCode>General</c:formatCode>
                <c:ptCount val="51"/>
                <c:pt idx="0">
                  <c:v>124.80592163155187</c:v>
                </c:pt>
                <c:pt idx="1">
                  <c:v>124.80592163155187</c:v>
                </c:pt>
                <c:pt idx="2">
                  <c:v>124.80592163155187</c:v>
                </c:pt>
                <c:pt idx="3">
                  <c:v>124.80592163155187</c:v>
                </c:pt>
                <c:pt idx="4">
                  <c:v>124.80592163155187</c:v>
                </c:pt>
                <c:pt idx="5">
                  <c:v>124.80592163155187</c:v>
                </c:pt>
                <c:pt idx="6">
                  <c:v>124.80592163155187</c:v>
                </c:pt>
                <c:pt idx="7">
                  <c:v>124.80592163155187</c:v>
                </c:pt>
                <c:pt idx="8">
                  <c:v>124.80592163155187</c:v>
                </c:pt>
                <c:pt idx="9">
                  <c:v>124.80592163155187</c:v>
                </c:pt>
                <c:pt idx="10">
                  <c:v>124.80592163155187</c:v>
                </c:pt>
                <c:pt idx="11">
                  <c:v>124.80592163155187</c:v>
                </c:pt>
                <c:pt idx="12">
                  <c:v>124.80592163155187</c:v>
                </c:pt>
                <c:pt idx="13">
                  <c:v>124.80592163155187</c:v>
                </c:pt>
                <c:pt idx="14">
                  <c:v>124.80592163155187</c:v>
                </c:pt>
                <c:pt idx="15">
                  <c:v>124.80592163155187</c:v>
                </c:pt>
                <c:pt idx="16">
                  <c:v>124.80592163155187</c:v>
                </c:pt>
                <c:pt idx="17">
                  <c:v>124.80592163155187</c:v>
                </c:pt>
                <c:pt idx="18">
                  <c:v>124.80592163155187</c:v>
                </c:pt>
                <c:pt idx="19">
                  <c:v>124.80592163155187</c:v>
                </c:pt>
                <c:pt idx="20">
                  <c:v>124.80592163155187</c:v>
                </c:pt>
                <c:pt idx="21">
                  <c:v>124.80592163155187</c:v>
                </c:pt>
                <c:pt idx="22">
                  <c:v>124.80592163155187</c:v>
                </c:pt>
                <c:pt idx="23">
                  <c:v>124.80592163155187</c:v>
                </c:pt>
                <c:pt idx="24">
                  <c:v>124.80592163155187</c:v>
                </c:pt>
                <c:pt idx="25">
                  <c:v>124.80592163155187</c:v>
                </c:pt>
                <c:pt idx="26">
                  <c:v>124.80592163155187</c:v>
                </c:pt>
                <c:pt idx="27">
                  <c:v>124.80592163155187</c:v>
                </c:pt>
                <c:pt idx="28">
                  <c:v>124.80592163155187</c:v>
                </c:pt>
                <c:pt idx="29">
                  <c:v>124.80592163155187</c:v>
                </c:pt>
                <c:pt idx="30">
                  <c:v>124.80592163155187</c:v>
                </c:pt>
                <c:pt idx="31">
                  <c:v>124.80592163155187</c:v>
                </c:pt>
                <c:pt idx="32">
                  <c:v>124.80592163155187</c:v>
                </c:pt>
                <c:pt idx="33">
                  <c:v>124.80592163155187</c:v>
                </c:pt>
                <c:pt idx="34">
                  <c:v>124.80592163155187</c:v>
                </c:pt>
                <c:pt idx="35">
                  <c:v>124.80592163155187</c:v>
                </c:pt>
                <c:pt idx="36">
                  <c:v>124.80592163155187</c:v>
                </c:pt>
                <c:pt idx="37">
                  <c:v>124.80592163155187</c:v>
                </c:pt>
                <c:pt idx="38">
                  <c:v>124.80592163155187</c:v>
                </c:pt>
                <c:pt idx="39">
                  <c:v>124.80592163155187</c:v>
                </c:pt>
                <c:pt idx="40">
                  <c:v>124.80592163155187</c:v>
                </c:pt>
                <c:pt idx="41">
                  <c:v>124.80592163155187</c:v>
                </c:pt>
                <c:pt idx="42">
                  <c:v>124.80592163155187</c:v>
                </c:pt>
                <c:pt idx="43">
                  <c:v>124.80592163155187</c:v>
                </c:pt>
                <c:pt idx="44">
                  <c:v>124.80592163155187</c:v>
                </c:pt>
                <c:pt idx="45">
                  <c:v>124.80592163155187</c:v>
                </c:pt>
                <c:pt idx="46">
                  <c:v>124.80592163155187</c:v>
                </c:pt>
                <c:pt idx="47">
                  <c:v>124.80592163155187</c:v>
                </c:pt>
                <c:pt idx="48">
                  <c:v>124.80592163155187</c:v>
                </c:pt>
                <c:pt idx="49">
                  <c:v>124.80592163155187</c:v>
                </c:pt>
                <c:pt idx="50">
                  <c:v>124.80592163155187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'2-4'!$X$2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'2-4'!$X$3:$X$53</c:f>
              <c:numCache>
                <c:formatCode>General</c:formatCode>
                <c:ptCount val="51"/>
                <c:pt idx="0">
                  <c:v>66.174470525310866</c:v>
                </c:pt>
                <c:pt idx="1">
                  <c:v>66.174470525310866</c:v>
                </c:pt>
                <c:pt idx="2">
                  <c:v>66.174470525310866</c:v>
                </c:pt>
                <c:pt idx="3">
                  <c:v>66.174470525310866</c:v>
                </c:pt>
                <c:pt idx="4">
                  <c:v>66.174470525310866</c:v>
                </c:pt>
                <c:pt idx="5">
                  <c:v>66.174470525310866</c:v>
                </c:pt>
                <c:pt idx="6">
                  <c:v>66.174470525310866</c:v>
                </c:pt>
                <c:pt idx="7">
                  <c:v>66.174470525310866</c:v>
                </c:pt>
                <c:pt idx="8">
                  <c:v>66.174470525310866</c:v>
                </c:pt>
                <c:pt idx="9">
                  <c:v>66.174470525310866</c:v>
                </c:pt>
                <c:pt idx="10">
                  <c:v>66.174470525310866</c:v>
                </c:pt>
                <c:pt idx="11">
                  <c:v>66.174470525310866</c:v>
                </c:pt>
                <c:pt idx="12">
                  <c:v>66.174470525310866</c:v>
                </c:pt>
                <c:pt idx="13">
                  <c:v>66.174470525310866</c:v>
                </c:pt>
                <c:pt idx="14">
                  <c:v>66.174470525310866</c:v>
                </c:pt>
                <c:pt idx="15">
                  <c:v>66.174470525310866</c:v>
                </c:pt>
                <c:pt idx="16">
                  <c:v>66.174470525310866</c:v>
                </c:pt>
                <c:pt idx="17">
                  <c:v>66.174470525310866</c:v>
                </c:pt>
                <c:pt idx="18">
                  <c:v>66.174470525310866</c:v>
                </c:pt>
                <c:pt idx="19">
                  <c:v>66.174470525310866</c:v>
                </c:pt>
                <c:pt idx="20">
                  <c:v>66.174470525310866</c:v>
                </c:pt>
                <c:pt idx="21">
                  <c:v>66.174470525310866</c:v>
                </c:pt>
                <c:pt idx="22">
                  <c:v>66.174470525310866</c:v>
                </c:pt>
                <c:pt idx="23">
                  <c:v>66.174470525310866</c:v>
                </c:pt>
                <c:pt idx="24">
                  <c:v>66.174470525310866</c:v>
                </c:pt>
                <c:pt idx="25">
                  <c:v>66.174470525310866</c:v>
                </c:pt>
                <c:pt idx="26">
                  <c:v>66.174470525310866</c:v>
                </c:pt>
                <c:pt idx="27">
                  <c:v>66.174470525310866</c:v>
                </c:pt>
                <c:pt idx="28">
                  <c:v>66.174470525310866</c:v>
                </c:pt>
                <c:pt idx="29">
                  <c:v>66.174470525310866</c:v>
                </c:pt>
                <c:pt idx="30">
                  <c:v>66.174470525310866</c:v>
                </c:pt>
                <c:pt idx="31">
                  <c:v>66.174470525310866</c:v>
                </c:pt>
                <c:pt idx="32">
                  <c:v>66.174470525310866</c:v>
                </c:pt>
                <c:pt idx="33">
                  <c:v>66.174470525310866</c:v>
                </c:pt>
                <c:pt idx="34">
                  <c:v>66.174470525310866</c:v>
                </c:pt>
                <c:pt idx="35">
                  <c:v>66.174470525310866</c:v>
                </c:pt>
                <c:pt idx="36">
                  <c:v>66.174470525310866</c:v>
                </c:pt>
                <c:pt idx="37">
                  <c:v>66.174470525310866</c:v>
                </c:pt>
                <c:pt idx="38">
                  <c:v>66.174470525310866</c:v>
                </c:pt>
                <c:pt idx="39">
                  <c:v>66.174470525310866</c:v>
                </c:pt>
                <c:pt idx="40">
                  <c:v>66.174470525310866</c:v>
                </c:pt>
                <c:pt idx="41">
                  <c:v>66.174470525310866</c:v>
                </c:pt>
                <c:pt idx="42">
                  <c:v>66.174470525310866</c:v>
                </c:pt>
                <c:pt idx="43">
                  <c:v>66.174470525310866</c:v>
                </c:pt>
                <c:pt idx="44">
                  <c:v>66.174470525310866</c:v>
                </c:pt>
                <c:pt idx="45">
                  <c:v>66.174470525310866</c:v>
                </c:pt>
                <c:pt idx="46">
                  <c:v>66.174470525310866</c:v>
                </c:pt>
                <c:pt idx="47">
                  <c:v>66.174470525310866</c:v>
                </c:pt>
                <c:pt idx="48">
                  <c:v>66.174470525310866</c:v>
                </c:pt>
                <c:pt idx="49">
                  <c:v>66.174470525310866</c:v>
                </c:pt>
                <c:pt idx="50">
                  <c:v>66.174470525310866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'2-4'!$U$2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'2-4'!$U$3:$U$53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19050</xdr:rowOff>
    </xdr:from>
    <xdr:to>
      <xdr:col>13</xdr:col>
      <xdr:colOff>266699</xdr:colOff>
      <xdr:row>30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15</xdr:row>
      <xdr:rowOff>85725</xdr:rowOff>
    </xdr:from>
    <xdr:to>
      <xdr:col>18</xdr:col>
      <xdr:colOff>714375</xdr:colOff>
      <xdr:row>28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2"/>
  <sheetViews>
    <sheetView workbookViewId="0">
      <selection activeCell="B2" sqref="B2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29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L80"/>
  <sheetViews>
    <sheetView workbookViewId="0">
      <selection sqref="A1:D51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2" max="12" width="11.75" customWidth="1"/>
  </cols>
  <sheetData>
    <row r="1" spans="1:12">
      <c r="A1" t="s">
        <v>2</v>
      </c>
      <c r="B1" s="3" t="s">
        <v>1</v>
      </c>
      <c r="C1" t="s">
        <v>3</v>
      </c>
      <c r="D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s="2">
        <v>45405</v>
      </c>
      <c r="B2" s="3">
        <v>94533100</v>
      </c>
      <c r="C2">
        <f>B2/50</f>
        <v>1890662</v>
      </c>
      <c r="D2">
        <v>1659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</row>
    <row r="3" spans="1:12">
      <c r="A3" s="2">
        <v>45401</v>
      </c>
      <c r="B3" s="3">
        <v>91260750</v>
      </c>
      <c r="C3">
        <f t="shared" ref="C3:C51" si="0">B3/50</f>
        <v>1825215</v>
      </c>
      <c r="D3">
        <v>1736</v>
      </c>
    </row>
    <row r="4" spans="1:12">
      <c r="A4" s="2">
        <v>45398</v>
      </c>
      <c r="B4" s="3">
        <v>93796550</v>
      </c>
      <c r="C4">
        <f t="shared" si="0"/>
        <v>1875931</v>
      </c>
      <c r="D4">
        <v>1750</v>
      </c>
    </row>
    <row r="5" spans="1:12">
      <c r="A5" s="2">
        <v>45394</v>
      </c>
      <c r="B5" s="3">
        <v>94919950</v>
      </c>
      <c r="C5">
        <f t="shared" si="0"/>
        <v>1898399</v>
      </c>
      <c r="D5">
        <v>2037</v>
      </c>
    </row>
    <row r="6" spans="1:12">
      <c r="A6" s="2">
        <v>45391</v>
      </c>
      <c r="B6" s="3">
        <v>110857850</v>
      </c>
      <c r="C6">
        <f t="shared" si="0"/>
        <v>2217157</v>
      </c>
      <c r="D6">
        <v>2101</v>
      </c>
    </row>
    <row r="7" spans="1:12">
      <c r="A7" s="2">
        <v>45391</v>
      </c>
      <c r="B7" s="3">
        <v>101158800</v>
      </c>
      <c r="C7">
        <f t="shared" si="0"/>
        <v>2023176</v>
      </c>
      <c r="D7">
        <v>1686</v>
      </c>
    </row>
    <row r="8" spans="1:12">
      <c r="A8" s="2">
        <v>45384</v>
      </c>
      <c r="B8" s="3">
        <v>102237750</v>
      </c>
      <c r="C8">
        <f t="shared" si="0"/>
        <v>2044755</v>
      </c>
      <c r="D8">
        <v>1676</v>
      </c>
    </row>
    <row r="9" spans="1:12">
      <c r="A9" s="2">
        <v>45380</v>
      </c>
      <c r="B9" s="3">
        <v>98140150</v>
      </c>
      <c r="C9">
        <f t="shared" si="0"/>
        <v>1962803</v>
      </c>
      <c r="D9">
        <v>1608</v>
      </c>
    </row>
    <row r="10" spans="1:12">
      <c r="A10" s="2">
        <v>45377</v>
      </c>
      <c r="B10" s="3">
        <v>98682250</v>
      </c>
      <c r="C10">
        <f t="shared" si="0"/>
        <v>1973645</v>
      </c>
      <c r="D10">
        <v>1758</v>
      </c>
    </row>
    <row r="11" spans="1:12">
      <c r="A11" s="2">
        <v>45373</v>
      </c>
      <c r="B11" s="3">
        <v>100908850</v>
      </c>
      <c r="C11">
        <f t="shared" si="0"/>
        <v>2018177</v>
      </c>
      <c r="D11">
        <v>1537</v>
      </c>
    </row>
    <row r="12" spans="1:12">
      <c r="A12" s="2">
        <v>45370</v>
      </c>
      <c r="B12" s="3">
        <v>102852250</v>
      </c>
      <c r="C12">
        <f t="shared" si="0"/>
        <v>2057045</v>
      </c>
      <c r="D12">
        <v>1907</v>
      </c>
    </row>
    <row r="13" spans="1:12">
      <c r="A13" s="2">
        <v>45366</v>
      </c>
      <c r="B13" s="3">
        <v>102625750</v>
      </c>
      <c r="C13">
        <f t="shared" si="0"/>
        <v>2052515</v>
      </c>
      <c r="D13">
        <v>1607</v>
      </c>
    </row>
    <row r="14" spans="1:12">
      <c r="A14" s="2">
        <v>45363</v>
      </c>
      <c r="B14" s="3">
        <v>147291700</v>
      </c>
      <c r="C14">
        <f t="shared" si="0"/>
        <v>2945834</v>
      </c>
      <c r="D14">
        <v>2391</v>
      </c>
    </row>
    <row r="15" spans="1:12">
      <c r="A15" s="2">
        <v>45359</v>
      </c>
      <c r="B15" s="3">
        <v>132588250</v>
      </c>
      <c r="C15">
        <f t="shared" si="0"/>
        <v>2651765</v>
      </c>
      <c r="D15">
        <v>2237</v>
      </c>
    </row>
    <row r="16" spans="1:12">
      <c r="A16" s="2">
        <v>45356</v>
      </c>
      <c r="B16" s="3">
        <v>134655600</v>
      </c>
      <c r="C16">
        <f t="shared" si="0"/>
        <v>2693112</v>
      </c>
      <c r="D16">
        <v>2565</v>
      </c>
    </row>
    <row r="17" spans="1:4">
      <c r="A17" s="2">
        <v>45352</v>
      </c>
      <c r="B17" s="3">
        <v>119882400</v>
      </c>
      <c r="C17">
        <f t="shared" si="0"/>
        <v>2397648</v>
      </c>
      <c r="D17">
        <v>1873</v>
      </c>
    </row>
    <row r="18" spans="1:4">
      <c r="A18" s="2">
        <v>45349</v>
      </c>
      <c r="B18" s="3">
        <v>114267850</v>
      </c>
      <c r="C18">
        <f t="shared" si="0"/>
        <v>2285357</v>
      </c>
      <c r="D18">
        <v>1923</v>
      </c>
    </row>
    <row r="19" spans="1:4">
      <c r="A19" s="2">
        <v>45346</v>
      </c>
      <c r="B19" s="3">
        <v>140742000</v>
      </c>
      <c r="C19">
        <f t="shared" si="0"/>
        <v>2814840</v>
      </c>
      <c r="D19">
        <v>2466</v>
      </c>
    </row>
    <row r="20" spans="1:4">
      <c r="A20" s="2">
        <v>45345</v>
      </c>
      <c r="B20" s="3">
        <v>154793450</v>
      </c>
      <c r="C20">
        <f t="shared" si="0"/>
        <v>3095869</v>
      </c>
      <c r="D20">
        <v>2878</v>
      </c>
    </row>
    <row r="21" spans="1:4">
      <c r="A21" s="2">
        <v>45344</v>
      </c>
      <c r="B21" s="3">
        <v>136989650</v>
      </c>
      <c r="C21">
        <f t="shared" si="0"/>
        <v>2739793</v>
      </c>
      <c r="D21">
        <v>2445</v>
      </c>
    </row>
    <row r="22" spans="1:4">
      <c r="A22" s="2">
        <v>45343</v>
      </c>
      <c r="B22" s="3">
        <v>138635750</v>
      </c>
      <c r="C22">
        <f t="shared" si="0"/>
        <v>2772715</v>
      </c>
      <c r="D22">
        <v>2418</v>
      </c>
    </row>
    <row r="23" spans="1:4">
      <c r="A23" s="2">
        <v>45342</v>
      </c>
      <c r="B23" s="3">
        <v>156102700</v>
      </c>
      <c r="C23">
        <f t="shared" si="0"/>
        <v>3122054</v>
      </c>
      <c r="D23">
        <v>3003</v>
      </c>
    </row>
    <row r="24" spans="1:4">
      <c r="A24" s="2">
        <v>45341</v>
      </c>
      <c r="B24" s="3">
        <v>148157600</v>
      </c>
      <c r="C24">
        <f t="shared" si="0"/>
        <v>2963152</v>
      </c>
      <c r="D24">
        <v>2844</v>
      </c>
    </row>
    <row r="25" spans="1:4">
      <c r="A25" s="2">
        <v>45340</v>
      </c>
      <c r="B25" s="3">
        <v>151708250</v>
      </c>
      <c r="C25">
        <f t="shared" si="0"/>
        <v>3034165</v>
      </c>
      <c r="D25">
        <v>2970</v>
      </c>
    </row>
    <row r="26" spans="1:4">
      <c r="A26" s="2">
        <v>45339</v>
      </c>
      <c r="B26" s="3">
        <v>164832950</v>
      </c>
      <c r="C26">
        <f t="shared" si="0"/>
        <v>3296659</v>
      </c>
      <c r="D26">
        <v>2931</v>
      </c>
    </row>
    <row r="27" spans="1:4">
      <c r="A27" s="2">
        <v>45338</v>
      </c>
      <c r="B27" s="3">
        <v>188302250</v>
      </c>
      <c r="C27">
        <f t="shared" si="0"/>
        <v>3766045</v>
      </c>
      <c r="D27">
        <v>2846</v>
      </c>
    </row>
    <row r="28" spans="1:4">
      <c r="A28" s="2">
        <v>45337</v>
      </c>
      <c r="B28" s="3">
        <v>197336000</v>
      </c>
      <c r="C28">
        <f t="shared" si="0"/>
        <v>3946720</v>
      </c>
      <c r="D28">
        <v>3977</v>
      </c>
    </row>
    <row r="29" spans="1:4">
      <c r="A29" s="2">
        <v>45336</v>
      </c>
      <c r="B29" s="3">
        <v>272001450</v>
      </c>
      <c r="C29">
        <f t="shared" si="0"/>
        <v>5440029</v>
      </c>
      <c r="D29">
        <v>5332</v>
      </c>
    </row>
    <row r="30" spans="1:4">
      <c r="A30" s="2">
        <v>45335</v>
      </c>
      <c r="B30" s="3">
        <v>190351800</v>
      </c>
      <c r="C30">
        <f t="shared" si="0"/>
        <v>3807036</v>
      </c>
      <c r="D30">
        <v>3120</v>
      </c>
    </row>
    <row r="31" spans="1:4">
      <c r="A31" s="2">
        <v>45334</v>
      </c>
      <c r="B31" s="3">
        <v>248903050</v>
      </c>
      <c r="C31">
        <f t="shared" si="0"/>
        <v>4978061</v>
      </c>
      <c r="D31">
        <v>3965</v>
      </c>
    </row>
    <row r="32" spans="1:4">
      <c r="A32" s="2">
        <v>45333</v>
      </c>
      <c r="B32" s="3">
        <v>271083500</v>
      </c>
      <c r="C32">
        <f t="shared" si="0"/>
        <v>5421670</v>
      </c>
      <c r="D32">
        <v>4520</v>
      </c>
    </row>
    <row r="33" spans="1:4">
      <c r="A33" s="2">
        <v>45332</v>
      </c>
      <c r="B33" s="3">
        <v>311420200</v>
      </c>
      <c r="C33">
        <f t="shared" si="0"/>
        <v>6228404</v>
      </c>
      <c r="D33">
        <v>6475</v>
      </c>
    </row>
    <row r="34" spans="1:4">
      <c r="A34" s="2">
        <v>45331</v>
      </c>
      <c r="B34" s="3">
        <v>289130550</v>
      </c>
      <c r="C34">
        <f t="shared" si="0"/>
        <v>5782611</v>
      </c>
      <c r="D34">
        <v>5955</v>
      </c>
    </row>
    <row r="35" spans="1:4">
      <c r="A35" s="2">
        <v>45330</v>
      </c>
      <c r="B35" s="3">
        <v>183653950</v>
      </c>
      <c r="C35">
        <f t="shared" si="0"/>
        <v>3673079</v>
      </c>
      <c r="D35">
        <v>3322</v>
      </c>
    </row>
    <row r="36" spans="1:4">
      <c r="A36" s="2">
        <v>45329</v>
      </c>
      <c r="B36" s="3">
        <v>147109300</v>
      </c>
      <c r="C36">
        <f t="shared" si="0"/>
        <v>2942186</v>
      </c>
      <c r="D36">
        <v>2488</v>
      </c>
    </row>
    <row r="37" spans="1:4">
      <c r="A37" s="2">
        <v>45328</v>
      </c>
      <c r="B37" s="3">
        <v>215438650</v>
      </c>
      <c r="C37">
        <f t="shared" si="0"/>
        <v>4308773</v>
      </c>
      <c r="D37">
        <v>3845</v>
      </c>
    </row>
    <row r="38" spans="1:4">
      <c r="A38" s="2">
        <v>45324</v>
      </c>
      <c r="B38" s="3">
        <v>108994850</v>
      </c>
      <c r="C38">
        <f t="shared" si="0"/>
        <v>2179897</v>
      </c>
      <c r="D38">
        <v>2302</v>
      </c>
    </row>
    <row r="39" spans="1:4">
      <c r="A39" s="2">
        <v>45321</v>
      </c>
      <c r="B39" s="3">
        <v>106791850</v>
      </c>
      <c r="C39">
        <f t="shared" si="0"/>
        <v>2135837</v>
      </c>
      <c r="D39">
        <v>1842</v>
      </c>
    </row>
    <row r="40" spans="1:4">
      <c r="A40" s="2">
        <v>45317</v>
      </c>
      <c r="B40" s="3">
        <v>102419000</v>
      </c>
      <c r="C40">
        <f t="shared" si="0"/>
        <v>2048380</v>
      </c>
      <c r="D40">
        <v>1604</v>
      </c>
    </row>
    <row r="41" spans="1:4">
      <c r="A41" s="2">
        <v>45314</v>
      </c>
      <c r="B41" s="3">
        <v>92997300</v>
      </c>
      <c r="C41">
        <f t="shared" si="0"/>
        <v>1859946</v>
      </c>
      <c r="D41">
        <v>1712</v>
      </c>
    </row>
    <row r="42" spans="1:4">
      <c r="A42" s="2">
        <v>45310</v>
      </c>
      <c r="B42" s="3">
        <v>102906750</v>
      </c>
      <c r="C42">
        <f t="shared" si="0"/>
        <v>2058135</v>
      </c>
      <c r="D42">
        <v>2054</v>
      </c>
    </row>
    <row r="43" spans="1:4">
      <c r="A43" s="2">
        <v>45307</v>
      </c>
      <c r="B43" s="3">
        <v>104587000</v>
      </c>
      <c r="C43">
        <f t="shared" si="0"/>
        <v>2091740</v>
      </c>
      <c r="D43">
        <v>1969</v>
      </c>
    </row>
    <row r="44" spans="1:4">
      <c r="A44" s="2">
        <v>45303</v>
      </c>
      <c r="B44" s="3">
        <v>104749750</v>
      </c>
      <c r="C44">
        <f t="shared" si="0"/>
        <v>2094995</v>
      </c>
      <c r="D44">
        <v>1719</v>
      </c>
    </row>
    <row r="45" spans="1:4">
      <c r="A45" s="2">
        <v>45300</v>
      </c>
      <c r="B45" s="3">
        <v>104402400</v>
      </c>
      <c r="C45">
        <f t="shared" si="0"/>
        <v>2088048</v>
      </c>
      <c r="D45">
        <v>1759</v>
      </c>
    </row>
    <row r="46" spans="1:4">
      <c r="A46" s="2">
        <v>45296</v>
      </c>
      <c r="B46" s="3">
        <v>101273350</v>
      </c>
      <c r="C46">
        <f t="shared" si="0"/>
        <v>2025467</v>
      </c>
      <c r="D46">
        <v>1686</v>
      </c>
    </row>
    <row r="47" spans="1:4">
      <c r="A47" s="2">
        <v>45293</v>
      </c>
      <c r="B47" s="3">
        <v>94153750</v>
      </c>
      <c r="C47">
        <f t="shared" si="0"/>
        <v>1883075</v>
      </c>
      <c r="D47">
        <v>1708</v>
      </c>
    </row>
    <row r="48" spans="1:4">
      <c r="A48" s="2">
        <v>45289</v>
      </c>
      <c r="B48" s="3">
        <v>157827150</v>
      </c>
      <c r="C48">
        <f t="shared" si="0"/>
        <v>3156543</v>
      </c>
      <c r="D48">
        <v>2843</v>
      </c>
    </row>
    <row r="49" spans="1:8">
      <c r="A49" s="2">
        <v>45286</v>
      </c>
      <c r="B49" s="3">
        <v>97816250</v>
      </c>
      <c r="C49">
        <f t="shared" si="0"/>
        <v>1956325</v>
      </c>
      <c r="D49">
        <v>1782</v>
      </c>
    </row>
    <row r="50" spans="1:8">
      <c r="A50" s="2">
        <v>45282</v>
      </c>
      <c r="B50" s="3">
        <v>92432900</v>
      </c>
      <c r="C50">
        <f t="shared" si="0"/>
        <v>1848658</v>
      </c>
      <c r="D50">
        <v>1366</v>
      </c>
    </row>
    <row r="51" spans="1:8">
      <c r="A51" s="2">
        <v>45279</v>
      </c>
      <c r="B51" s="3">
        <v>96200900</v>
      </c>
      <c r="C51">
        <f t="shared" si="0"/>
        <v>1924018</v>
      </c>
      <c r="D51">
        <v>1501</v>
      </c>
    </row>
    <row r="55" spans="1:8">
      <c r="A55" t="str" cm="1">
        <f t="array" ref="A55:D80">A1:D26</f>
        <v>開獎日</v>
      </c>
      <c r="B55" s="3" t="str">
        <v>金額</v>
      </c>
      <c r="C55" t="str">
        <v>注數</v>
      </c>
      <c r="D55" t="str">
        <v>5獎中獎數</v>
      </c>
      <c r="E55" t="str" cm="1">
        <f t="array" ref="E55:H55">A1:D1</f>
        <v>開獎日</v>
      </c>
      <c r="F55" t="str">
        <v>金額</v>
      </c>
      <c r="G55" t="str">
        <v>注數</v>
      </c>
      <c r="H55" t="str">
        <v>5獎中獎數</v>
      </c>
    </row>
    <row r="56" spans="1:8">
      <c r="A56" s="4">
        <v>45405</v>
      </c>
      <c r="B56" s="5">
        <v>94533100</v>
      </c>
      <c r="C56">
        <v>1890662</v>
      </c>
      <c r="D56">
        <v>1659</v>
      </c>
      <c r="E56" s="4" cm="1">
        <f t="array" ref="E56:H80">A27:D51</f>
        <v>45338</v>
      </c>
      <c r="F56" s="5">
        <v>188302250</v>
      </c>
      <c r="G56">
        <v>3766045</v>
      </c>
      <c r="H56">
        <v>2846</v>
      </c>
    </row>
    <row r="57" spans="1:8">
      <c r="A57" s="4">
        <v>45401</v>
      </c>
      <c r="B57" s="5">
        <v>91260750</v>
      </c>
      <c r="C57">
        <v>1825215</v>
      </c>
      <c r="D57">
        <v>1736</v>
      </c>
      <c r="E57" s="4">
        <v>45337</v>
      </c>
      <c r="F57" s="5">
        <v>197336000</v>
      </c>
      <c r="G57">
        <v>3946720</v>
      </c>
      <c r="H57">
        <v>3977</v>
      </c>
    </row>
    <row r="58" spans="1:8">
      <c r="A58" s="4">
        <v>45398</v>
      </c>
      <c r="B58" s="5">
        <v>93796550</v>
      </c>
      <c r="C58">
        <v>1875931</v>
      </c>
      <c r="D58">
        <v>1750</v>
      </c>
      <c r="E58" s="4">
        <v>45336</v>
      </c>
      <c r="F58" s="5">
        <v>272001450</v>
      </c>
      <c r="G58">
        <v>5440029</v>
      </c>
      <c r="H58">
        <v>5332</v>
      </c>
    </row>
    <row r="59" spans="1:8">
      <c r="A59" s="4">
        <v>45394</v>
      </c>
      <c r="B59" s="5">
        <v>94919950</v>
      </c>
      <c r="C59">
        <v>1898399</v>
      </c>
      <c r="D59">
        <v>2037</v>
      </c>
      <c r="E59" s="4">
        <v>45335</v>
      </c>
      <c r="F59" s="5">
        <v>190351800</v>
      </c>
      <c r="G59">
        <v>3807036</v>
      </c>
      <c r="H59">
        <v>3120</v>
      </c>
    </row>
    <row r="60" spans="1:8">
      <c r="A60" s="4">
        <v>45391</v>
      </c>
      <c r="B60" s="5">
        <v>110857850</v>
      </c>
      <c r="C60">
        <v>2217157</v>
      </c>
      <c r="D60">
        <v>2101</v>
      </c>
      <c r="E60" s="4">
        <v>45334</v>
      </c>
      <c r="F60" s="5">
        <v>248903050</v>
      </c>
      <c r="G60">
        <v>4978061</v>
      </c>
      <c r="H60">
        <v>3965</v>
      </c>
    </row>
    <row r="61" spans="1:8">
      <c r="A61" s="4">
        <v>45391</v>
      </c>
      <c r="B61" s="5">
        <v>101158800</v>
      </c>
      <c r="C61">
        <v>2023176</v>
      </c>
      <c r="D61">
        <v>1686</v>
      </c>
      <c r="E61" s="4">
        <v>45333</v>
      </c>
      <c r="F61" s="5">
        <v>271083500</v>
      </c>
      <c r="G61">
        <v>5421670</v>
      </c>
      <c r="H61">
        <v>4520</v>
      </c>
    </row>
    <row r="62" spans="1:8">
      <c r="A62" s="4">
        <v>45384</v>
      </c>
      <c r="B62" s="5">
        <v>102237750</v>
      </c>
      <c r="C62">
        <v>2044755</v>
      </c>
      <c r="D62">
        <v>1676</v>
      </c>
      <c r="E62" s="4">
        <v>45332</v>
      </c>
      <c r="F62" s="5">
        <v>311420200</v>
      </c>
      <c r="G62">
        <v>6228404</v>
      </c>
      <c r="H62">
        <v>6475</v>
      </c>
    </row>
    <row r="63" spans="1:8">
      <c r="A63" s="4">
        <v>45380</v>
      </c>
      <c r="B63" s="5">
        <v>98140150</v>
      </c>
      <c r="C63">
        <v>1962803</v>
      </c>
      <c r="D63">
        <v>1608</v>
      </c>
      <c r="E63" s="4">
        <v>45331</v>
      </c>
      <c r="F63" s="5">
        <v>289130550</v>
      </c>
      <c r="G63">
        <v>5782611</v>
      </c>
      <c r="H63">
        <v>5955</v>
      </c>
    </row>
    <row r="64" spans="1:8">
      <c r="A64" s="4">
        <v>45377</v>
      </c>
      <c r="B64" s="5">
        <v>98682250</v>
      </c>
      <c r="C64">
        <v>1973645</v>
      </c>
      <c r="D64">
        <v>1758</v>
      </c>
      <c r="E64" s="4">
        <v>45330</v>
      </c>
      <c r="F64" s="5">
        <v>183653950</v>
      </c>
      <c r="G64">
        <v>3673079</v>
      </c>
      <c r="H64">
        <v>3322</v>
      </c>
    </row>
    <row r="65" spans="1:8">
      <c r="A65" s="4">
        <v>45373</v>
      </c>
      <c r="B65" s="5">
        <v>100908850</v>
      </c>
      <c r="C65">
        <v>2018177</v>
      </c>
      <c r="D65">
        <v>1537</v>
      </c>
      <c r="E65" s="4">
        <v>45329</v>
      </c>
      <c r="F65" s="5">
        <v>147109300</v>
      </c>
      <c r="G65">
        <v>2942186</v>
      </c>
      <c r="H65">
        <v>2488</v>
      </c>
    </row>
    <row r="66" spans="1:8">
      <c r="A66" s="4">
        <v>45370</v>
      </c>
      <c r="B66" s="5">
        <v>102852250</v>
      </c>
      <c r="C66">
        <v>2057045</v>
      </c>
      <c r="D66">
        <v>1907</v>
      </c>
      <c r="E66" s="4">
        <v>45328</v>
      </c>
      <c r="F66" s="5">
        <v>215438650</v>
      </c>
      <c r="G66">
        <v>4308773</v>
      </c>
      <c r="H66">
        <v>3845</v>
      </c>
    </row>
    <row r="67" spans="1:8">
      <c r="A67" s="4">
        <v>45366</v>
      </c>
      <c r="B67" s="5">
        <v>102625750</v>
      </c>
      <c r="C67">
        <v>2052515</v>
      </c>
      <c r="D67">
        <v>1607</v>
      </c>
      <c r="E67" s="4">
        <v>45324</v>
      </c>
      <c r="F67" s="5">
        <v>108994850</v>
      </c>
      <c r="G67">
        <v>2179897</v>
      </c>
      <c r="H67">
        <v>2302</v>
      </c>
    </row>
    <row r="68" spans="1:8">
      <c r="A68" s="4">
        <v>45363</v>
      </c>
      <c r="B68" s="5">
        <v>147291700</v>
      </c>
      <c r="C68">
        <v>2945834</v>
      </c>
      <c r="D68">
        <v>2391</v>
      </c>
      <c r="E68" s="4">
        <v>45321</v>
      </c>
      <c r="F68" s="5">
        <v>106791850</v>
      </c>
      <c r="G68">
        <v>2135837</v>
      </c>
      <c r="H68">
        <v>1842</v>
      </c>
    </row>
    <row r="69" spans="1:8">
      <c r="A69" s="4">
        <v>45359</v>
      </c>
      <c r="B69" s="5">
        <v>132588250</v>
      </c>
      <c r="C69">
        <v>2651765</v>
      </c>
      <c r="D69">
        <v>2237</v>
      </c>
      <c r="E69" s="4">
        <v>45317</v>
      </c>
      <c r="F69" s="5">
        <v>102419000</v>
      </c>
      <c r="G69">
        <v>2048380</v>
      </c>
      <c r="H69">
        <v>1604</v>
      </c>
    </row>
    <row r="70" spans="1:8">
      <c r="A70" s="4">
        <v>45356</v>
      </c>
      <c r="B70" s="5">
        <v>134655600</v>
      </c>
      <c r="C70">
        <v>2693112</v>
      </c>
      <c r="D70">
        <v>2565</v>
      </c>
      <c r="E70" s="4">
        <v>45314</v>
      </c>
      <c r="F70" s="5">
        <v>92997300</v>
      </c>
      <c r="G70">
        <v>1859946</v>
      </c>
      <c r="H70">
        <v>1712</v>
      </c>
    </row>
    <row r="71" spans="1:8">
      <c r="A71" s="4">
        <v>45352</v>
      </c>
      <c r="B71" s="5">
        <v>119882400</v>
      </c>
      <c r="C71">
        <v>2397648</v>
      </c>
      <c r="D71">
        <v>1873</v>
      </c>
      <c r="E71" s="4">
        <v>45310</v>
      </c>
      <c r="F71" s="5">
        <v>102906750</v>
      </c>
      <c r="G71">
        <v>2058135</v>
      </c>
      <c r="H71">
        <v>2054</v>
      </c>
    </row>
    <row r="72" spans="1:8">
      <c r="A72" s="4">
        <v>45349</v>
      </c>
      <c r="B72" s="5">
        <v>114267850</v>
      </c>
      <c r="C72">
        <v>2285357</v>
      </c>
      <c r="D72">
        <v>1923</v>
      </c>
      <c r="E72" s="4">
        <v>45307</v>
      </c>
      <c r="F72" s="5">
        <v>104587000</v>
      </c>
      <c r="G72">
        <v>2091740</v>
      </c>
      <c r="H72">
        <v>1969</v>
      </c>
    </row>
    <row r="73" spans="1:8">
      <c r="A73" s="4">
        <v>45346</v>
      </c>
      <c r="B73" s="5">
        <v>140742000</v>
      </c>
      <c r="C73">
        <v>2814840</v>
      </c>
      <c r="D73">
        <v>2466</v>
      </c>
      <c r="E73" s="4">
        <v>45303</v>
      </c>
      <c r="F73" s="5">
        <v>104749750</v>
      </c>
      <c r="G73">
        <v>2094995</v>
      </c>
      <c r="H73">
        <v>1719</v>
      </c>
    </row>
    <row r="74" spans="1:8">
      <c r="A74" s="4">
        <v>45345</v>
      </c>
      <c r="B74" s="5">
        <v>154793450</v>
      </c>
      <c r="C74">
        <v>3095869</v>
      </c>
      <c r="D74">
        <v>2878</v>
      </c>
      <c r="E74" s="4">
        <v>45300</v>
      </c>
      <c r="F74" s="5">
        <v>104402400</v>
      </c>
      <c r="G74">
        <v>2088048</v>
      </c>
      <c r="H74">
        <v>1759</v>
      </c>
    </row>
    <row r="75" spans="1:8">
      <c r="A75" s="4">
        <v>45344</v>
      </c>
      <c r="B75" s="5">
        <v>136989650</v>
      </c>
      <c r="C75">
        <v>2739793</v>
      </c>
      <c r="D75">
        <v>2445</v>
      </c>
      <c r="E75" s="4">
        <v>45296</v>
      </c>
      <c r="F75" s="5">
        <v>101273350</v>
      </c>
      <c r="G75">
        <v>2025467</v>
      </c>
      <c r="H75">
        <v>1686</v>
      </c>
    </row>
    <row r="76" spans="1:8">
      <c r="A76" s="4">
        <v>45343</v>
      </c>
      <c r="B76" s="5">
        <v>138635750</v>
      </c>
      <c r="C76">
        <v>2772715</v>
      </c>
      <c r="D76">
        <v>2418</v>
      </c>
      <c r="E76" s="4">
        <v>45293</v>
      </c>
      <c r="F76" s="5">
        <v>94153750</v>
      </c>
      <c r="G76">
        <v>1883075</v>
      </c>
      <c r="H76">
        <v>1708</v>
      </c>
    </row>
    <row r="77" spans="1:8">
      <c r="A77" s="4">
        <v>45342</v>
      </c>
      <c r="B77" s="5">
        <v>156102700</v>
      </c>
      <c r="C77">
        <v>3122054</v>
      </c>
      <c r="D77">
        <v>3003</v>
      </c>
      <c r="E77" s="4">
        <v>45289</v>
      </c>
      <c r="F77" s="5">
        <v>157827150</v>
      </c>
      <c r="G77">
        <v>3156543</v>
      </c>
      <c r="H77">
        <v>2843</v>
      </c>
    </row>
    <row r="78" spans="1:8">
      <c r="A78" s="4">
        <v>45341</v>
      </c>
      <c r="B78" s="5">
        <v>148157600</v>
      </c>
      <c r="C78">
        <v>2963152</v>
      </c>
      <c r="D78">
        <v>2844</v>
      </c>
      <c r="E78" s="4">
        <v>45286</v>
      </c>
      <c r="F78" s="5">
        <v>97816250</v>
      </c>
      <c r="G78">
        <v>1956325</v>
      </c>
      <c r="H78">
        <v>1782</v>
      </c>
    </row>
    <row r="79" spans="1:8">
      <c r="A79" s="4">
        <v>45340</v>
      </c>
      <c r="B79" s="5">
        <v>151708250</v>
      </c>
      <c r="C79">
        <v>3034165</v>
      </c>
      <c r="D79">
        <v>2970</v>
      </c>
      <c r="E79" s="4">
        <v>45282</v>
      </c>
      <c r="F79" s="5">
        <v>92432900</v>
      </c>
      <c r="G79">
        <v>1848658</v>
      </c>
      <c r="H79">
        <v>1366</v>
      </c>
    </row>
    <row r="80" spans="1:8">
      <c r="A80" s="4">
        <v>45339</v>
      </c>
      <c r="B80" s="5">
        <v>164832950</v>
      </c>
      <c r="C80">
        <v>3296659</v>
      </c>
      <c r="D80">
        <v>2931</v>
      </c>
      <c r="E80" s="4">
        <v>45279</v>
      </c>
      <c r="F80" s="5">
        <v>96200900</v>
      </c>
      <c r="G80">
        <v>1924018</v>
      </c>
      <c r="H80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O5" sqref="O5"/>
    </sheetView>
  </sheetViews>
  <sheetFormatPr defaultRowHeight="16.5"/>
  <cols>
    <col min="2" max="2" width="19.25" hidden="1" customWidth="1"/>
    <col min="4" max="4" width="11.375" customWidth="1"/>
    <col min="6" max="6" width="13.125" customWidth="1"/>
    <col min="7" max="7" width="14.25" customWidth="1"/>
    <col min="8" max="8" width="0" hidden="1" customWidth="1"/>
    <col min="9" max="9" width="12.875" hidden="1" customWidth="1"/>
    <col min="10" max="10" width="1.625" style="8" hidden="1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4</v>
      </c>
      <c r="E1" t="s">
        <v>9</v>
      </c>
      <c r="F1" t="s">
        <v>35</v>
      </c>
      <c r="G1" t="s">
        <v>36</v>
      </c>
      <c r="H1" t="s">
        <v>10</v>
      </c>
      <c r="I1" t="s">
        <v>11</v>
      </c>
      <c r="J1" s="8" t="s">
        <v>29</v>
      </c>
      <c r="K1" s="9" t="s">
        <v>31</v>
      </c>
      <c r="L1" s="9" t="s">
        <v>32</v>
      </c>
      <c r="M1" s="6" t="s">
        <v>33</v>
      </c>
      <c r="Q1" t="s">
        <v>30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1659</v>
      </c>
      <c r="E2" s="1">
        <f>COMBIN(6,4)*COMBIN(42,2)/COMBIN(49,6)</f>
        <v>9.2356764419669135E-4</v>
      </c>
      <c r="F2">
        <f>_xlfn.BINOM.INV(C2,E2,0.05)</f>
        <v>1678</v>
      </c>
      <c r="G2">
        <f>_xlfn.BINOM.INV(C2,E2,0.95)</f>
        <v>1815</v>
      </c>
      <c r="H2" t="str">
        <f>IF(OR(D2&lt;F2,D2&gt;G2),"reject","accept")</f>
        <v>reject</v>
      </c>
      <c r="I2">
        <f>IF(_xlfn.BINOM.DIST(D2,C2,E2,1)&lt;0.5,_xlfn.BINOM.DIST(D2,C2,E2,1)*2,(1-_xlfn.BINOM.DIST(D2,C2,E2,1))*2)</f>
        <v>3.6783211978442309E-2</v>
      </c>
      <c r="J2" s="8">
        <f>1*COMBIN(6,4)*COMBIN(42,1)/COMBIN(49,6)</f>
        <v>4.5052080204716649E-5</v>
      </c>
      <c r="K2">
        <f t="shared" ref="K2:K33" si="0">_xlfn.BINOM.DIST(F2,C2,J2,1)</f>
        <v>1</v>
      </c>
      <c r="L2">
        <f t="shared" ref="L2:L33" si="1">_xlfn.BINOM.DIST(G2,C2,J2,1)</f>
        <v>1</v>
      </c>
      <c r="M2">
        <f>L2-K2</f>
        <v>0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1736</v>
      </c>
      <c r="E3" s="1">
        <f t="shared" ref="E3:E51" si="4">COMBIN(6,4)*COMBIN(42,2)/COMBIN(49,6)</f>
        <v>9.2356764419669135E-4</v>
      </c>
      <c r="F3">
        <f t="shared" ref="F3:F51" si="5">_xlfn.BINOM.INV(C3,E3,0.05)</f>
        <v>1618</v>
      </c>
      <c r="G3">
        <f t="shared" ref="G3:G51" si="6">_xlfn.BINOM.INV(C3,E3,0.95)</f>
        <v>1753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0.21663199441749326</v>
      </c>
      <c r="J3" s="8">
        <f t="shared" ref="J3:J51" si="9">1*COMBIN(6,4)*COMBIN(42,1)/COMBIN(49,6)</f>
        <v>4.5052080204716649E-5</v>
      </c>
      <c r="K3">
        <f t="shared" si="0"/>
        <v>1</v>
      </c>
      <c r="L3">
        <f t="shared" si="1"/>
        <v>1</v>
      </c>
      <c r="M3">
        <f t="shared" ref="M3:M51" si="10">L3-K3</f>
        <v>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1750</v>
      </c>
      <c r="E4" s="1">
        <f t="shared" si="4"/>
        <v>9.2356764419669135E-4</v>
      </c>
      <c r="F4">
        <f t="shared" si="5"/>
        <v>1664</v>
      </c>
      <c r="G4">
        <f t="shared" si="6"/>
        <v>1801</v>
      </c>
      <c r="H4" t="str">
        <f t="shared" si="7"/>
        <v>accept</v>
      </c>
      <c r="I4">
        <f t="shared" si="8"/>
        <v>0.66377111867536631</v>
      </c>
      <c r="J4" s="8">
        <f t="shared" si="9"/>
        <v>4.5052080204716649E-5</v>
      </c>
      <c r="K4">
        <f t="shared" si="0"/>
        <v>1</v>
      </c>
      <c r="L4">
        <f t="shared" si="1"/>
        <v>1</v>
      </c>
      <c r="M4">
        <f t="shared" si="10"/>
        <v>0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2037</v>
      </c>
      <c r="E5" s="1">
        <f t="shared" si="4"/>
        <v>9.2356764419669135E-4</v>
      </c>
      <c r="F5">
        <f t="shared" si="5"/>
        <v>1685</v>
      </c>
      <c r="G5">
        <f t="shared" si="6"/>
        <v>1822</v>
      </c>
      <c r="H5" t="str">
        <f t="shared" si="7"/>
        <v>reject</v>
      </c>
      <c r="I5">
        <f t="shared" si="8"/>
        <v>3.5343283855127083E-11</v>
      </c>
      <c r="J5" s="8">
        <f t="shared" si="9"/>
        <v>4.5052080204716649E-5</v>
      </c>
      <c r="K5">
        <f t="shared" si="0"/>
        <v>1</v>
      </c>
      <c r="L5">
        <f t="shared" si="1"/>
        <v>1</v>
      </c>
      <c r="M5">
        <f t="shared" si="10"/>
        <v>0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2101</v>
      </c>
      <c r="E6" s="1">
        <f t="shared" si="4"/>
        <v>9.2356764419669135E-4</v>
      </c>
      <c r="F6">
        <f t="shared" si="5"/>
        <v>1974</v>
      </c>
      <c r="G6">
        <f t="shared" si="6"/>
        <v>2122</v>
      </c>
      <c r="H6" t="str">
        <f t="shared" si="7"/>
        <v>accept</v>
      </c>
      <c r="I6">
        <f t="shared" si="8"/>
        <v>0.23479506266808503</v>
      </c>
      <c r="J6" s="8">
        <f t="shared" si="9"/>
        <v>4.5052080204716649E-5</v>
      </c>
      <c r="K6">
        <f t="shared" si="0"/>
        <v>1</v>
      </c>
      <c r="L6">
        <f t="shared" si="1"/>
        <v>1</v>
      </c>
      <c r="M6">
        <f t="shared" si="10"/>
        <v>0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1686</v>
      </c>
      <c r="E7" s="1">
        <f t="shared" si="4"/>
        <v>9.2356764419669135E-4</v>
      </c>
      <c r="F7">
        <f t="shared" si="5"/>
        <v>1798</v>
      </c>
      <c r="G7">
        <f t="shared" si="6"/>
        <v>1940</v>
      </c>
      <c r="H7" t="str">
        <f t="shared" si="7"/>
        <v>reject</v>
      </c>
      <c r="I7">
        <f t="shared" si="8"/>
        <v>1.8638587075133448E-5</v>
      </c>
      <c r="J7" s="8">
        <f t="shared" si="9"/>
        <v>4.5052080204716649E-5</v>
      </c>
      <c r="K7">
        <f t="shared" si="0"/>
        <v>1</v>
      </c>
      <c r="L7">
        <f t="shared" si="1"/>
        <v>1</v>
      </c>
      <c r="M7">
        <f t="shared" si="10"/>
        <v>0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1676</v>
      </c>
      <c r="E8" s="1">
        <f t="shared" si="4"/>
        <v>9.2356764419669135E-4</v>
      </c>
      <c r="F8">
        <f t="shared" si="5"/>
        <v>1817</v>
      </c>
      <c r="G8">
        <f t="shared" si="6"/>
        <v>1960</v>
      </c>
      <c r="H8" t="str">
        <f t="shared" si="7"/>
        <v>reject</v>
      </c>
      <c r="I8">
        <f t="shared" si="8"/>
        <v>6.631840363073789E-7</v>
      </c>
      <c r="J8" s="8">
        <f t="shared" si="9"/>
        <v>4.5052080204716649E-5</v>
      </c>
      <c r="K8">
        <f t="shared" si="0"/>
        <v>1</v>
      </c>
      <c r="L8">
        <f t="shared" si="1"/>
        <v>1</v>
      </c>
      <c r="M8">
        <f t="shared" si="10"/>
        <v>0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1608</v>
      </c>
      <c r="E9" s="1">
        <f t="shared" si="4"/>
        <v>9.2356764419669135E-4</v>
      </c>
      <c r="F9">
        <f t="shared" si="5"/>
        <v>1743</v>
      </c>
      <c r="G9">
        <f t="shared" si="6"/>
        <v>1883</v>
      </c>
      <c r="H9" t="str">
        <f t="shared" si="7"/>
        <v>reject</v>
      </c>
      <c r="I9">
        <f t="shared" si="8"/>
        <v>1.0044271459310893E-6</v>
      </c>
      <c r="J9" s="8">
        <f t="shared" si="9"/>
        <v>4.5052080204716649E-5</v>
      </c>
      <c r="K9">
        <f t="shared" si="0"/>
        <v>1</v>
      </c>
      <c r="L9">
        <f t="shared" si="1"/>
        <v>1</v>
      </c>
      <c r="M9">
        <f t="shared" si="10"/>
        <v>0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1758</v>
      </c>
      <c r="E10" s="1">
        <f t="shared" si="4"/>
        <v>9.2356764419669135E-4</v>
      </c>
      <c r="F10">
        <f t="shared" si="5"/>
        <v>1753</v>
      </c>
      <c r="G10">
        <f t="shared" si="6"/>
        <v>1893</v>
      </c>
      <c r="H10" t="str">
        <f t="shared" si="7"/>
        <v>accept</v>
      </c>
      <c r="I10">
        <f t="shared" si="8"/>
        <v>0.13061274707040713</v>
      </c>
      <c r="J10" s="8">
        <f t="shared" si="9"/>
        <v>4.5052080204716649E-5</v>
      </c>
      <c r="K10">
        <f t="shared" si="0"/>
        <v>1</v>
      </c>
      <c r="L10">
        <f t="shared" si="1"/>
        <v>1</v>
      </c>
      <c r="M10">
        <f t="shared" si="10"/>
        <v>0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1537</v>
      </c>
      <c r="E11" s="1">
        <f t="shared" si="4"/>
        <v>9.2356764419669135E-4</v>
      </c>
      <c r="F11">
        <f t="shared" si="5"/>
        <v>1793</v>
      </c>
      <c r="G11">
        <f t="shared" si="6"/>
        <v>1935</v>
      </c>
      <c r="H11" t="str">
        <f t="shared" si="7"/>
        <v>reject</v>
      </c>
      <c r="I11">
        <f t="shared" si="8"/>
        <v>6.2530054853473617E-15</v>
      </c>
      <c r="J11" s="8">
        <f t="shared" si="9"/>
        <v>4.5052080204716649E-5</v>
      </c>
      <c r="K11">
        <f t="shared" si="0"/>
        <v>1</v>
      </c>
      <c r="L11">
        <f t="shared" si="1"/>
        <v>1</v>
      </c>
      <c r="M11">
        <f t="shared" si="10"/>
        <v>0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1907</v>
      </c>
      <c r="E12" s="1">
        <f t="shared" si="4"/>
        <v>9.2356764419669135E-4</v>
      </c>
      <c r="F12">
        <f t="shared" si="5"/>
        <v>1828</v>
      </c>
      <c r="G12">
        <f t="shared" si="6"/>
        <v>1972</v>
      </c>
      <c r="H12" t="str">
        <f t="shared" si="7"/>
        <v>accept</v>
      </c>
      <c r="I12">
        <f t="shared" si="8"/>
        <v>0.85717295342839517</v>
      </c>
      <c r="J12" s="8">
        <f t="shared" si="9"/>
        <v>4.5052080204716649E-5</v>
      </c>
      <c r="K12">
        <f t="shared" si="0"/>
        <v>1</v>
      </c>
      <c r="L12">
        <f t="shared" si="1"/>
        <v>1</v>
      </c>
      <c r="M12">
        <f t="shared" si="10"/>
        <v>0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1607</v>
      </c>
      <c r="E13" s="1">
        <f t="shared" si="4"/>
        <v>9.2356764419669135E-4</v>
      </c>
      <c r="F13">
        <f t="shared" si="5"/>
        <v>1824</v>
      </c>
      <c r="G13">
        <f t="shared" si="6"/>
        <v>1967</v>
      </c>
      <c r="H13" t="str">
        <f t="shared" si="7"/>
        <v>reject</v>
      </c>
      <c r="I13">
        <f t="shared" si="8"/>
        <v>1.0740056173454918E-11</v>
      </c>
      <c r="J13" s="8">
        <f t="shared" si="9"/>
        <v>4.5052080204716649E-5</v>
      </c>
      <c r="K13">
        <f t="shared" si="0"/>
        <v>1</v>
      </c>
      <c r="L13">
        <f t="shared" si="1"/>
        <v>1</v>
      </c>
      <c r="M13">
        <f t="shared" si="10"/>
        <v>0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2391</v>
      </c>
      <c r="E14" s="1">
        <f t="shared" si="4"/>
        <v>9.2356764419669135E-4</v>
      </c>
      <c r="F14">
        <f t="shared" si="5"/>
        <v>2635</v>
      </c>
      <c r="G14">
        <f t="shared" si="6"/>
        <v>2807</v>
      </c>
      <c r="H14" t="str">
        <f t="shared" si="7"/>
        <v>reject</v>
      </c>
      <c r="I14">
        <f t="shared" si="8"/>
        <v>1.1588076545521999E-10</v>
      </c>
      <c r="J14" s="8">
        <f t="shared" si="9"/>
        <v>4.5052080204716649E-5</v>
      </c>
      <c r="K14">
        <f t="shared" si="0"/>
        <v>1</v>
      </c>
      <c r="L14">
        <f t="shared" si="1"/>
        <v>1</v>
      </c>
      <c r="M14">
        <f t="shared" si="10"/>
        <v>0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2237</v>
      </c>
      <c r="E15" s="1">
        <f t="shared" si="4"/>
        <v>9.2356764419669135E-4</v>
      </c>
      <c r="F15">
        <f t="shared" si="5"/>
        <v>2368</v>
      </c>
      <c r="G15">
        <f t="shared" si="6"/>
        <v>2531</v>
      </c>
      <c r="H15" t="str">
        <f t="shared" si="7"/>
        <v>reject</v>
      </c>
      <c r="I15">
        <f t="shared" si="8"/>
        <v>1.4386946470326547E-5</v>
      </c>
      <c r="J15" s="8">
        <f t="shared" si="9"/>
        <v>4.5052080204716649E-5</v>
      </c>
      <c r="K15">
        <f t="shared" si="0"/>
        <v>1</v>
      </c>
      <c r="L15">
        <f t="shared" si="1"/>
        <v>1</v>
      </c>
      <c r="M15">
        <f t="shared" si="10"/>
        <v>0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2565</v>
      </c>
      <c r="E16" s="1">
        <f t="shared" si="4"/>
        <v>9.2356764419669135E-4</v>
      </c>
      <c r="F16">
        <f t="shared" si="5"/>
        <v>2406</v>
      </c>
      <c r="G16">
        <f t="shared" si="6"/>
        <v>2570</v>
      </c>
      <c r="H16" t="str">
        <f t="shared" si="7"/>
        <v>accept</v>
      </c>
      <c r="I16">
        <f t="shared" si="8"/>
        <v>0.11769820778424611</v>
      </c>
      <c r="J16" s="8">
        <f t="shared" si="9"/>
        <v>4.5052080204716649E-5</v>
      </c>
      <c r="K16">
        <f t="shared" si="0"/>
        <v>1</v>
      </c>
      <c r="L16">
        <f t="shared" si="1"/>
        <v>1</v>
      </c>
      <c r="M16">
        <f t="shared" si="10"/>
        <v>0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1873</v>
      </c>
      <c r="E17" s="1">
        <f t="shared" si="4"/>
        <v>9.2356764419669135E-4</v>
      </c>
      <c r="F17">
        <f t="shared" si="5"/>
        <v>2137</v>
      </c>
      <c r="G17">
        <f t="shared" si="6"/>
        <v>2292</v>
      </c>
      <c r="H17" t="str">
        <f t="shared" si="7"/>
        <v>reject</v>
      </c>
      <c r="I17">
        <f t="shared" si="8"/>
        <v>9.8658897222845086E-14</v>
      </c>
      <c r="J17" s="8">
        <f t="shared" si="9"/>
        <v>4.5052080204716649E-5</v>
      </c>
      <c r="K17">
        <f t="shared" si="0"/>
        <v>1</v>
      </c>
      <c r="L17">
        <f t="shared" si="1"/>
        <v>1</v>
      </c>
      <c r="M17">
        <f t="shared" si="10"/>
        <v>0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1923</v>
      </c>
      <c r="E18" s="1">
        <f t="shared" si="4"/>
        <v>9.2356764419669135E-4</v>
      </c>
      <c r="F18">
        <f t="shared" si="5"/>
        <v>2035</v>
      </c>
      <c r="G18">
        <f t="shared" si="6"/>
        <v>2186</v>
      </c>
      <c r="H18" t="str">
        <f t="shared" si="7"/>
        <v>reject</v>
      </c>
      <c r="I18">
        <f t="shared" si="8"/>
        <v>3.549098622304749E-5</v>
      </c>
      <c r="J18" s="8">
        <f t="shared" si="9"/>
        <v>4.5052080204716649E-5</v>
      </c>
      <c r="K18">
        <f t="shared" si="0"/>
        <v>1</v>
      </c>
      <c r="L18">
        <f t="shared" si="1"/>
        <v>1</v>
      </c>
      <c r="M18">
        <f t="shared" si="10"/>
        <v>0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2466</v>
      </c>
      <c r="E19" s="1">
        <f t="shared" si="4"/>
        <v>9.2356764419669135E-4</v>
      </c>
      <c r="F19">
        <f t="shared" si="5"/>
        <v>2516</v>
      </c>
      <c r="G19">
        <f t="shared" si="6"/>
        <v>2684</v>
      </c>
      <c r="H19" t="str">
        <f t="shared" si="7"/>
        <v>reject</v>
      </c>
      <c r="I19">
        <f t="shared" si="8"/>
        <v>8.4627911802548153E-3</v>
      </c>
      <c r="J19" s="8">
        <f t="shared" si="9"/>
        <v>4.5052080204716649E-5</v>
      </c>
      <c r="K19">
        <f t="shared" si="0"/>
        <v>1</v>
      </c>
      <c r="L19">
        <f t="shared" si="1"/>
        <v>1</v>
      </c>
      <c r="M19">
        <f t="shared" si="10"/>
        <v>0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2878</v>
      </c>
      <c r="E20" s="1">
        <f t="shared" si="4"/>
        <v>9.2356764419669135E-4</v>
      </c>
      <c r="F20">
        <f t="shared" si="5"/>
        <v>2772</v>
      </c>
      <c r="G20">
        <f t="shared" si="6"/>
        <v>2947</v>
      </c>
      <c r="H20" t="str">
        <f t="shared" si="7"/>
        <v>accept</v>
      </c>
      <c r="I20">
        <f t="shared" si="8"/>
        <v>0.71662064683336379</v>
      </c>
      <c r="J20" s="8">
        <f t="shared" si="9"/>
        <v>4.5052080204716649E-5</v>
      </c>
      <c r="K20">
        <f t="shared" si="0"/>
        <v>1</v>
      </c>
      <c r="L20">
        <f t="shared" si="1"/>
        <v>1</v>
      </c>
      <c r="M20">
        <f t="shared" si="10"/>
        <v>0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2445</v>
      </c>
      <c r="E21" s="1">
        <f t="shared" si="4"/>
        <v>9.2356764419669135E-4</v>
      </c>
      <c r="F21">
        <f t="shared" si="5"/>
        <v>2448</v>
      </c>
      <c r="G21">
        <f t="shared" si="6"/>
        <v>2613</v>
      </c>
      <c r="H21" t="str">
        <f t="shared" si="7"/>
        <v>reject</v>
      </c>
      <c r="I21">
        <f t="shared" si="8"/>
        <v>9.0174759014654729E-2</v>
      </c>
      <c r="J21" s="8">
        <f t="shared" si="9"/>
        <v>4.5052080204716649E-5</v>
      </c>
      <c r="K21">
        <f t="shared" si="0"/>
        <v>1</v>
      </c>
      <c r="L21">
        <f t="shared" si="1"/>
        <v>1</v>
      </c>
      <c r="M21">
        <f t="shared" si="10"/>
        <v>0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2418</v>
      </c>
      <c r="E22" s="1">
        <f t="shared" si="4"/>
        <v>9.2356764419669135E-4</v>
      </c>
      <c r="F22">
        <f t="shared" si="5"/>
        <v>2478</v>
      </c>
      <c r="G22">
        <f t="shared" si="6"/>
        <v>2644</v>
      </c>
      <c r="H22" t="str">
        <f t="shared" si="7"/>
        <v>reject</v>
      </c>
      <c r="I22">
        <f t="shared" si="8"/>
        <v>4.5618828481003102E-3</v>
      </c>
      <c r="J22" s="8">
        <f t="shared" si="9"/>
        <v>4.5052080204716649E-5</v>
      </c>
      <c r="K22">
        <f t="shared" si="0"/>
        <v>1</v>
      </c>
      <c r="L22">
        <f t="shared" si="1"/>
        <v>1</v>
      </c>
      <c r="M22">
        <f t="shared" si="10"/>
        <v>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3003</v>
      </c>
      <c r="E23" s="1">
        <f t="shared" si="4"/>
        <v>9.2356764419669135E-4</v>
      </c>
      <c r="F23">
        <f t="shared" si="5"/>
        <v>2795</v>
      </c>
      <c r="G23">
        <f t="shared" si="6"/>
        <v>2972</v>
      </c>
      <c r="H23" t="str">
        <f t="shared" si="7"/>
        <v>reject</v>
      </c>
      <c r="I23">
        <f t="shared" si="8"/>
        <v>2.6085194414994906E-2</v>
      </c>
      <c r="J23" s="8">
        <f t="shared" si="9"/>
        <v>4.5052080204716649E-5</v>
      </c>
      <c r="K23">
        <f t="shared" si="0"/>
        <v>1</v>
      </c>
      <c r="L23">
        <f t="shared" si="1"/>
        <v>1</v>
      </c>
      <c r="M23">
        <f t="shared" si="10"/>
        <v>0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2844</v>
      </c>
      <c r="E24" s="1">
        <f t="shared" si="4"/>
        <v>9.2356764419669135E-4</v>
      </c>
      <c r="F24">
        <f t="shared" si="5"/>
        <v>2651</v>
      </c>
      <c r="G24">
        <f t="shared" si="6"/>
        <v>2823</v>
      </c>
      <c r="H24" t="str">
        <f t="shared" si="7"/>
        <v>reject</v>
      </c>
      <c r="I24">
        <f t="shared" si="8"/>
        <v>4.0168195621826275E-2</v>
      </c>
      <c r="J24" s="8">
        <f t="shared" si="9"/>
        <v>4.5052080204716649E-5</v>
      </c>
      <c r="K24">
        <f t="shared" si="0"/>
        <v>1</v>
      </c>
      <c r="L24">
        <f t="shared" si="1"/>
        <v>1</v>
      </c>
      <c r="M24">
        <f t="shared" si="10"/>
        <v>0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2970</v>
      </c>
      <c r="E25" s="1">
        <f t="shared" si="4"/>
        <v>9.2356764419669135E-4</v>
      </c>
      <c r="F25">
        <f t="shared" si="5"/>
        <v>2716</v>
      </c>
      <c r="G25">
        <f t="shared" si="6"/>
        <v>2890</v>
      </c>
      <c r="H25" t="str">
        <f t="shared" si="7"/>
        <v>reject</v>
      </c>
      <c r="I25">
        <f t="shared" si="8"/>
        <v>1.622758852801276E-3</v>
      </c>
      <c r="J25" s="8">
        <f t="shared" si="9"/>
        <v>4.5052080204716649E-5</v>
      </c>
      <c r="K25">
        <f t="shared" si="0"/>
        <v>1</v>
      </c>
      <c r="L25">
        <f t="shared" si="1"/>
        <v>1</v>
      </c>
      <c r="M25">
        <f t="shared" si="10"/>
        <v>0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2931</v>
      </c>
      <c r="E26" s="1">
        <f t="shared" si="4"/>
        <v>9.2356764419669135E-4</v>
      </c>
      <c r="F26">
        <f t="shared" si="5"/>
        <v>2954</v>
      </c>
      <c r="G26">
        <f t="shared" si="6"/>
        <v>3136</v>
      </c>
      <c r="H26" t="str">
        <f t="shared" si="7"/>
        <v>reject</v>
      </c>
      <c r="I26">
        <f t="shared" si="8"/>
        <v>3.919737151476603E-2</v>
      </c>
      <c r="J26" s="8">
        <f t="shared" si="9"/>
        <v>4.5052080204716649E-5</v>
      </c>
      <c r="K26">
        <f t="shared" si="0"/>
        <v>1</v>
      </c>
      <c r="L26">
        <f t="shared" si="1"/>
        <v>1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2846</v>
      </c>
      <c r="E27" s="1">
        <f t="shared" si="4"/>
        <v>9.2356764419669135E-4</v>
      </c>
      <c r="F27">
        <f t="shared" si="5"/>
        <v>3382</v>
      </c>
      <c r="G27">
        <f t="shared" si="6"/>
        <v>3575</v>
      </c>
      <c r="H27" t="str">
        <f t="shared" si="7"/>
        <v>reject</v>
      </c>
      <c r="I27">
        <f t="shared" si="8"/>
        <v>1.8656671555154087E-28</v>
      </c>
      <c r="J27" s="8">
        <f t="shared" si="9"/>
        <v>4.5052080204716649E-5</v>
      </c>
      <c r="K27">
        <f t="shared" si="0"/>
        <v>1</v>
      </c>
      <c r="L27">
        <f t="shared" si="1"/>
        <v>1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3977</v>
      </c>
      <c r="E28" s="1">
        <f t="shared" si="4"/>
        <v>9.2356764419669135E-4</v>
      </c>
      <c r="F28">
        <f t="shared" si="5"/>
        <v>3546</v>
      </c>
      <c r="G28">
        <f t="shared" si="6"/>
        <v>3745</v>
      </c>
      <c r="H28" t="str">
        <f t="shared" si="7"/>
        <v>reject</v>
      </c>
      <c r="I28">
        <f t="shared" si="8"/>
        <v>5.6072453791244925E-8</v>
      </c>
      <c r="J28" s="8">
        <f t="shared" si="9"/>
        <v>4.5052080204716649E-5</v>
      </c>
      <c r="K28">
        <f t="shared" si="0"/>
        <v>1</v>
      </c>
      <c r="L28">
        <f t="shared" si="1"/>
        <v>1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5332</v>
      </c>
      <c r="E29" s="1">
        <f t="shared" si="4"/>
        <v>9.2356764419669135E-4</v>
      </c>
      <c r="F29">
        <f t="shared" si="5"/>
        <v>4908</v>
      </c>
      <c r="G29">
        <f t="shared" si="6"/>
        <v>5141</v>
      </c>
      <c r="H29" t="str">
        <f t="shared" si="7"/>
        <v>reject</v>
      </c>
      <c r="I29">
        <f t="shared" si="8"/>
        <v>1.6326668528243715E-5</v>
      </c>
      <c r="J29" s="8">
        <f t="shared" si="9"/>
        <v>4.5052080204716649E-5</v>
      </c>
      <c r="K29">
        <f t="shared" si="0"/>
        <v>1</v>
      </c>
      <c r="L29">
        <f t="shared" si="1"/>
        <v>1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3120</v>
      </c>
      <c r="E30" s="1">
        <f t="shared" si="4"/>
        <v>9.2356764419669135E-4</v>
      </c>
      <c r="F30">
        <f t="shared" si="5"/>
        <v>3419</v>
      </c>
      <c r="G30">
        <f t="shared" si="6"/>
        <v>3614</v>
      </c>
      <c r="H30" t="str">
        <f t="shared" si="7"/>
        <v>reject</v>
      </c>
      <c r="I30">
        <f t="shared" si="8"/>
        <v>1.0295033089610262E-11</v>
      </c>
      <c r="J30" s="8">
        <f t="shared" si="9"/>
        <v>4.5052080204716649E-5</v>
      </c>
      <c r="K30">
        <f t="shared" si="0"/>
        <v>1</v>
      </c>
      <c r="L30">
        <f t="shared" si="1"/>
        <v>1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3965</v>
      </c>
      <c r="E31" s="1">
        <f t="shared" si="4"/>
        <v>9.2356764419669135E-4</v>
      </c>
      <c r="F31">
        <f t="shared" si="5"/>
        <v>4486</v>
      </c>
      <c r="G31">
        <f t="shared" si="6"/>
        <v>4709</v>
      </c>
      <c r="H31" t="str">
        <f t="shared" si="7"/>
        <v>reject</v>
      </c>
      <c r="I31">
        <f t="shared" si="8"/>
        <v>1.291301200703724E-21</v>
      </c>
      <c r="J31" s="8">
        <f t="shared" si="9"/>
        <v>4.5052080204716649E-5</v>
      </c>
      <c r="K31">
        <f t="shared" si="0"/>
        <v>1</v>
      </c>
      <c r="L31">
        <f t="shared" si="1"/>
        <v>1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4520</v>
      </c>
      <c r="E32" s="1">
        <f t="shared" si="4"/>
        <v>9.2356764419669135E-4</v>
      </c>
      <c r="F32">
        <f t="shared" si="5"/>
        <v>4891</v>
      </c>
      <c r="G32">
        <f t="shared" si="6"/>
        <v>5124</v>
      </c>
      <c r="H32" t="str">
        <f t="shared" si="7"/>
        <v>reject</v>
      </c>
      <c r="I32">
        <f t="shared" si="8"/>
        <v>2.632715392663836E-12</v>
      </c>
      <c r="J32" s="8">
        <f t="shared" si="9"/>
        <v>4.5052080204716649E-5</v>
      </c>
      <c r="K32">
        <f t="shared" si="0"/>
        <v>1</v>
      </c>
      <c r="L32">
        <f t="shared" si="1"/>
        <v>1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6475</v>
      </c>
      <c r="E33" s="1">
        <f t="shared" si="4"/>
        <v>9.2356764419669135E-4</v>
      </c>
      <c r="F33">
        <f t="shared" si="5"/>
        <v>5628</v>
      </c>
      <c r="G33">
        <f t="shared" si="6"/>
        <v>5877</v>
      </c>
      <c r="H33" t="str">
        <f t="shared" si="7"/>
        <v>reject</v>
      </c>
      <c r="I33">
        <f>IF(_xlfn.BINOM.DIST(D33,C33,E33,1)&lt;0.5,_xlfn.BINOM.DIST(D33,C33,E33,1)*2,(1-_xlfn.BINOM.DIST(D33,C33,E33,1))*2)</f>
        <v>0</v>
      </c>
      <c r="J33" s="8">
        <f t="shared" si="9"/>
        <v>4.5052080204716649E-5</v>
      </c>
      <c r="K33">
        <f t="shared" si="0"/>
        <v>1</v>
      </c>
      <c r="L33">
        <f t="shared" si="1"/>
        <v>1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5955</v>
      </c>
      <c r="E34" s="1">
        <f t="shared" si="4"/>
        <v>9.2356764419669135E-4</v>
      </c>
      <c r="F34">
        <f t="shared" si="5"/>
        <v>5221</v>
      </c>
      <c r="G34">
        <f t="shared" si="6"/>
        <v>5461</v>
      </c>
      <c r="H34" t="str">
        <f t="shared" si="7"/>
        <v>reject</v>
      </c>
      <c r="I34">
        <f t="shared" si="8"/>
        <v>0</v>
      </c>
      <c r="J34" s="8">
        <f t="shared" si="9"/>
        <v>4.5052080204716649E-5</v>
      </c>
      <c r="K34">
        <f t="shared" ref="K34:K51" si="12">_xlfn.BINOM.DIST(F34,C34,J34,1)</f>
        <v>1</v>
      </c>
      <c r="L34">
        <f t="shared" ref="L34:L51" si="13">_xlfn.BINOM.DIST(G34,C34,J34,1)</f>
        <v>1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3322</v>
      </c>
      <c r="E35" s="1">
        <f t="shared" si="4"/>
        <v>9.2356764419669135E-4</v>
      </c>
      <c r="F35">
        <f t="shared" si="5"/>
        <v>3297</v>
      </c>
      <c r="G35">
        <f t="shared" si="6"/>
        <v>3488</v>
      </c>
      <c r="H35" t="str">
        <f t="shared" si="7"/>
        <v>accept</v>
      </c>
      <c r="I35">
        <f t="shared" si="8"/>
        <v>0.22979790337628136</v>
      </c>
      <c r="J35" s="8">
        <f t="shared" si="9"/>
        <v>4.5052080204716649E-5</v>
      </c>
      <c r="K35">
        <f t="shared" si="12"/>
        <v>1</v>
      </c>
      <c r="L35">
        <f t="shared" si="13"/>
        <v>1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2488</v>
      </c>
      <c r="E36" s="1">
        <f t="shared" si="4"/>
        <v>9.2356764419669135E-4</v>
      </c>
      <c r="F36">
        <f t="shared" si="5"/>
        <v>2632</v>
      </c>
      <c r="G36">
        <f t="shared" si="6"/>
        <v>2803</v>
      </c>
      <c r="H36" t="str">
        <f t="shared" si="7"/>
        <v>reject</v>
      </c>
      <c r="I36">
        <f t="shared" si="8"/>
        <v>8.5078359780976171E-6</v>
      </c>
      <c r="J36" s="8">
        <f t="shared" si="9"/>
        <v>4.5052080204716649E-5</v>
      </c>
      <c r="K36">
        <f t="shared" si="12"/>
        <v>1</v>
      </c>
      <c r="L36">
        <f t="shared" si="13"/>
        <v>1</v>
      </c>
      <c r="M36">
        <f t="shared" si="10"/>
        <v>0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3845</v>
      </c>
      <c r="E37" s="1">
        <f t="shared" si="4"/>
        <v>9.2356764419669135E-4</v>
      </c>
      <c r="F37">
        <f t="shared" si="5"/>
        <v>3876</v>
      </c>
      <c r="G37">
        <f t="shared" si="6"/>
        <v>4083</v>
      </c>
      <c r="H37" t="str">
        <f t="shared" si="7"/>
        <v>reject</v>
      </c>
      <c r="I37">
        <f t="shared" si="8"/>
        <v>3.2867624888040854E-2</v>
      </c>
      <c r="J37" s="8">
        <f t="shared" si="9"/>
        <v>4.5052080204716649E-5</v>
      </c>
      <c r="K37">
        <f t="shared" si="12"/>
        <v>1</v>
      </c>
      <c r="L37">
        <f t="shared" si="13"/>
        <v>1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2302</v>
      </c>
      <c r="E38" s="1">
        <f t="shared" si="4"/>
        <v>9.2356764419669135E-4</v>
      </c>
      <c r="F38">
        <f t="shared" si="5"/>
        <v>1940</v>
      </c>
      <c r="G38">
        <f t="shared" si="6"/>
        <v>2087</v>
      </c>
      <c r="H38" t="str">
        <f t="shared" si="7"/>
        <v>reject</v>
      </c>
      <c r="I38">
        <f t="shared" si="8"/>
        <v>2.8514657302025626E-10</v>
      </c>
      <c r="J38" s="8">
        <f t="shared" si="9"/>
        <v>4.5052080204716649E-5</v>
      </c>
      <c r="K38">
        <f t="shared" si="12"/>
        <v>1</v>
      </c>
      <c r="L38">
        <f t="shared" si="13"/>
        <v>1</v>
      </c>
      <c r="M38">
        <f t="shared" si="10"/>
        <v>0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1842</v>
      </c>
      <c r="E39" s="1">
        <f t="shared" si="4"/>
        <v>9.2356764419669135E-4</v>
      </c>
      <c r="F39">
        <f t="shared" si="5"/>
        <v>1900</v>
      </c>
      <c r="G39">
        <f t="shared" si="6"/>
        <v>2046</v>
      </c>
      <c r="H39" t="str">
        <f t="shared" si="7"/>
        <v>reject</v>
      </c>
      <c r="I39">
        <f t="shared" si="8"/>
        <v>3.0793753213963701E-3</v>
      </c>
      <c r="J39" s="8">
        <f t="shared" si="9"/>
        <v>4.5052080204716649E-5</v>
      </c>
      <c r="K39">
        <f t="shared" si="12"/>
        <v>1</v>
      </c>
      <c r="L39">
        <f t="shared" si="13"/>
        <v>1</v>
      </c>
      <c r="M39">
        <f t="shared" si="10"/>
        <v>0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1604</v>
      </c>
      <c r="E40" s="1">
        <f t="shared" si="4"/>
        <v>9.2356764419669135E-4</v>
      </c>
      <c r="F40">
        <f t="shared" si="5"/>
        <v>1821</v>
      </c>
      <c r="G40">
        <f t="shared" si="6"/>
        <v>1964</v>
      </c>
      <c r="H40" t="str">
        <f t="shared" si="7"/>
        <v>reject</v>
      </c>
      <c r="I40">
        <f t="shared" si="8"/>
        <v>1.1724257708403964E-11</v>
      </c>
      <c r="J40" s="8">
        <f t="shared" si="9"/>
        <v>4.5052080204716649E-5</v>
      </c>
      <c r="K40">
        <f t="shared" si="12"/>
        <v>1</v>
      </c>
      <c r="L40">
        <f t="shared" si="13"/>
        <v>1</v>
      </c>
      <c r="M40">
        <f t="shared" si="10"/>
        <v>0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1712</v>
      </c>
      <c r="E41" s="1">
        <f t="shared" si="4"/>
        <v>9.2356764419669135E-4</v>
      </c>
      <c r="F41">
        <f t="shared" si="5"/>
        <v>1650</v>
      </c>
      <c r="G41">
        <f t="shared" si="6"/>
        <v>1786</v>
      </c>
      <c r="H41" t="str">
        <f t="shared" si="7"/>
        <v>accept</v>
      </c>
      <c r="I41">
        <f t="shared" si="8"/>
        <v>0.90159721180342767</v>
      </c>
      <c r="J41" s="8">
        <f t="shared" si="9"/>
        <v>4.5052080204716649E-5</v>
      </c>
      <c r="K41">
        <f t="shared" si="12"/>
        <v>1</v>
      </c>
      <c r="L41">
        <f t="shared" si="13"/>
        <v>1</v>
      </c>
      <c r="M41">
        <f t="shared" si="10"/>
        <v>0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2054</v>
      </c>
      <c r="E42" s="1">
        <f t="shared" si="4"/>
        <v>9.2356764419669135E-4</v>
      </c>
      <c r="F42">
        <f t="shared" si="5"/>
        <v>1829</v>
      </c>
      <c r="G42">
        <f t="shared" si="6"/>
        <v>1973</v>
      </c>
      <c r="H42" t="str">
        <f t="shared" si="7"/>
        <v>reject</v>
      </c>
      <c r="I42">
        <f t="shared" si="8"/>
        <v>4.93623709321378E-4</v>
      </c>
      <c r="J42" s="8">
        <f t="shared" si="9"/>
        <v>4.5052080204716649E-5</v>
      </c>
      <c r="K42">
        <f t="shared" si="12"/>
        <v>1</v>
      </c>
      <c r="L42">
        <f t="shared" si="13"/>
        <v>1</v>
      </c>
      <c r="M42">
        <f t="shared" si="10"/>
        <v>0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1969</v>
      </c>
      <c r="E43" s="1">
        <f t="shared" si="4"/>
        <v>9.2356764419669135E-4</v>
      </c>
      <c r="F43">
        <f t="shared" si="5"/>
        <v>1860</v>
      </c>
      <c r="G43">
        <f t="shared" si="6"/>
        <v>2004</v>
      </c>
      <c r="H43" t="str">
        <f t="shared" si="7"/>
        <v>accept</v>
      </c>
      <c r="I43">
        <f t="shared" si="8"/>
        <v>0.39105452477385327</v>
      </c>
      <c r="J43" s="8">
        <f t="shared" si="9"/>
        <v>4.5052080204716649E-5</v>
      </c>
      <c r="K43">
        <f t="shared" si="12"/>
        <v>1</v>
      </c>
      <c r="L43">
        <f t="shared" si="13"/>
        <v>1</v>
      </c>
      <c r="M43">
        <f t="shared" si="10"/>
        <v>0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1719</v>
      </c>
      <c r="E44" s="1">
        <f t="shared" si="4"/>
        <v>9.2356764419669135E-4</v>
      </c>
      <c r="F44">
        <f t="shared" si="5"/>
        <v>1863</v>
      </c>
      <c r="G44">
        <f t="shared" si="6"/>
        <v>2007</v>
      </c>
      <c r="H44" t="str">
        <f t="shared" si="7"/>
        <v>reject</v>
      </c>
      <c r="I44">
        <f t="shared" si="8"/>
        <v>6.0417170780674302E-7</v>
      </c>
      <c r="J44" s="8">
        <f t="shared" si="9"/>
        <v>4.5052080204716649E-5</v>
      </c>
      <c r="K44">
        <f t="shared" si="12"/>
        <v>1</v>
      </c>
      <c r="L44">
        <f t="shared" si="13"/>
        <v>1</v>
      </c>
      <c r="M44">
        <f t="shared" si="10"/>
        <v>0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1759</v>
      </c>
      <c r="E45" s="1">
        <f t="shared" si="4"/>
        <v>9.2356764419669135E-4</v>
      </c>
      <c r="F45">
        <f t="shared" si="5"/>
        <v>1857</v>
      </c>
      <c r="G45">
        <f t="shared" si="6"/>
        <v>2001</v>
      </c>
      <c r="H45" t="str">
        <f t="shared" si="7"/>
        <v>reject</v>
      </c>
      <c r="I45">
        <f t="shared" si="8"/>
        <v>9.4773340983465986E-5</v>
      </c>
      <c r="J45" s="8">
        <f t="shared" si="9"/>
        <v>4.5052080204716649E-5</v>
      </c>
      <c r="K45">
        <f t="shared" si="12"/>
        <v>1</v>
      </c>
      <c r="L45">
        <f t="shared" si="13"/>
        <v>1</v>
      </c>
      <c r="M45">
        <f t="shared" si="10"/>
        <v>0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1686</v>
      </c>
      <c r="E46" s="1">
        <f t="shared" si="4"/>
        <v>9.2356764419669135E-4</v>
      </c>
      <c r="F46">
        <f t="shared" si="5"/>
        <v>1800</v>
      </c>
      <c r="G46">
        <f t="shared" si="6"/>
        <v>1942</v>
      </c>
      <c r="H46" t="str">
        <f t="shared" si="7"/>
        <v>reject</v>
      </c>
      <c r="I46">
        <f t="shared" si="8"/>
        <v>1.4996273654125573E-5</v>
      </c>
      <c r="J46" s="8">
        <f t="shared" si="9"/>
        <v>4.5052080204716649E-5</v>
      </c>
      <c r="K46">
        <f t="shared" si="12"/>
        <v>1</v>
      </c>
      <c r="L46">
        <f t="shared" si="13"/>
        <v>1</v>
      </c>
      <c r="M46">
        <f t="shared" si="10"/>
        <v>0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1708</v>
      </c>
      <c r="E47" s="1">
        <f t="shared" si="4"/>
        <v>9.2356764419669135E-4</v>
      </c>
      <c r="F47">
        <f t="shared" si="5"/>
        <v>1671</v>
      </c>
      <c r="G47">
        <f t="shared" si="6"/>
        <v>1808</v>
      </c>
      <c r="H47" t="str">
        <f t="shared" si="7"/>
        <v>accept</v>
      </c>
      <c r="I47">
        <f t="shared" si="8"/>
        <v>0.46331511806484293</v>
      </c>
      <c r="J47" s="8">
        <f t="shared" si="9"/>
        <v>4.5052080204716649E-5</v>
      </c>
      <c r="K47">
        <f t="shared" si="12"/>
        <v>1</v>
      </c>
      <c r="L47">
        <f t="shared" si="13"/>
        <v>1</v>
      </c>
      <c r="M47">
        <f t="shared" si="10"/>
        <v>0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2843</v>
      </c>
      <c r="E48" s="1">
        <f t="shared" si="4"/>
        <v>9.2356764419669135E-4</v>
      </c>
      <c r="F48">
        <f t="shared" si="5"/>
        <v>2827</v>
      </c>
      <c r="G48">
        <f t="shared" si="6"/>
        <v>3004</v>
      </c>
      <c r="H48" t="str">
        <f t="shared" si="7"/>
        <v>accept</v>
      </c>
      <c r="I48">
        <f t="shared" si="8"/>
        <v>0.18270575966488464</v>
      </c>
      <c r="J48" s="8">
        <f t="shared" si="9"/>
        <v>4.5052080204716649E-5</v>
      </c>
      <c r="K48">
        <f t="shared" si="12"/>
        <v>1</v>
      </c>
      <c r="L48">
        <f t="shared" si="13"/>
        <v>1</v>
      </c>
      <c r="M48">
        <f t="shared" si="10"/>
        <v>0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1782</v>
      </c>
      <c r="E49" s="1">
        <f t="shared" si="4"/>
        <v>9.2356764419669135E-4</v>
      </c>
      <c r="F49">
        <f t="shared" si="5"/>
        <v>1737</v>
      </c>
      <c r="G49">
        <f t="shared" si="6"/>
        <v>1877</v>
      </c>
      <c r="H49" t="str">
        <f t="shared" si="7"/>
        <v>accept</v>
      </c>
      <c r="I49">
        <f t="shared" si="8"/>
        <v>0.56917334077918791</v>
      </c>
      <c r="J49" s="8">
        <f t="shared" si="9"/>
        <v>4.5052080204716649E-5</v>
      </c>
      <c r="K49">
        <f t="shared" si="12"/>
        <v>1</v>
      </c>
      <c r="L49">
        <f t="shared" si="13"/>
        <v>1</v>
      </c>
      <c r="M49">
        <f t="shared" si="10"/>
        <v>0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1366</v>
      </c>
      <c r="E50" s="1">
        <f t="shared" si="4"/>
        <v>9.2356764419669135E-4</v>
      </c>
      <c r="F50">
        <f t="shared" si="5"/>
        <v>1640</v>
      </c>
      <c r="G50">
        <f t="shared" si="6"/>
        <v>1776</v>
      </c>
      <c r="H50" t="str">
        <f t="shared" si="7"/>
        <v>reject</v>
      </c>
      <c r="I50">
        <f t="shared" si="8"/>
        <v>1.2420239355543771E-17</v>
      </c>
      <c r="J50" s="8">
        <f t="shared" si="9"/>
        <v>4.5052080204716649E-5</v>
      </c>
      <c r="K50">
        <f t="shared" si="12"/>
        <v>1</v>
      </c>
      <c r="L50">
        <f t="shared" si="13"/>
        <v>1</v>
      </c>
      <c r="M50">
        <f t="shared" si="10"/>
        <v>0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1501</v>
      </c>
      <c r="E51" s="1">
        <f t="shared" si="4"/>
        <v>9.2356764419669135E-4</v>
      </c>
      <c r="F51">
        <f t="shared" si="5"/>
        <v>1708</v>
      </c>
      <c r="G51">
        <f t="shared" si="6"/>
        <v>1847</v>
      </c>
      <c r="H51" t="str">
        <f t="shared" si="7"/>
        <v>reject</v>
      </c>
      <c r="I51">
        <f t="shared" si="8"/>
        <v>1.8899422002805254E-11</v>
      </c>
      <c r="J51" s="8">
        <f t="shared" si="9"/>
        <v>4.5052080204716649E-5</v>
      </c>
      <c r="K51">
        <f t="shared" si="12"/>
        <v>1</v>
      </c>
      <c r="L51">
        <f t="shared" si="13"/>
        <v>1</v>
      </c>
      <c r="M51">
        <f t="shared" si="10"/>
        <v>0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ADEE67-2465-498B-8FD7-44A44D4A2900}">
            <xm:f>NOT(ISERROR(SEARCH($H$2,H2)))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C1" workbookViewId="0">
      <selection activeCell="T14" sqref="T14"/>
    </sheetView>
  </sheetViews>
  <sheetFormatPr defaultRowHeight="16.5"/>
  <cols>
    <col min="2" max="2" width="15.5" customWidth="1"/>
    <col min="4" max="4" width="11.25" customWidth="1"/>
    <col min="5" max="5" width="11.25" hidden="1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16</v>
      </c>
      <c r="E1" t="s">
        <v>8</v>
      </c>
      <c r="F1" t="s">
        <v>17</v>
      </c>
      <c r="G1">
        <f>SUM(D2:D51)/SUM(C2:C51)</f>
        <v>8.959350211112236E-4</v>
      </c>
      <c r="H1" t="s">
        <v>23</v>
      </c>
      <c r="I1" t="s">
        <v>14</v>
      </c>
      <c r="J1" t="s">
        <v>22</v>
      </c>
      <c r="K1" t="s">
        <v>20</v>
      </c>
      <c r="L1" t="s">
        <v>21</v>
      </c>
      <c r="N1" t="s">
        <v>27</v>
      </c>
      <c r="O1" t="s">
        <v>24</v>
      </c>
      <c r="P1" t="s">
        <v>26</v>
      </c>
      <c r="Q1" t="s">
        <v>28</v>
      </c>
      <c r="S1" s="8" t="s">
        <v>39</v>
      </c>
      <c r="T1" s="10" t="s">
        <v>37</v>
      </c>
      <c r="U1" s="9" t="s">
        <v>38</v>
      </c>
      <c r="V1" s="6" t="s">
        <v>33</v>
      </c>
      <c r="W1" s="9" t="s">
        <v>34</v>
      </c>
    </row>
    <row r="2" spans="1:23">
      <c r="A2" s="2">
        <v>45405</v>
      </c>
      <c r="B2" s="3">
        <v>94533100</v>
      </c>
      <c r="C2">
        <f>B2/50</f>
        <v>1890662</v>
      </c>
      <c r="D2">
        <v>1659</v>
      </c>
      <c r="E2">
        <f>($G$1*(1-$G$1)/C2)^0.5</f>
        <v>2.175888674753789E-5</v>
      </c>
      <c r="F2" t="s">
        <v>19</v>
      </c>
      <c r="G2">
        <f>AVERAGE(C2:C51)</f>
        <v>2805962.42</v>
      </c>
      <c r="H2">
        <v>1</v>
      </c>
      <c r="I2">
        <f>D2/C2</f>
        <v>8.7747043099189591E-4</v>
      </c>
      <c r="J2">
        <f>$G$4</f>
        <v>8.959350211112236E-4</v>
      </c>
      <c r="K2">
        <f>$G$5</f>
        <v>9.4951764158277853E-4</v>
      </c>
      <c r="L2">
        <f>$G$6</f>
        <v>8.4235240063966867E-4</v>
      </c>
      <c r="M2" t="s">
        <v>25</v>
      </c>
      <c r="N2">
        <f>1-_xlfn.BINOM.DIST(G2*G5,G2,G1,1)</f>
        <v>1.4514291154221759E-3</v>
      </c>
      <c r="O2">
        <f>_xlfn.BINOM.DIST(G2*G6,G2,G1,1)</f>
        <v>1.2247581264727069E-3</v>
      </c>
      <c r="P2">
        <f>N2+O2</f>
        <v>2.6761872418948826E-3</v>
      </c>
      <c r="Q2">
        <f>1/P2</f>
        <v>373.6659320189969</v>
      </c>
      <c r="S2" s="8">
        <f>1*COMBIN(6,4)*COMBIN(42,1)/COMBIN(49,6)</f>
        <v>4.5052080204716649E-5</v>
      </c>
      <c r="T2" s="10">
        <f>_xlfn.BINOM.DIST(G2*G5,G2,S2,1)</f>
        <v>1</v>
      </c>
      <c r="U2">
        <f>_xlfn.BINOM.DIST(G2*G6,G2,S2,1)</f>
        <v>1</v>
      </c>
      <c r="V2">
        <f>T2-U2</f>
        <v>0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f t="shared" ref="E3:E51" si="1">($G$1*(1-$G$1)/C3)^0.5</f>
        <v>2.2145556838464314E-5</v>
      </c>
      <c r="F3" s="6" t="s">
        <v>18</v>
      </c>
      <c r="G3">
        <f>(G1*(1-G1)/G2)^0.5</f>
        <v>1.7860873490518294E-5</v>
      </c>
      <c r="H3">
        <v>2</v>
      </c>
      <c r="I3">
        <f t="shared" ref="I3:I51" si="2">D3/C3</f>
        <v>9.5112082686149308E-4</v>
      </c>
      <c r="J3">
        <f t="shared" ref="J3:J51" si="3">$G$4</f>
        <v>8.959350211112236E-4</v>
      </c>
      <c r="K3">
        <f t="shared" ref="K3:K51" si="4">$G$5</f>
        <v>9.4951764158277853E-4</v>
      </c>
      <c r="L3">
        <f t="shared" ref="L3:L51" si="5">$G$6</f>
        <v>8.4235240063966867E-4</v>
      </c>
    </row>
    <row r="4" spans="1:23">
      <c r="A4" s="2">
        <v>45398</v>
      </c>
      <c r="B4" s="3">
        <v>93796550</v>
      </c>
      <c r="C4">
        <f t="shared" si="0"/>
        <v>1875931</v>
      </c>
      <c r="D4">
        <v>1750</v>
      </c>
      <c r="E4">
        <f t="shared" si="1"/>
        <v>2.1844151975238451E-5</v>
      </c>
      <c r="F4" s="7" t="s">
        <v>22</v>
      </c>
      <c r="G4">
        <f>G1</f>
        <v>8.959350211112236E-4</v>
      </c>
      <c r="H4">
        <v>3</v>
      </c>
      <c r="I4">
        <f t="shared" si="2"/>
        <v>9.3287013221701656E-4</v>
      </c>
      <c r="J4">
        <f t="shared" si="3"/>
        <v>8.959350211112236E-4</v>
      </c>
      <c r="K4">
        <f t="shared" si="4"/>
        <v>9.4951764158277853E-4</v>
      </c>
      <c r="L4">
        <f t="shared" si="5"/>
        <v>8.4235240063966867E-4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2037</v>
      </c>
      <c r="E5">
        <f t="shared" si="1"/>
        <v>2.1714501877724583E-5</v>
      </c>
      <c r="F5" t="s">
        <v>20</v>
      </c>
      <c r="G5">
        <f>G1+3*G3</f>
        <v>9.4951764158277853E-4</v>
      </c>
      <c r="H5">
        <v>4</v>
      </c>
      <c r="I5">
        <f t="shared" si="2"/>
        <v>1.0730094147752922E-3</v>
      </c>
      <c r="J5">
        <f t="shared" si="3"/>
        <v>8.959350211112236E-4</v>
      </c>
      <c r="K5">
        <f t="shared" si="4"/>
        <v>9.4951764158277853E-4</v>
      </c>
      <c r="L5">
        <f t="shared" si="5"/>
        <v>8.4235240063966867E-4</v>
      </c>
      <c r="M5">
        <v>8.959350211112236E-4</v>
      </c>
      <c r="N5">
        <v>2805962.42</v>
      </c>
      <c r="O5">
        <v>1.7860873490518294E-5</v>
      </c>
      <c r="P5">
        <v>8.959350211112236E-4</v>
      </c>
      <c r="Q5">
        <v>9.4951764158277853E-4</v>
      </c>
      <c r="R5">
        <v>8.4235240063966867E-4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2101</v>
      </c>
      <c r="E6">
        <f t="shared" si="1"/>
        <v>2.0093028298025858E-5</v>
      </c>
      <c r="F6" t="s">
        <v>21</v>
      </c>
      <c r="G6">
        <f>G1-3*G3</f>
        <v>8.4235240063966867E-4</v>
      </c>
      <c r="H6">
        <v>5</v>
      </c>
      <c r="I6">
        <f t="shared" si="2"/>
        <v>9.4760993470466911E-4</v>
      </c>
      <c r="J6">
        <f t="shared" si="3"/>
        <v>8.959350211112236E-4</v>
      </c>
      <c r="K6">
        <f t="shared" si="4"/>
        <v>9.4951764158277853E-4</v>
      </c>
      <c r="L6">
        <f t="shared" si="5"/>
        <v>8.4235240063966867E-4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1686</v>
      </c>
      <c r="E7">
        <f t="shared" si="1"/>
        <v>2.103423817511924E-5</v>
      </c>
      <c r="H7">
        <v>6</v>
      </c>
      <c r="I7">
        <f t="shared" si="2"/>
        <v>8.3334321878076841E-4</v>
      </c>
      <c r="J7">
        <f t="shared" si="3"/>
        <v>8.959350211112236E-4</v>
      </c>
      <c r="K7">
        <f t="shared" si="4"/>
        <v>9.4951764158277853E-4</v>
      </c>
      <c r="L7">
        <f t="shared" si="5"/>
        <v>8.4235240063966867E-4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1676</v>
      </c>
      <c r="E8">
        <f t="shared" si="1"/>
        <v>2.0922953028150551E-5</v>
      </c>
      <c r="H8">
        <v>7</v>
      </c>
      <c r="I8">
        <f t="shared" si="2"/>
        <v>8.1965810084826791E-4</v>
      </c>
      <c r="J8">
        <f t="shared" si="3"/>
        <v>8.959350211112236E-4</v>
      </c>
      <c r="K8">
        <f t="shared" si="4"/>
        <v>9.4951764158277853E-4</v>
      </c>
      <c r="L8">
        <f t="shared" si="5"/>
        <v>8.4235240063966867E-4</v>
      </c>
    </row>
    <row r="9" spans="1:23">
      <c r="A9" s="2">
        <v>45380</v>
      </c>
      <c r="B9" s="3">
        <v>98140150</v>
      </c>
      <c r="C9">
        <f t="shared" si="0"/>
        <v>1962803</v>
      </c>
      <c r="D9">
        <v>1608</v>
      </c>
      <c r="E9">
        <f t="shared" si="1"/>
        <v>2.1355279649881192E-5</v>
      </c>
      <c r="H9">
        <v>8</v>
      </c>
      <c r="I9">
        <f t="shared" si="2"/>
        <v>8.1923657137267464E-4</v>
      </c>
      <c r="J9">
        <f t="shared" si="3"/>
        <v>8.959350211112236E-4</v>
      </c>
      <c r="K9">
        <f t="shared" si="4"/>
        <v>9.4951764158277853E-4</v>
      </c>
      <c r="L9">
        <f t="shared" si="5"/>
        <v>8.4235240063966867E-4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1758</v>
      </c>
      <c r="E10">
        <f t="shared" si="1"/>
        <v>2.1296542441601864E-5</v>
      </c>
      <c r="H10">
        <v>9</v>
      </c>
      <c r="I10">
        <f t="shared" si="2"/>
        <v>8.9073769598889364E-4</v>
      </c>
      <c r="J10">
        <f t="shared" si="3"/>
        <v>8.959350211112236E-4</v>
      </c>
      <c r="K10">
        <f t="shared" si="4"/>
        <v>9.4951764158277853E-4</v>
      </c>
      <c r="L10">
        <f t="shared" si="5"/>
        <v>8.4235240063966867E-4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1537</v>
      </c>
      <c r="E11">
        <f t="shared" si="1"/>
        <v>2.1060272839878499E-5</v>
      </c>
      <c r="H11">
        <v>10</v>
      </c>
      <c r="I11">
        <f t="shared" si="2"/>
        <v>7.6157839475923068E-4</v>
      </c>
      <c r="J11">
        <f t="shared" si="3"/>
        <v>8.959350211112236E-4</v>
      </c>
      <c r="K11">
        <f t="shared" si="4"/>
        <v>9.4951764158277853E-4</v>
      </c>
      <c r="L11">
        <f t="shared" si="5"/>
        <v>8.4235240063966867E-4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1907</v>
      </c>
      <c r="E12">
        <f t="shared" si="1"/>
        <v>2.0860356360235097E-5</v>
      </c>
      <c r="H12">
        <v>11</v>
      </c>
      <c r="I12">
        <f t="shared" si="2"/>
        <v>9.2705798852237063E-4</v>
      </c>
      <c r="J12">
        <f t="shared" si="3"/>
        <v>8.959350211112236E-4</v>
      </c>
      <c r="K12">
        <f t="shared" si="4"/>
        <v>9.4951764158277853E-4</v>
      </c>
      <c r="L12">
        <f t="shared" si="5"/>
        <v>8.4235240063966867E-4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1607</v>
      </c>
      <c r="E13">
        <f t="shared" si="1"/>
        <v>2.0883363581053966E-5</v>
      </c>
      <c r="H13">
        <v>12</v>
      </c>
      <c r="I13">
        <f t="shared" si="2"/>
        <v>7.829419029824386E-4</v>
      </c>
      <c r="J13">
        <f t="shared" si="3"/>
        <v>8.959350211112236E-4</v>
      </c>
      <c r="K13">
        <f t="shared" si="4"/>
        <v>9.4951764158277853E-4</v>
      </c>
      <c r="L13">
        <f t="shared" si="5"/>
        <v>8.4235240063966867E-4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2391</v>
      </c>
      <c r="E14">
        <f t="shared" si="1"/>
        <v>1.743168961297826E-5</v>
      </c>
      <c r="H14">
        <v>13</v>
      </c>
      <c r="I14">
        <f t="shared" si="2"/>
        <v>8.1165469608946057E-4</v>
      </c>
      <c r="J14">
        <f t="shared" si="3"/>
        <v>8.959350211112236E-4</v>
      </c>
      <c r="K14">
        <f t="shared" si="4"/>
        <v>9.4951764158277853E-4</v>
      </c>
      <c r="L14">
        <f t="shared" si="5"/>
        <v>8.4235240063966867E-4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2237</v>
      </c>
      <c r="E15">
        <f t="shared" si="1"/>
        <v>1.8372831936954229E-5</v>
      </c>
      <c r="H15">
        <v>14</v>
      </c>
      <c r="I15">
        <f t="shared" si="2"/>
        <v>8.4358908123457392E-4</v>
      </c>
      <c r="J15">
        <f t="shared" si="3"/>
        <v>8.959350211112236E-4</v>
      </c>
      <c r="K15">
        <f t="shared" si="4"/>
        <v>9.4951764158277853E-4</v>
      </c>
      <c r="L15">
        <f t="shared" si="5"/>
        <v>8.4235240063966867E-4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2565</v>
      </c>
      <c r="E16">
        <f t="shared" si="1"/>
        <v>1.8231248551664926E-5</v>
      </c>
      <c r="H16">
        <v>15</v>
      </c>
      <c r="I16">
        <f t="shared" si="2"/>
        <v>9.5242975412830957E-4</v>
      </c>
      <c r="J16">
        <f t="shared" si="3"/>
        <v>8.959350211112236E-4</v>
      </c>
      <c r="K16">
        <f t="shared" si="4"/>
        <v>9.4951764158277853E-4</v>
      </c>
      <c r="L16">
        <f t="shared" si="5"/>
        <v>8.4235240063966867E-4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1873</v>
      </c>
      <c r="E17">
        <f t="shared" si="1"/>
        <v>1.9321947923633888E-5</v>
      </c>
      <c r="H17">
        <v>16</v>
      </c>
      <c r="I17">
        <f t="shared" si="2"/>
        <v>7.8118222524740911E-4</v>
      </c>
      <c r="J17">
        <f t="shared" si="3"/>
        <v>8.959350211112236E-4</v>
      </c>
      <c r="K17">
        <f t="shared" si="4"/>
        <v>9.4951764158277853E-4</v>
      </c>
      <c r="L17">
        <f t="shared" si="5"/>
        <v>8.4235240063966867E-4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1923</v>
      </c>
      <c r="E18">
        <f t="shared" si="1"/>
        <v>1.9790947814853911E-5</v>
      </c>
      <c r="H18">
        <v>17</v>
      </c>
      <c r="I18">
        <f t="shared" si="2"/>
        <v>8.4144402821966109E-4</v>
      </c>
      <c r="J18">
        <f t="shared" si="3"/>
        <v>8.959350211112236E-4</v>
      </c>
      <c r="K18">
        <f t="shared" si="4"/>
        <v>9.4951764158277853E-4</v>
      </c>
      <c r="L18">
        <f t="shared" si="5"/>
        <v>8.4235240063966867E-4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2466</v>
      </c>
      <c r="E19">
        <f t="shared" si="1"/>
        <v>1.7832686000209957E-5</v>
      </c>
      <c r="H19">
        <v>18</v>
      </c>
      <c r="I19">
        <f t="shared" si="2"/>
        <v>8.7607110883744727E-4</v>
      </c>
      <c r="J19">
        <f t="shared" si="3"/>
        <v>8.959350211112236E-4</v>
      </c>
      <c r="K19">
        <f t="shared" si="4"/>
        <v>9.4951764158277853E-4</v>
      </c>
      <c r="L19">
        <f t="shared" si="5"/>
        <v>8.4235240063966867E-4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2878</v>
      </c>
      <c r="E20">
        <f t="shared" si="1"/>
        <v>1.700404837210672E-5</v>
      </c>
      <c r="H20">
        <v>19</v>
      </c>
      <c r="I20">
        <f t="shared" si="2"/>
        <v>9.2962589825344678E-4</v>
      </c>
      <c r="J20">
        <f t="shared" si="3"/>
        <v>8.959350211112236E-4</v>
      </c>
      <c r="K20">
        <f t="shared" si="4"/>
        <v>9.4951764158277853E-4</v>
      </c>
      <c r="L20">
        <f t="shared" si="5"/>
        <v>8.4235240063966867E-4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2445</v>
      </c>
      <c r="E21">
        <f t="shared" si="1"/>
        <v>1.8075267931891753E-5</v>
      </c>
      <c r="H21">
        <v>20</v>
      </c>
      <c r="I21">
        <f t="shared" si="2"/>
        <v>8.9240318520413767E-4</v>
      </c>
      <c r="J21">
        <f t="shared" si="3"/>
        <v>8.959350211112236E-4</v>
      </c>
      <c r="K21">
        <f t="shared" si="4"/>
        <v>9.4951764158277853E-4</v>
      </c>
      <c r="L21">
        <f t="shared" si="5"/>
        <v>8.4235240063966867E-4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2418</v>
      </c>
      <c r="E22">
        <f t="shared" si="1"/>
        <v>1.7967638596048839E-5</v>
      </c>
      <c r="H22">
        <v>21</v>
      </c>
      <c r="I22">
        <f t="shared" si="2"/>
        <v>8.7206943374995268E-4</v>
      </c>
      <c r="J22">
        <f t="shared" si="3"/>
        <v>8.959350211112236E-4</v>
      </c>
      <c r="K22">
        <f t="shared" si="4"/>
        <v>9.4951764158277853E-4</v>
      </c>
      <c r="L22">
        <f t="shared" si="5"/>
        <v>8.4235240063966867E-4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3003</v>
      </c>
      <c r="E23">
        <f t="shared" si="1"/>
        <v>1.6932590842182603E-5</v>
      </c>
      <c r="H23">
        <v>22</v>
      </c>
      <c r="I23">
        <f t="shared" si="2"/>
        <v>9.6186677104239705E-4</v>
      </c>
      <c r="J23">
        <f t="shared" si="3"/>
        <v>8.959350211112236E-4</v>
      </c>
      <c r="K23">
        <f t="shared" si="4"/>
        <v>9.4951764158277853E-4</v>
      </c>
      <c r="L23">
        <f t="shared" si="5"/>
        <v>8.4235240063966867E-4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2844</v>
      </c>
      <c r="E24">
        <f t="shared" si="1"/>
        <v>1.7380675628863274E-5</v>
      </c>
      <c r="H24">
        <v>23</v>
      </c>
      <c r="I24">
        <f t="shared" si="2"/>
        <v>9.5978876547676254E-4</v>
      </c>
      <c r="J24">
        <f t="shared" si="3"/>
        <v>8.959350211112236E-4</v>
      </c>
      <c r="K24">
        <f t="shared" si="4"/>
        <v>9.4951764158277853E-4</v>
      </c>
      <c r="L24">
        <f t="shared" si="5"/>
        <v>8.4235240063966867E-4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2970</v>
      </c>
      <c r="E25">
        <f t="shared" si="1"/>
        <v>1.7176078738405196E-5</v>
      </c>
      <c r="H25">
        <v>24</v>
      </c>
      <c r="I25">
        <f t="shared" si="2"/>
        <v>9.7885250142955315E-4</v>
      </c>
      <c r="J25">
        <f t="shared" si="3"/>
        <v>8.959350211112236E-4</v>
      </c>
      <c r="K25">
        <f t="shared" si="4"/>
        <v>9.4951764158277853E-4</v>
      </c>
      <c r="L25">
        <f t="shared" si="5"/>
        <v>8.4235240063966867E-4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2931</v>
      </c>
      <c r="E26">
        <f t="shared" si="1"/>
        <v>1.6478079963676221E-5</v>
      </c>
      <c r="H26">
        <v>25</v>
      </c>
      <c r="I26">
        <f t="shared" si="2"/>
        <v>8.8908194629775175E-4</v>
      </c>
      <c r="J26">
        <f t="shared" si="3"/>
        <v>8.959350211112236E-4</v>
      </c>
      <c r="K26">
        <f t="shared" si="4"/>
        <v>9.4951764158277853E-4</v>
      </c>
      <c r="L26">
        <f t="shared" si="5"/>
        <v>8.4235240063966867E-4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2846</v>
      </c>
      <c r="E27">
        <f t="shared" si="1"/>
        <v>1.5417035305861907E-5</v>
      </c>
      <c r="H27">
        <v>26</v>
      </c>
      <c r="I27">
        <f t="shared" si="2"/>
        <v>7.5569994516794139E-4</v>
      </c>
      <c r="J27">
        <f t="shared" si="3"/>
        <v>8.959350211112236E-4</v>
      </c>
      <c r="K27">
        <f t="shared" si="4"/>
        <v>9.4951764158277853E-4</v>
      </c>
      <c r="L27">
        <f t="shared" si="5"/>
        <v>8.4235240063966867E-4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3977</v>
      </c>
      <c r="E28">
        <f t="shared" si="1"/>
        <v>1.5060016970368293E-5</v>
      </c>
      <c r="H28">
        <v>27</v>
      </c>
      <c r="I28">
        <f t="shared" si="2"/>
        <v>1.0076721936190052E-3</v>
      </c>
      <c r="J28">
        <f t="shared" si="3"/>
        <v>8.959350211112236E-4</v>
      </c>
      <c r="K28">
        <f t="shared" si="4"/>
        <v>9.4951764158277853E-4</v>
      </c>
      <c r="L28">
        <f t="shared" si="5"/>
        <v>8.4235240063966867E-4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5332</v>
      </c>
      <c r="E29">
        <f t="shared" si="1"/>
        <v>1.2827529203435233E-5</v>
      </c>
      <c r="H29">
        <v>28</v>
      </c>
      <c r="I29">
        <f t="shared" si="2"/>
        <v>9.8014183380272426E-4</v>
      </c>
      <c r="J29">
        <f t="shared" si="3"/>
        <v>8.959350211112236E-4</v>
      </c>
      <c r="K29">
        <f t="shared" si="4"/>
        <v>9.4951764158277853E-4</v>
      </c>
      <c r="L29">
        <f t="shared" si="5"/>
        <v>8.4235240063966867E-4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3120</v>
      </c>
      <c r="E30">
        <f t="shared" si="1"/>
        <v>1.5333811766793044E-5</v>
      </c>
      <c r="H30">
        <v>29</v>
      </c>
      <c r="I30">
        <f t="shared" si="2"/>
        <v>8.1953519746070169E-4</v>
      </c>
      <c r="J30">
        <f t="shared" si="3"/>
        <v>8.959350211112236E-4</v>
      </c>
      <c r="K30">
        <f t="shared" si="4"/>
        <v>9.4951764158277853E-4</v>
      </c>
      <c r="L30">
        <f t="shared" si="5"/>
        <v>8.4235240063966867E-4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3965</v>
      </c>
      <c r="E31">
        <f t="shared" si="1"/>
        <v>1.3409528648650813E-5</v>
      </c>
      <c r="H31">
        <v>30</v>
      </c>
      <c r="I31">
        <f t="shared" si="2"/>
        <v>7.9649486014735451E-4</v>
      </c>
      <c r="J31">
        <f t="shared" si="3"/>
        <v>8.959350211112236E-4</v>
      </c>
      <c r="K31">
        <f t="shared" si="4"/>
        <v>9.4951764158277853E-4</v>
      </c>
      <c r="L31">
        <f t="shared" si="5"/>
        <v>8.4235240063966867E-4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4520</v>
      </c>
      <c r="E32">
        <f t="shared" si="1"/>
        <v>1.2849229305148176E-5</v>
      </c>
      <c r="H32">
        <v>31</v>
      </c>
      <c r="I32">
        <f t="shared" si="2"/>
        <v>8.3369146406918901E-4</v>
      </c>
      <c r="J32">
        <f t="shared" si="3"/>
        <v>8.959350211112236E-4</v>
      </c>
      <c r="K32">
        <f t="shared" si="4"/>
        <v>9.4951764158277853E-4</v>
      </c>
      <c r="L32">
        <f t="shared" si="5"/>
        <v>8.4235240063966867E-4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6475</v>
      </c>
      <c r="E33">
        <f t="shared" si="1"/>
        <v>1.198823456873291E-5</v>
      </c>
      <c r="H33">
        <v>32</v>
      </c>
      <c r="I33">
        <f t="shared" si="2"/>
        <v>1.0395921651838898E-3</v>
      </c>
      <c r="J33">
        <f t="shared" si="3"/>
        <v>8.959350211112236E-4</v>
      </c>
      <c r="K33">
        <f t="shared" si="4"/>
        <v>9.4951764158277853E-4</v>
      </c>
      <c r="L33">
        <f t="shared" si="5"/>
        <v>8.4235240063966867E-4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5955</v>
      </c>
      <c r="E34">
        <f t="shared" si="1"/>
        <v>1.2441754581971838E-5</v>
      </c>
      <c r="H34">
        <v>33</v>
      </c>
      <c r="I34">
        <f t="shared" si="2"/>
        <v>1.0298116196991291E-3</v>
      </c>
      <c r="J34">
        <f t="shared" si="3"/>
        <v>8.959350211112236E-4</v>
      </c>
      <c r="K34">
        <f t="shared" si="4"/>
        <v>9.4951764158277853E-4</v>
      </c>
      <c r="L34">
        <f t="shared" si="5"/>
        <v>8.4235240063966867E-4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3322</v>
      </c>
      <c r="E35">
        <f t="shared" si="1"/>
        <v>1.5610919523894674E-5</v>
      </c>
      <c r="H35">
        <v>34</v>
      </c>
      <c r="I35">
        <f t="shared" si="2"/>
        <v>9.0441833676868915E-4</v>
      </c>
      <c r="J35">
        <f t="shared" si="3"/>
        <v>8.959350211112236E-4</v>
      </c>
      <c r="K35">
        <f t="shared" si="4"/>
        <v>9.4951764158277853E-4</v>
      </c>
      <c r="L35">
        <f t="shared" si="5"/>
        <v>8.4235240063966867E-4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2488</v>
      </c>
      <c r="E36">
        <f t="shared" si="1"/>
        <v>1.7442492992582419E-5</v>
      </c>
      <c r="H36">
        <v>35</v>
      </c>
      <c r="I36">
        <f t="shared" si="2"/>
        <v>8.4562974604596717E-4</v>
      </c>
      <c r="J36">
        <f t="shared" si="3"/>
        <v>8.959350211112236E-4</v>
      </c>
      <c r="K36">
        <f t="shared" si="4"/>
        <v>9.4951764158277853E-4</v>
      </c>
      <c r="L36">
        <f t="shared" si="5"/>
        <v>8.4235240063966867E-4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3845</v>
      </c>
      <c r="E37">
        <f t="shared" si="1"/>
        <v>1.4413412373658452E-5</v>
      </c>
      <c r="H37">
        <v>36</v>
      </c>
      <c r="I37">
        <f t="shared" si="2"/>
        <v>8.9236541354116355E-4</v>
      </c>
      <c r="J37">
        <f t="shared" si="3"/>
        <v>8.959350211112236E-4</v>
      </c>
      <c r="K37">
        <f t="shared" si="4"/>
        <v>9.4951764158277853E-4</v>
      </c>
      <c r="L37">
        <f t="shared" si="5"/>
        <v>8.4235240063966867E-4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2302</v>
      </c>
      <c r="E38">
        <f t="shared" si="1"/>
        <v>2.0264021269875948E-5</v>
      </c>
      <c r="H38">
        <v>37</v>
      </c>
      <c r="I38">
        <f t="shared" si="2"/>
        <v>1.0560131969538011E-3</v>
      </c>
      <c r="J38">
        <f t="shared" si="3"/>
        <v>8.959350211112236E-4</v>
      </c>
      <c r="K38">
        <f t="shared" si="4"/>
        <v>9.4951764158277853E-4</v>
      </c>
      <c r="L38">
        <f t="shared" si="5"/>
        <v>8.4235240063966867E-4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1842</v>
      </c>
      <c r="E39">
        <f t="shared" si="1"/>
        <v>2.0471966708598565E-5</v>
      </c>
      <c r="H39">
        <v>38</v>
      </c>
      <c r="I39">
        <f t="shared" si="2"/>
        <v>8.624253629841603E-4</v>
      </c>
      <c r="J39">
        <f t="shared" si="3"/>
        <v>8.959350211112236E-4</v>
      </c>
      <c r="K39">
        <f t="shared" si="4"/>
        <v>9.4951764158277853E-4</v>
      </c>
      <c r="L39">
        <f t="shared" si="5"/>
        <v>8.4235240063966867E-4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1604</v>
      </c>
      <c r="E40">
        <f t="shared" si="1"/>
        <v>2.0904431247445755E-5</v>
      </c>
      <c r="H40">
        <v>39</v>
      </c>
      <c r="I40">
        <f t="shared" si="2"/>
        <v>7.830578310665013E-4</v>
      </c>
      <c r="J40">
        <f t="shared" si="3"/>
        <v>8.959350211112236E-4</v>
      </c>
      <c r="K40">
        <f t="shared" si="4"/>
        <v>9.4951764158277853E-4</v>
      </c>
      <c r="L40">
        <f t="shared" si="5"/>
        <v>8.4235240063966867E-4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1712</v>
      </c>
      <c r="E41">
        <f t="shared" si="1"/>
        <v>2.1937819139806925E-5</v>
      </c>
      <c r="H41">
        <v>40</v>
      </c>
      <c r="I41">
        <f t="shared" si="2"/>
        <v>9.2045683046712112E-4</v>
      </c>
      <c r="J41">
        <f t="shared" si="3"/>
        <v>8.959350211112236E-4</v>
      </c>
      <c r="K41">
        <f t="shared" si="4"/>
        <v>9.4951764158277853E-4</v>
      </c>
      <c r="L41">
        <f t="shared" si="5"/>
        <v>8.4235240063966867E-4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2054</v>
      </c>
      <c r="E42">
        <f t="shared" si="1"/>
        <v>2.0854831746994074E-5</v>
      </c>
      <c r="H42">
        <v>41</v>
      </c>
      <c r="I42">
        <f t="shared" si="2"/>
        <v>9.979908995279708E-4</v>
      </c>
      <c r="J42">
        <f t="shared" si="3"/>
        <v>8.959350211112236E-4</v>
      </c>
      <c r="K42">
        <f t="shared" si="4"/>
        <v>9.4951764158277853E-4</v>
      </c>
      <c r="L42">
        <f t="shared" si="5"/>
        <v>8.4235240063966867E-4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1969</v>
      </c>
      <c r="E43">
        <f t="shared" si="1"/>
        <v>2.068663104894065E-5</v>
      </c>
      <c r="H43">
        <v>42</v>
      </c>
      <c r="I43">
        <f t="shared" si="2"/>
        <v>9.4132157916375836E-4</v>
      </c>
      <c r="J43">
        <f t="shared" si="3"/>
        <v>8.959350211112236E-4</v>
      </c>
      <c r="K43">
        <f t="shared" si="4"/>
        <v>9.4951764158277853E-4</v>
      </c>
      <c r="L43">
        <f t="shared" si="5"/>
        <v>8.4235240063966867E-4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1719</v>
      </c>
      <c r="E44">
        <f t="shared" si="1"/>
        <v>2.0670554361634983E-5</v>
      </c>
      <c r="H44">
        <v>43</v>
      </c>
      <c r="I44">
        <f t="shared" si="2"/>
        <v>8.2052701796424331E-4</v>
      </c>
      <c r="J44">
        <f t="shared" si="3"/>
        <v>8.959350211112236E-4</v>
      </c>
      <c r="K44">
        <f t="shared" si="4"/>
        <v>9.4951764158277853E-4</v>
      </c>
      <c r="L44">
        <f t="shared" si="5"/>
        <v>8.4235240063966867E-4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1759</v>
      </c>
      <c r="E45">
        <f t="shared" si="1"/>
        <v>2.070491159394021E-5</v>
      </c>
      <c r="H45">
        <v>44</v>
      </c>
      <c r="I45">
        <f t="shared" si="2"/>
        <v>8.4241358436204527E-4</v>
      </c>
      <c r="J45">
        <f t="shared" si="3"/>
        <v>8.959350211112236E-4</v>
      </c>
      <c r="K45">
        <f t="shared" si="4"/>
        <v>9.4951764158277853E-4</v>
      </c>
      <c r="L45">
        <f t="shared" si="5"/>
        <v>8.4235240063966867E-4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1686</v>
      </c>
      <c r="E46">
        <f t="shared" si="1"/>
        <v>2.1022338925685412E-5</v>
      </c>
      <c r="H46">
        <v>45</v>
      </c>
      <c r="I46">
        <f t="shared" si="2"/>
        <v>8.3240062662092253E-4</v>
      </c>
      <c r="J46">
        <f t="shared" si="3"/>
        <v>8.959350211112236E-4</v>
      </c>
      <c r="K46">
        <f t="shared" si="4"/>
        <v>9.4951764158277853E-4</v>
      </c>
      <c r="L46">
        <f t="shared" si="5"/>
        <v>8.4235240063966867E-4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1708</v>
      </c>
      <c r="E47">
        <f t="shared" si="1"/>
        <v>2.1802676486227623E-5</v>
      </c>
      <c r="H47">
        <v>46</v>
      </c>
      <c r="I47">
        <f t="shared" si="2"/>
        <v>9.0702707008483467E-4</v>
      </c>
      <c r="J47">
        <f t="shared" si="3"/>
        <v>8.959350211112236E-4</v>
      </c>
      <c r="K47">
        <f t="shared" si="4"/>
        <v>9.4951764158277853E-4</v>
      </c>
      <c r="L47">
        <f t="shared" si="5"/>
        <v>8.4235240063966867E-4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2843</v>
      </c>
      <c r="E48">
        <f t="shared" si="1"/>
        <v>1.6839832389019236E-5</v>
      </c>
      <c r="H48">
        <v>47</v>
      </c>
      <c r="I48">
        <f t="shared" si="2"/>
        <v>9.0066886464084284E-4</v>
      </c>
      <c r="J48">
        <f t="shared" si="3"/>
        <v>8.959350211112236E-4</v>
      </c>
      <c r="K48">
        <f t="shared" si="4"/>
        <v>9.4951764158277853E-4</v>
      </c>
      <c r="L48">
        <f t="shared" si="5"/>
        <v>8.4235240063966867E-4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1782</v>
      </c>
      <c r="E49">
        <f t="shared" si="1"/>
        <v>2.1390607412272044E-5</v>
      </c>
      <c r="H49">
        <v>48</v>
      </c>
      <c r="I49">
        <f t="shared" si="2"/>
        <v>9.1089159521040726E-4</v>
      </c>
      <c r="J49">
        <f t="shared" si="3"/>
        <v>8.959350211112236E-4</v>
      </c>
      <c r="K49">
        <f t="shared" si="4"/>
        <v>9.4951764158277853E-4</v>
      </c>
      <c r="L49">
        <f t="shared" si="5"/>
        <v>8.4235240063966867E-4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1366</v>
      </c>
      <c r="E50">
        <f t="shared" si="1"/>
        <v>2.2004693931019026E-5</v>
      </c>
      <c r="H50">
        <v>49</v>
      </c>
      <c r="I50">
        <f t="shared" si="2"/>
        <v>7.3891439087164854E-4</v>
      </c>
      <c r="J50">
        <f t="shared" si="3"/>
        <v>8.959350211112236E-4</v>
      </c>
      <c r="K50">
        <f t="shared" si="4"/>
        <v>9.4951764158277853E-4</v>
      </c>
      <c r="L50">
        <f t="shared" si="5"/>
        <v>8.4235240063966867E-4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1501</v>
      </c>
      <c r="E51">
        <f t="shared" si="1"/>
        <v>2.1569449153904292E-5</v>
      </c>
      <c r="H51">
        <v>50</v>
      </c>
      <c r="I51">
        <f t="shared" si="2"/>
        <v>7.8013823155500628E-4</v>
      </c>
      <c r="J51">
        <f t="shared" si="3"/>
        <v>8.959350211112236E-4</v>
      </c>
      <c r="K51">
        <f t="shared" si="4"/>
        <v>9.4951764158277853E-4</v>
      </c>
      <c r="L51">
        <f t="shared" si="5"/>
        <v>8.4235240063966867E-4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17" sqref="Q17:R17"/>
    </sheetView>
  </sheetViews>
  <sheetFormatPr defaultRowHeight="16.5"/>
  <cols>
    <col min="24" max="24" width="10.375" customWidth="1"/>
    <col min="26" max="26" width="17" customWidth="1"/>
  </cols>
  <sheetData>
    <row r="1" spans="1:26">
      <c r="B1" s="30" t="s">
        <v>40</v>
      </c>
      <c r="C1" s="32" t="s">
        <v>41</v>
      </c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26" ht="27">
      <c r="B2" s="31"/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1" t="s">
        <v>52</v>
      </c>
      <c r="N2" s="15" t="s">
        <v>53</v>
      </c>
      <c r="P2" s="18" t="s">
        <v>12</v>
      </c>
      <c r="Q2" s="18" t="s">
        <v>55</v>
      </c>
      <c r="R2" s="18" t="s">
        <v>56</v>
      </c>
      <c r="S2" s="18" t="s">
        <v>66</v>
      </c>
      <c r="T2" s="18"/>
      <c r="U2" s="18" t="s">
        <v>54</v>
      </c>
      <c r="V2" s="18" t="s">
        <v>57</v>
      </c>
      <c r="W2" s="18" t="s">
        <v>58</v>
      </c>
      <c r="X2" s="18" t="s">
        <v>59</v>
      </c>
      <c r="Y2" s="18" t="s">
        <v>62</v>
      </c>
      <c r="Z2" s="18" t="s">
        <v>63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60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65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64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6"/>
        <v>68</v>
      </c>
      <c r="U80" t="s">
        <v>61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64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6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6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6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6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6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H15" sqref="H1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80</v>
      </c>
      <c r="B1" t="s">
        <v>12</v>
      </c>
      <c r="C1" t="s">
        <v>67</v>
      </c>
      <c r="D1" t="s">
        <v>10</v>
      </c>
      <c r="E1" t="s">
        <v>79</v>
      </c>
      <c r="F1" t="s">
        <v>10</v>
      </c>
      <c r="G1" t="s">
        <v>68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69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70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71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76</v>
      </c>
      <c r="H6" s="21">
        <v>0.97499999999999998</v>
      </c>
      <c r="I6" t="s">
        <v>73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74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75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77</v>
      </c>
      <c r="H9" s="21">
        <v>2.5000000000000001E-2</v>
      </c>
      <c r="I9" t="s">
        <v>78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81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72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3" t="s">
        <v>82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3" t="s">
        <v>83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3" t="s">
        <v>84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33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4" priority="2" operator="containsText" text="reject">
      <formula>NOT(ISERROR(SEARCH("reject",O2)))</formula>
    </cfRule>
  </conditionalFormatting>
  <conditionalFormatting sqref="S2:S26">
    <cfRule type="containsText" dxfId="3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A1:X53"/>
  <sheetViews>
    <sheetView topLeftCell="D1" workbookViewId="0">
      <selection activeCell="P11" sqref="P11"/>
    </sheetView>
  </sheetViews>
  <sheetFormatPr defaultRowHeight="16.5"/>
  <cols>
    <col min="15" max="15" width="14.375" customWidth="1"/>
    <col min="16" max="16" width="12" customWidth="1"/>
    <col min="18" max="18" width="11.25" customWidth="1"/>
    <col min="19" max="19" width="11.625" customWidth="1"/>
  </cols>
  <sheetData>
    <row r="1" spans="1:24">
      <c r="A1" s="30" t="s">
        <v>40</v>
      </c>
      <c r="B1" s="32" t="s">
        <v>41</v>
      </c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24" ht="27">
      <c r="A2" s="31"/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5" t="s">
        <v>85</v>
      </c>
      <c r="O2" s="34" t="s">
        <v>86</v>
      </c>
      <c r="P2" s="34" t="s">
        <v>87</v>
      </c>
      <c r="Q2" s="34" t="s">
        <v>22</v>
      </c>
      <c r="R2" s="34" t="s">
        <v>20</v>
      </c>
      <c r="S2" s="34" t="s">
        <v>21</v>
      </c>
      <c r="U2" s="34" t="s">
        <v>88</v>
      </c>
      <c r="V2" s="34" t="s">
        <v>22</v>
      </c>
      <c r="W2" s="34" t="s">
        <v>20</v>
      </c>
      <c r="X2" s="34" t="s">
        <v>21</v>
      </c>
    </row>
    <row r="3" spans="1:24">
      <c r="A3" s="28">
        <v>43101</v>
      </c>
      <c r="B3" s="19">
        <v>8</v>
      </c>
      <c r="C3" s="19">
        <v>4</v>
      </c>
      <c r="D3" s="19">
        <v>8</v>
      </c>
      <c r="E3" s="19">
        <v>7</v>
      </c>
      <c r="F3" s="19">
        <v>15</v>
      </c>
      <c r="G3" s="19">
        <v>14</v>
      </c>
      <c r="H3" s="19">
        <v>4</v>
      </c>
      <c r="I3" s="19">
        <v>2</v>
      </c>
      <c r="J3" s="19">
        <v>6</v>
      </c>
      <c r="K3" s="19">
        <v>3</v>
      </c>
      <c r="L3" s="19">
        <v>1</v>
      </c>
      <c r="M3" s="16">
        <f>SUM(B3:L3)</f>
        <v>72</v>
      </c>
      <c r="O3" s="16">
        <f>AVERAGE(M3:M53)</f>
        <v>95.490196078431367</v>
      </c>
      <c r="P3" s="35">
        <f>O3^0.5</f>
        <v>9.7719085177068337</v>
      </c>
      <c r="Q3" s="16">
        <f>O3</f>
        <v>95.490196078431367</v>
      </c>
      <c r="R3">
        <f>O3+3*P3</f>
        <v>124.80592163155187</v>
      </c>
      <c r="S3">
        <f>O3-3*P3</f>
        <v>66.174470525310866</v>
      </c>
      <c r="U3" s="16">
        <f>M3</f>
        <v>72</v>
      </c>
      <c r="V3" s="16">
        <f>$Q$3</f>
        <v>95.490196078431367</v>
      </c>
      <c r="W3">
        <f>$R$3</f>
        <v>124.80592163155187</v>
      </c>
      <c r="X3">
        <f>$S$3</f>
        <v>66.174470525310866</v>
      </c>
    </row>
    <row r="4" spans="1:24">
      <c r="A4" s="12">
        <v>43132</v>
      </c>
      <c r="B4" s="13">
        <v>5</v>
      </c>
      <c r="C4" s="13">
        <v>3</v>
      </c>
      <c r="D4" s="13">
        <v>7</v>
      </c>
      <c r="E4" s="13">
        <v>7</v>
      </c>
      <c r="F4" s="13">
        <v>9</v>
      </c>
      <c r="G4" s="13">
        <v>5</v>
      </c>
      <c r="H4" s="13">
        <v>2</v>
      </c>
      <c r="I4" s="13">
        <v>4</v>
      </c>
      <c r="J4" s="13">
        <v>2</v>
      </c>
      <c r="K4" s="13">
        <v>3</v>
      </c>
      <c r="L4" s="13">
        <v>1</v>
      </c>
      <c r="M4" s="16">
        <f t="shared" ref="M4:M53" si="0">SUM(B4:L4)</f>
        <v>48</v>
      </c>
      <c r="U4" s="16">
        <f t="shared" ref="U4:U53" si="1">M4</f>
        <v>48</v>
      </c>
      <c r="V4" s="16">
        <f t="shared" ref="V4:V53" si="2">$Q$3</f>
        <v>95.490196078431367</v>
      </c>
      <c r="W4">
        <f t="shared" ref="W4:W53" si="3">$R$3</f>
        <v>124.80592163155187</v>
      </c>
      <c r="X4">
        <f t="shared" ref="X4:X53" si="4">$S$3</f>
        <v>66.174470525310866</v>
      </c>
    </row>
    <row r="5" spans="1:24">
      <c r="A5" s="12">
        <v>43160</v>
      </c>
      <c r="B5" s="13">
        <v>8</v>
      </c>
      <c r="C5" s="13">
        <v>4</v>
      </c>
      <c r="D5" s="13">
        <v>6</v>
      </c>
      <c r="E5" s="13">
        <v>5</v>
      </c>
      <c r="F5" s="13">
        <v>16</v>
      </c>
      <c r="G5" s="13">
        <v>11</v>
      </c>
      <c r="H5" s="13">
        <v>2</v>
      </c>
      <c r="I5" s="13">
        <v>4</v>
      </c>
      <c r="J5" s="13">
        <v>3</v>
      </c>
      <c r="K5" s="13">
        <v>7</v>
      </c>
      <c r="L5" s="13">
        <v>1</v>
      </c>
      <c r="M5" s="16">
        <f t="shared" si="0"/>
        <v>67</v>
      </c>
      <c r="O5" t="s">
        <v>90</v>
      </c>
      <c r="P5" t="s">
        <v>89</v>
      </c>
      <c r="Q5" s="6" t="s">
        <v>77</v>
      </c>
      <c r="R5" t="s">
        <v>28</v>
      </c>
      <c r="U5" s="16">
        <f t="shared" si="1"/>
        <v>67</v>
      </c>
      <c r="V5" s="16">
        <f t="shared" si="2"/>
        <v>95.490196078431367</v>
      </c>
      <c r="W5">
        <f t="shared" si="3"/>
        <v>124.80592163155187</v>
      </c>
      <c r="X5">
        <f t="shared" si="4"/>
        <v>66.174470525310866</v>
      </c>
    </row>
    <row r="6" spans="1:24">
      <c r="A6" s="12">
        <v>43191</v>
      </c>
      <c r="B6" s="13">
        <v>11</v>
      </c>
      <c r="C6" s="13">
        <v>4</v>
      </c>
      <c r="D6" s="13">
        <v>10</v>
      </c>
      <c r="E6" s="13">
        <v>4</v>
      </c>
      <c r="F6" s="13">
        <v>11</v>
      </c>
      <c r="G6" s="13">
        <v>9</v>
      </c>
      <c r="H6" s="13">
        <v>4</v>
      </c>
      <c r="I6" s="13">
        <v>7</v>
      </c>
      <c r="J6" s="13">
        <v>2</v>
      </c>
      <c r="K6" s="13">
        <v>3</v>
      </c>
      <c r="L6" s="13">
        <v>1</v>
      </c>
      <c r="M6" s="16">
        <f t="shared" si="0"/>
        <v>66</v>
      </c>
      <c r="O6">
        <f>1-_xlfn.POISSON.DIST(R3,O3,1)</f>
        <v>2.1789174324807759E-3</v>
      </c>
      <c r="P6">
        <f>_xlfn.POISSON.DIST(S3,O3,1)</f>
        <v>8.9913812991498476E-4</v>
      </c>
      <c r="Q6">
        <f>O6+P6</f>
        <v>3.0780555623957607E-3</v>
      </c>
      <c r="R6">
        <f>1/Q6</f>
        <v>324.88042523237112</v>
      </c>
      <c r="U6" s="16">
        <f t="shared" si="1"/>
        <v>66</v>
      </c>
      <c r="V6" s="16">
        <f t="shared" si="2"/>
        <v>95.490196078431367</v>
      </c>
      <c r="W6">
        <f t="shared" si="3"/>
        <v>124.80592163155187</v>
      </c>
      <c r="X6">
        <f t="shared" si="4"/>
        <v>66.174470525310866</v>
      </c>
    </row>
    <row r="7" spans="1:24">
      <c r="A7" s="12">
        <v>43221</v>
      </c>
      <c r="B7" s="13">
        <v>9</v>
      </c>
      <c r="C7" s="13">
        <v>8</v>
      </c>
      <c r="D7" s="13">
        <v>11</v>
      </c>
      <c r="E7" s="13">
        <v>9</v>
      </c>
      <c r="F7" s="13">
        <v>14</v>
      </c>
      <c r="G7" s="13">
        <v>7</v>
      </c>
      <c r="H7" s="13">
        <v>3</v>
      </c>
      <c r="I7" s="13">
        <v>7</v>
      </c>
      <c r="J7" s="13">
        <v>3</v>
      </c>
      <c r="K7" s="13">
        <v>3</v>
      </c>
      <c r="L7" s="14">
        <v>0</v>
      </c>
      <c r="M7" s="16">
        <f t="shared" si="0"/>
        <v>74</v>
      </c>
      <c r="U7" s="16">
        <f t="shared" si="1"/>
        <v>74</v>
      </c>
      <c r="V7" s="16">
        <f t="shared" si="2"/>
        <v>95.490196078431367</v>
      </c>
      <c r="W7">
        <f t="shared" si="3"/>
        <v>124.80592163155187</v>
      </c>
      <c r="X7">
        <f t="shared" si="4"/>
        <v>66.174470525310866</v>
      </c>
    </row>
    <row r="8" spans="1:24">
      <c r="A8" s="12">
        <v>43252</v>
      </c>
      <c r="B8" s="13">
        <v>8</v>
      </c>
      <c r="C8" s="13">
        <v>5</v>
      </c>
      <c r="D8" s="13">
        <v>8</v>
      </c>
      <c r="E8" s="13">
        <v>7</v>
      </c>
      <c r="F8" s="13">
        <v>14</v>
      </c>
      <c r="G8" s="13">
        <v>7</v>
      </c>
      <c r="H8" s="13">
        <v>2</v>
      </c>
      <c r="I8" s="13">
        <v>6</v>
      </c>
      <c r="J8" s="13">
        <v>3</v>
      </c>
      <c r="K8" s="13">
        <v>4</v>
      </c>
      <c r="L8" s="13">
        <v>4</v>
      </c>
      <c r="M8" s="16">
        <f t="shared" si="0"/>
        <v>68</v>
      </c>
      <c r="U8" s="16">
        <f t="shared" si="1"/>
        <v>68</v>
      </c>
      <c r="V8" s="16">
        <f t="shared" si="2"/>
        <v>95.490196078431367</v>
      </c>
      <c r="W8">
        <f t="shared" si="3"/>
        <v>124.80592163155187</v>
      </c>
      <c r="X8">
        <f t="shared" si="4"/>
        <v>66.174470525310866</v>
      </c>
    </row>
    <row r="9" spans="1:24">
      <c r="A9" s="12">
        <v>43282</v>
      </c>
      <c r="B9" s="13">
        <v>8</v>
      </c>
      <c r="C9" s="13">
        <v>8</v>
      </c>
      <c r="D9" s="13">
        <v>9</v>
      </c>
      <c r="E9" s="13">
        <v>10</v>
      </c>
      <c r="F9" s="13">
        <v>9</v>
      </c>
      <c r="G9" s="13">
        <v>12</v>
      </c>
      <c r="H9" s="13">
        <v>5</v>
      </c>
      <c r="I9" s="13">
        <v>6</v>
      </c>
      <c r="J9" s="13">
        <v>5</v>
      </c>
      <c r="K9" s="13">
        <v>5</v>
      </c>
      <c r="L9" s="13">
        <v>1</v>
      </c>
      <c r="M9" s="16">
        <f t="shared" si="0"/>
        <v>78</v>
      </c>
      <c r="U9" s="16">
        <f t="shared" si="1"/>
        <v>78</v>
      </c>
      <c r="V9" s="16">
        <f t="shared" si="2"/>
        <v>95.490196078431367</v>
      </c>
      <c r="W9">
        <f t="shared" si="3"/>
        <v>124.80592163155187</v>
      </c>
      <c r="X9">
        <f t="shared" si="4"/>
        <v>66.174470525310866</v>
      </c>
    </row>
    <row r="10" spans="1:24">
      <c r="A10" s="12">
        <v>43313</v>
      </c>
      <c r="B10" s="13">
        <v>14</v>
      </c>
      <c r="C10" s="13">
        <v>11</v>
      </c>
      <c r="D10" s="13">
        <v>16</v>
      </c>
      <c r="E10" s="13">
        <v>6</v>
      </c>
      <c r="F10" s="13">
        <v>9</v>
      </c>
      <c r="G10" s="13">
        <v>10</v>
      </c>
      <c r="H10" s="13">
        <v>10</v>
      </c>
      <c r="I10" s="13">
        <v>5</v>
      </c>
      <c r="J10" s="13">
        <v>3</v>
      </c>
      <c r="K10" s="13">
        <v>3</v>
      </c>
      <c r="L10" s="13">
        <v>2</v>
      </c>
      <c r="M10" s="16">
        <f t="shared" si="0"/>
        <v>89</v>
      </c>
      <c r="U10" s="16">
        <f t="shared" si="1"/>
        <v>89</v>
      </c>
      <c r="V10" s="16">
        <f t="shared" si="2"/>
        <v>95.490196078431367</v>
      </c>
      <c r="W10">
        <f t="shared" si="3"/>
        <v>124.80592163155187</v>
      </c>
      <c r="X10">
        <f t="shared" si="4"/>
        <v>66.174470525310866</v>
      </c>
    </row>
    <row r="11" spans="1:24">
      <c r="A11" s="12">
        <v>43344</v>
      </c>
      <c r="B11" s="13">
        <v>10</v>
      </c>
      <c r="C11" s="13">
        <v>6</v>
      </c>
      <c r="D11" s="13">
        <v>9</v>
      </c>
      <c r="E11" s="13">
        <v>14</v>
      </c>
      <c r="F11" s="13">
        <v>14</v>
      </c>
      <c r="G11" s="13">
        <v>13</v>
      </c>
      <c r="H11" s="13">
        <v>5</v>
      </c>
      <c r="I11" s="13">
        <v>14</v>
      </c>
      <c r="J11" s="13">
        <v>2</v>
      </c>
      <c r="K11" s="13">
        <v>2</v>
      </c>
      <c r="L11" s="13">
        <v>2</v>
      </c>
      <c r="M11" s="16">
        <f t="shared" si="0"/>
        <v>91</v>
      </c>
      <c r="U11" s="16">
        <f t="shared" si="1"/>
        <v>91</v>
      </c>
      <c r="V11" s="16">
        <f t="shared" si="2"/>
        <v>95.490196078431367</v>
      </c>
      <c r="W11">
        <f t="shared" si="3"/>
        <v>124.80592163155187</v>
      </c>
      <c r="X11">
        <f t="shared" si="4"/>
        <v>66.174470525310866</v>
      </c>
    </row>
    <row r="12" spans="1:24">
      <c r="A12" s="12">
        <v>43374</v>
      </c>
      <c r="B12" s="13">
        <v>12</v>
      </c>
      <c r="C12" s="13">
        <v>6</v>
      </c>
      <c r="D12" s="13">
        <v>8</v>
      </c>
      <c r="E12" s="13">
        <v>6</v>
      </c>
      <c r="F12" s="13">
        <v>13</v>
      </c>
      <c r="G12" s="13">
        <v>12</v>
      </c>
      <c r="H12" s="13">
        <v>2</v>
      </c>
      <c r="I12" s="13">
        <v>8</v>
      </c>
      <c r="J12" s="13">
        <v>1</v>
      </c>
      <c r="K12" s="13">
        <v>2</v>
      </c>
      <c r="L12" s="13">
        <v>2</v>
      </c>
      <c r="M12" s="16">
        <f t="shared" si="0"/>
        <v>72</v>
      </c>
      <c r="U12" s="16">
        <f t="shared" si="1"/>
        <v>72</v>
      </c>
      <c r="V12" s="16">
        <f t="shared" si="2"/>
        <v>95.490196078431367</v>
      </c>
      <c r="W12">
        <f t="shared" si="3"/>
        <v>124.80592163155187</v>
      </c>
      <c r="X12">
        <f t="shared" si="4"/>
        <v>66.174470525310866</v>
      </c>
    </row>
    <row r="13" spans="1:24">
      <c r="A13" s="12">
        <v>43405</v>
      </c>
      <c r="B13" s="13">
        <v>13</v>
      </c>
      <c r="C13" s="13">
        <v>10</v>
      </c>
      <c r="D13" s="13">
        <v>14</v>
      </c>
      <c r="E13" s="13">
        <v>13</v>
      </c>
      <c r="F13" s="13">
        <v>10</v>
      </c>
      <c r="G13" s="13">
        <v>14</v>
      </c>
      <c r="H13" s="13">
        <v>5</v>
      </c>
      <c r="I13" s="13">
        <v>6</v>
      </c>
      <c r="J13" s="13">
        <v>1</v>
      </c>
      <c r="K13" s="13">
        <v>4</v>
      </c>
      <c r="L13" s="13">
        <v>2</v>
      </c>
      <c r="M13" s="16">
        <f t="shared" si="0"/>
        <v>92</v>
      </c>
      <c r="U13" s="16">
        <f t="shared" si="1"/>
        <v>92</v>
      </c>
      <c r="V13" s="16">
        <f t="shared" si="2"/>
        <v>95.490196078431367</v>
      </c>
      <c r="W13">
        <f t="shared" si="3"/>
        <v>124.80592163155187</v>
      </c>
      <c r="X13">
        <f t="shared" si="4"/>
        <v>66.174470525310866</v>
      </c>
    </row>
    <row r="14" spans="1:24">
      <c r="A14" s="12">
        <v>43435</v>
      </c>
      <c r="B14" s="13">
        <v>15</v>
      </c>
      <c r="C14" s="13">
        <v>7</v>
      </c>
      <c r="D14" s="13">
        <v>15</v>
      </c>
      <c r="E14" s="13">
        <v>5</v>
      </c>
      <c r="F14" s="13">
        <v>15</v>
      </c>
      <c r="G14" s="13">
        <v>16</v>
      </c>
      <c r="H14" s="13">
        <v>4</v>
      </c>
      <c r="I14" s="13">
        <v>4</v>
      </c>
      <c r="J14" s="13">
        <v>7</v>
      </c>
      <c r="K14" s="13">
        <v>2</v>
      </c>
      <c r="L14" s="14">
        <v>0</v>
      </c>
      <c r="M14" s="16">
        <f t="shared" si="0"/>
        <v>90</v>
      </c>
      <c r="U14" s="16">
        <f t="shared" si="1"/>
        <v>90</v>
      </c>
      <c r="V14" s="16">
        <f t="shared" si="2"/>
        <v>95.490196078431367</v>
      </c>
      <c r="W14">
        <f t="shared" si="3"/>
        <v>124.80592163155187</v>
      </c>
      <c r="X14">
        <f t="shared" si="4"/>
        <v>66.174470525310866</v>
      </c>
    </row>
    <row r="15" spans="1:24">
      <c r="A15" s="12">
        <v>43466</v>
      </c>
      <c r="B15" s="13">
        <v>18</v>
      </c>
      <c r="C15" s="13">
        <v>12</v>
      </c>
      <c r="D15" s="13">
        <v>16</v>
      </c>
      <c r="E15" s="13">
        <v>21</v>
      </c>
      <c r="F15" s="13">
        <v>19</v>
      </c>
      <c r="G15" s="13">
        <v>21</v>
      </c>
      <c r="H15" s="13">
        <v>7</v>
      </c>
      <c r="I15" s="13">
        <v>5</v>
      </c>
      <c r="J15" s="13">
        <v>10</v>
      </c>
      <c r="K15" s="13">
        <v>6</v>
      </c>
      <c r="L15" s="13">
        <v>3</v>
      </c>
      <c r="M15" s="16">
        <f t="shared" si="0"/>
        <v>138</v>
      </c>
      <c r="U15" s="16">
        <f t="shared" si="1"/>
        <v>138</v>
      </c>
      <c r="V15" s="16">
        <f t="shared" si="2"/>
        <v>95.490196078431367</v>
      </c>
      <c r="W15">
        <f t="shared" si="3"/>
        <v>124.80592163155187</v>
      </c>
      <c r="X15">
        <f t="shared" si="4"/>
        <v>66.174470525310866</v>
      </c>
    </row>
    <row r="16" spans="1:24">
      <c r="A16" s="12">
        <v>43497</v>
      </c>
      <c r="B16" s="13">
        <v>9</v>
      </c>
      <c r="C16" s="13">
        <v>7</v>
      </c>
      <c r="D16" s="13">
        <v>11</v>
      </c>
      <c r="E16" s="13">
        <v>13</v>
      </c>
      <c r="F16" s="13">
        <v>12</v>
      </c>
      <c r="G16" s="13">
        <v>20</v>
      </c>
      <c r="H16" s="13">
        <v>5</v>
      </c>
      <c r="I16" s="13">
        <v>8</v>
      </c>
      <c r="J16" s="13">
        <v>8</v>
      </c>
      <c r="K16" s="13">
        <v>1</v>
      </c>
      <c r="L16" s="13">
        <v>4</v>
      </c>
      <c r="M16" s="16">
        <f t="shared" si="0"/>
        <v>98</v>
      </c>
      <c r="U16" s="16">
        <f t="shared" si="1"/>
        <v>98</v>
      </c>
      <c r="V16" s="16">
        <f t="shared" si="2"/>
        <v>95.490196078431367</v>
      </c>
      <c r="W16">
        <f t="shared" si="3"/>
        <v>124.80592163155187</v>
      </c>
      <c r="X16">
        <f t="shared" si="4"/>
        <v>66.174470525310866</v>
      </c>
    </row>
    <row r="17" spans="1:24">
      <c r="A17" s="12">
        <v>43525</v>
      </c>
      <c r="B17" s="13">
        <v>10</v>
      </c>
      <c r="C17" s="13">
        <v>5</v>
      </c>
      <c r="D17" s="13">
        <v>13</v>
      </c>
      <c r="E17" s="13">
        <v>13</v>
      </c>
      <c r="F17" s="13">
        <v>12</v>
      </c>
      <c r="G17" s="13">
        <v>23</v>
      </c>
      <c r="H17" s="13">
        <v>8</v>
      </c>
      <c r="I17" s="13">
        <v>5</v>
      </c>
      <c r="J17" s="13">
        <v>3</v>
      </c>
      <c r="K17" s="13">
        <v>2</v>
      </c>
      <c r="L17" s="14">
        <v>0</v>
      </c>
      <c r="M17" s="16">
        <f t="shared" si="0"/>
        <v>94</v>
      </c>
      <c r="U17" s="16">
        <f t="shared" si="1"/>
        <v>94</v>
      </c>
      <c r="V17" s="16">
        <f t="shared" si="2"/>
        <v>95.490196078431367</v>
      </c>
      <c r="W17">
        <f t="shared" si="3"/>
        <v>124.80592163155187</v>
      </c>
      <c r="X17">
        <f t="shared" si="4"/>
        <v>66.174470525310866</v>
      </c>
    </row>
    <row r="18" spans="1:24">
      <c r="A18" s="12">
        <v>43556</v>
      </c>
      <c r="B18" s="13">
        <v>16</v>
      </c>
      <c r="C18" s="13">
        <v>10</v>
      </c>
      <c r="D18" s="13">
        <v>10</v>
      </c>
      <c r="E18" s="13">
        <v>11</v>
      </c>
      <c r="F18" s="13">
        <v>15</v>
      </c>
      <c r="G18" s="13">
        <v>18</v>
      </c>
      <c r="H18" s="13">
        <v>3</v>
      </c>
      <c r="I18" s="13">
        <v>5</v>
      </c>
      <c r="J18" s="13">
        <v>4</v>
      </c>
      <c r="K18" s="13">
        <v>3</v>
      </c>
      <c r="L18" s="13">
        <v>2</v>
      </c>
      <c r="M18" s="16">
        <f t="shared" si="0"/>
        <v>97</v>
      </c>
      <c r="U18" s="16">
        <f t="shared" si="1"/>
        <v>97</v>
      </c>
      <c r="V18" s="16">
        <f t="shared" si="2"/>
        <v>95.490196078431367</v>
      </c>
      <c r="W18">
        <f t="shared" si="3"/>
        <v>124.80592163155187</v>
      </c>
      <c r="X18">
        <f t="shared" si="4"/>
        <v>66.174470525310866</v>
      </c>
    </row>
    <row r="19" spans="1:24">
      <c r="A19" s="12">
        <v>43586</v>
      </c>
      <c r="B19" s="13">
        <v>18</v>
      </c>
      <c r="C19" s="13">
        <v>6</v>
      </c>
      <c r="D19" s="13">
        <v>9</v>
      </c>
      <c r="E19" s="13">
        <v>22</v>
      </c>
      <c r="F19" s="13">
        <v>9</v>
      </c>
      <c r="G19" s="13">
        <v>14</v>
      </c>
      <c r="H19" s="13">
        <v>3</v>
      </c>
      <c r="I19" s="13">
        <v>7</v>
      </c>
      <c r="J19" s="13">
        <v>5</v>
      </c>
      <c r="K19" s="13">
        <v>1</v>
      </c>
      <c r="L19" s="14">
        <v>0</v>
      </c>
      <c r="M19" s="16">
        <f t="shared" si="0"/>
        <v>94</v>
      </c>
      <c r="U19" s="16">
        <f t="shared" si="1"/>
        <v>94</v>
      </c>
      <c r="V19" s="16">
        <f t="shared" si="2"/>
        <v>95.490196078431367</v>
      </c>
      <c r="W19">
        <f t="shared" si="3"/>
        <v>124.80592163155187</v>
      </c>
      <c r="X19">
        <f t="shared" si="4"/>
        <v>66.174470525310866</v>
      </c>
    </row>
    <row r="20" spans="1:24">
      <c r="A20" s="12">
        <v>43617</v>
      </c>
      <c r="B20" s="13">
        <v>16</v>
      </c>
      <c r="C20" s="13">
        <v>6</v>
      </c>
      <c r="D20" s="13">
        <v>13</v>
      </c>
      <c r="E20" s="13">
        <v>17</v>
      </c>
      <c r="F20" s="13">
        <v>15</v>
      </c>
      <c r="G20" s="13">
        <v>18</v>
      </c>
      <c r="H20" s="13">
        <v>6</v>
      </c>
      <c r="I20" s="13">
        <v>5</v>
      </c>
      <c r="J20" s="13">
        <v>5</v>
      </c>
      <c r="K20" s="13">
        <v>3</v>
      </c>
      <c r="L20" s="13">
        <v>1</v>
      </c>
      <c r="M20" s="16">
        <f t="shared" si="0"/>
        <v>105</v>
      </c>
      <c r="U20" s="16">
        <f t="shared" si="1"/>
        <v>105</v>
      </c>
      <c r="V20" s="16">
        <f t="shared" si="2"/>
        <v>95.490196078431367</v>
      </c>
      <c r="W20">
        <f t="shared" si="3"/>
        <v>124.80592163155187</v>
      </c>
      <c r="X20">
        <f t="shared" si="4"/>
        <v>66.174470525310866</v>
      </c>
    </row>
    <row r="21" spans="1:24">
      <c r="A21" s="12">
        <v>43647</v>
      </c>
      <c r="B21" s="13">
        <v>10</v>
      </c>
      <c r="C21" s="13">
        <v>9</v>
      </c>
      <c r="D21" s="13">
        <v>12</v>
      </c>
      <c r="E21" s="13">
        <v>9</v>
      </c>
      <c r="F21" s="13">
        <v>14</v>
      </c>
      <c r="G21" s="13">
        <v>11</v>
      </c>
      <c r="H21" s="13">
        <v>4</v>
      </c>
      <c r="I21" s="13">
        <v>4</v>
      </c>
      <c r="J21" s="13">
        <v>7</v>
      </c>
      <c r="K21" s="13">
        <v>1</v>
      </c>
      <c r="L21" s="14">
        <v>0</v>
      </c>
      <c r="M21" s="16">
        <f t="shared" si="0"/>
        <v>81</v>
      </c>
      <c r="U21" s="16">
        <f t="shared" si="1"/>
        <v>81</v>
      </c>
      <c r="V21" s="16">
        <f t="shared" si="2"/>
        <v>95.490196078431367</v>
      </c>
      <c r="W21">
        <f t="shared" si="3"/>
        <v>124.80592163155187</v>
      </c>
      <c r="X21">
        <f t="shared" si="4"/>
        <v>66.174470525310866</v>
      </c>
    </row>
    <row r="22" spans="1:24">
      <c r="A22" s="12">
        <v>43678</v>
      </c>
      <c r="B22" s="13">
        <v>10</v>
      </c>
      <c r="C22" s="13">
        <v>5</v>
      </c>
      <c r="D22" s="13">
        <v>17</v>
      </c>
      <c r="E22" s="13">
        <v>16</v>
      </c>
      <c r="F22" s="13">
        <v>9</v>
      </c>
      <c r="G22" s="13">
        <v>10</v>
      </c>
      <c r="H22" s="13">
        <v>5</v>
      </c>
      <c r="I22" s="13">
        <v>5</v>
      </c>
      <c r="J22" s="13">
        <v>6</v>
      </c>
      <c r="K22" s="13">
        <v>7</v>
      </c>
      <c r="L22" s="13">
        <v>1</v>
      </c>
      <c r="M22" s="16">
        <f t="shared" si="0"/>
        <v>91</v>
      </c>
      <c r="U22" s="16">
        <f t="shared" si="1"/>
        <v>91</v>
      </c>
      <c r="V22" s="16">
        <f t="shared" si="2"/>
        <v>95.490196078431367</v>
      </c>
      <c r="W22">
        <f t="shared" si="3"/>
        <v>124.80592163155187</v>
      </c>
      <c r="X22">
        <f t="shared" si="4"/>
        <v>66.174470525310866</v>
      </c>
    </row>
    <row r="23" spans="1:24">
      <c r="A23" s="12">
        <v>43709</v>
      </c>
      <c r="B23" s="13">
        <v>13</v>
      </c>
      <c r="C23" s="13">
        <v>5</v>
      </c>
      <c r="D23" s="13">
        <v>9</v>
      </c>
      <c r="E23" s="13">
        <v>22</v>
      </c>
      <c r="F23" s="13">
        <v>12</v>
      </c>
      <c r="G23" s="13">
        <v>17</v>
      </c>
      <c r="H23" s="13">
        <v>1</v>
      </c>
      <c r="I23" s="13">
        <v>6</v>
      </c>
      <c r="J23" s="13">
        <v>2</v>
      </c>
      <c r="K23" s="13">
        <v>4</v>
      </c>
      <c r="L23" s="14">
        <v>0</v>
      </c>
      <c r="M23" s="16">
        <f t="shared" si="0"/>
        <v>91</v>
      </c>
      <c r="U23" s="16">
        <f t="shared" si="1"/>
        <v>91</v>
      </c>
      <c r="V23" s="16">
        <f t="shared" si="2"/>
        <v>95.490196078431367</v>
      </c>
      <c r="W23">
        <f t="shared" si="3"/>
        <v>124.80592163155187</v>
      </c>
      <c r="X23">
        <f t="shared" si="4"/>
        <v>66.174470525310866</v>
      </c>
    </row>
    <row r="24" spans="1:24">
      <c r="A24" s="12">
        <v>43739</v>
      </c>
      <c r="B24" s="13">
        <v>16</v>
      </c>
      <c r="C24" s="13">
        <v>6</v>
      </c>
      <c r="D24" s="13">
        <v>12</v>
      </c>
      <c r="E24" s="13">
        <v>16</v>
      </c>
      <c r="F24" s="13">
        <v>24</v>
      </c>
      <c r="G24" s="13">
        <v>17</v>
      </c>
      <c r="H24" s="13">
        <v>4</v>
      </c>
      <c r="I24" s="13">
        <v>13</v>
      </c>
      <c r="J24" s="13">
        <v>3</v>
      </c>
      <c r="K24" s="13">
        <v>4</v>
      </c>
      <c r="L24" s="13">
        <v>1</v>
      </c>
      <c r="M24" s="16">
        <f t="shared" si="0"/>
        <v>116</v>
      </c>
      <c r="U24" s="16">
        <f t="shared" si="1"/>
        <v>116</v>
      </c>
      <c r="V24" s="16">
        <f t="shared" si="2"/>
        <v>95.490196078431367</v>
      </c>
      <c r="W24">
        <f t="shared" si="3"/>
        <v>124.80592163155187</v>
      </c>
      <c r="X24">
        <f t="shared" si="4"/>
        <v>66.174470525310866</v>
      </c>
    </row>
    <row r="25" spans="1:24">
      <c r="A25" s="12">
        <v>43770</v>
      </c>
      <c r="B25" s="13">
        <v>15</v>
      </c>
      <c r="C25" s="13">
        <v>8</v>
      </c>
      <c r="D25" s="13">
        <v>13</v>
      </c>
      <c r="E25" s="13">
        <v>11</v>
      </c>
      <c r="F25" s="13">
        <v>21</v>
      </c>
      <c r="G25" s="13">
        <v>11</v>
      </c>
      <c r="H25" s="13">
        <v>2</v>
      </c>
      <c r="I25" s="13">
        <v>5</v>
      </c>
      <c r="J25" s="13">
        <v>4</v>
      </c>
      <c r="K25" s="13">
        <v>3</v>
      </c>
      <c r="L25" s="13">
        <v>1</v>
      </c>
      <c r="M25" s="16">
        <f t="shared" si="0"/>
        <v>94</v>
      </c>
      <c r="U25" s="16">
        <f t="shared" si="1"/>
        <v>94</v>
      </c>
      <c r="V25" s="16">
        <f t="shared" si="2"/>
        <v>95.490196078431367</v>
      </c>
      <c r="W25">
        <f t="shared" si="3"/>
        <v>124.80592163155187</v>
      </c>
      <c r="X25">
        <f t="shared" si="4"/>
        <v>66.174470525310866</v>
      </c>
    </row>
    <row r="26" spans="1:24">
      <c r="A26" s="12">
        <v>43800</v>
      </c>
      <c r="B26" s="13">
        <v>10</v>
      </c>
      <c r="C26" s="13">
        <v>4</v>
      </c>
      <c r="D26" s="13">
        <v>14</v>
      </c>
      <c r="E26" s="13">
        <v>17</v>
      </c>
      <c r="F26" s="13">
        <v>19</v>
      </c>
      <c r="G26" s="13">
        <v>20</v>
      </c>
      <c r="H26" s="13">
        <v>8</v>
      </c>
      <c r="I26" s="13">
        <v>8</v>
      </c>
      <c r="J26" s="13">
        <v>8</v>
      </c>
      <c r="K26" s="13">
        <v>2</v>
      </c>
      <c r="L26" s="14">
        <v>0</v>
      </c>
      <c r="M26" s="16">
        <f t="shared" si="0"/>
        <v>110</v>
      </c>
      <c r="U26" s="16">
        <f t="shared" si="1"/>
        <v>110</v>
      </c>
      <c r="V26" s="16">
        <f t="shared" si="2"/>
        <v>95.490196078431367</v>
      </c>
      <c r="W26">
        <f t="shared" si="3"/>
        <v>124.80592163155187</v>
      </c>
      <c r="X26">
        <f t="shared" si="4"/>
        <v>66.174470525310866</v>
      </c>
    </row>
    <row r="27" spans="1:24">
      <c r="A27" s="12">
        <v>43831</v>
      </c>
      <c r="B27" s="13">
        <v>15</v>
      </c>
      <c r="C27" s="13">
        <v>5</v>
      </c>
      <c r="D27" s="13">
        <v>16</v>
      </c>
      <c r="E27" s="13">
        <v>21</v>
      </c>
      <c r="F27" s="13">
        <v>25</v>
      </c>
      <c r="G27" s="13">
        <v>22</v>
      </c>
      <c r="H27" s="13">
        <v>3</v>
      </c>
      <c r="I27" s="13">
        <v>7</v>
      </c>
      <c r="J27" s="13">
        <v>3</v>
      </c>
      <c r="K27" s="13">
        <v>2</v>
      </c>
      <c r="L27" s="14">
        <v>0</v>
      </c>
      <c r="M27" s="16">
        <f t="shared" si="0"/>
        <v>119</v>
      </c>
      <c r="U27" s="16">
        <f t="shared" si="1"/>
        <v>119</v>
      </c>
      <c r="V27" s="16">
        <f t="shared" si="2"/>
        <v>95.490196078431367</v>
      </c>
      <c r="W27">
        <f t="shared" si="3"/>
        <v>124.80592163155187</v>
      </c>
      <c r="X27">
        <f t="shared" si="4"/>
        <v>66.174470525310866</v>
      </c>
    </row>
    <row r="28" spans="1:24">
      <c r="A28" s="12">
        <v>43862</v>
      </c>
      <c r="B28" s="13">
        <v>13</v>
      </c>
      <c r="C28" s="13">
        <v>6</v>
      </c>
      <c r="D28" s="13">
        <v>21</v>
      </c>
      <c r="E28" s="13">
        <v>24</v>
      </c>
      <c r="F28" s="13">
        <v>11</v>
      </c>
      <c r="G28" s="13">
        <v>26</v>
      </c>
      <c r="H28" s="13">
        <v>5</v>
      </c>
      <c r="I28" s="13">
        <v>8</v>
      </c>
      <c r="J28" s="13">
        <v>4</v>
      </c>
      <c r="K28" s="13">
        <v>4</v>
      </c>
      <c r="L28" s="13">
        <v>1</v>
      </c>
      <c r="M28" s="16">
        <f t="shared" si="0"/>
        <v>123</v>
      </c>
      <c r="U28" s="16">
        <f t="shared" si="1"/>
        <v>123</v>
      </c>
      <c r="V28" s="16">
        <f t="shared" si="2"/>
        <v>95.490196078431367</v>
      </c>
      <c r="W28">
        <f t="shared" si="3"/>
        <v>124.80592163155187</v>
      </c>
      <c r="X28">
        <f t="shared" si="4"/>
        <v>66.174470525310866</v>
      </c>
    </row>
    <row r="29" spans="1:24">
      <c r="A29" s="12">
        <v>43891</v>
      </c>
      <c r="B29" s="13">
        <v>14</v>
      </c>
      <c r="C29" s="13">
        <v>4</v>
      </c>
      <c r="D29" s="13">
        <v>12</v>
      </c>
      <c r="E29" s="13">
        <v>18</v>
      </c>
      <c r="F29" s="13">
        <v>17</v>
      </c>
      <c r="G29" s="13">
        <v>19</v>
      </c>
      <c r="H29" s="13">
        <v>7</v>
      </c>
      <c r="I29" s="13">
        <v>5</v>
      </c>
      <c r="J29" s="13">
        <v>5</v>
      </c>
      <c r="K29" s="13">
        <v>4</v>
      </c>
      <c r="L29" s="14">
        <v>0</v>
      </c>
      <c r="M29" s="16">
        <f t="shared" si="0"/>
        <v>105</v>
      </c>
      <c r="U29" s="16">
        <f t="shared" si="1"/>
        <v>105</v>
      </c>
      <c r="V29" s="16">
        <f t="shared" si="2"/>
        <v>95.490196078431367</v>
      </c>
      <c r="W29">
        <f t="shared" si="3"/>
        <v>124.80592163155187</v>
      </c>
      <c r="X29">
        <f t="shared" si="4"/>
        <v>66.174470525310866</v>
      </c>
    </row>
    <row r="30" spans="1:24">
      <c r="A30" s="12">
        <v>43922</v>
      </c>
      <c r="B30" s="13">
        <v>7</v>
      </c>
      <c r="C30" s="13">
        <v>3</v>
      </c>
      <c r="D30" s="13">
        <v>10</v>
      </c>
      <c r="E30" s="13">
        <v>16</v>
      </c>
      <c r="F30" s="13">
        <v>12</v>
      </c>
      <c r="G30" s="13">
        <v>18</v>
      </c>
      <c r="H30" s="13">
        <v>5</v>
      </c>
      <c r="I30" s="13">
        <v>9</v>
      </c>
      <c r="J30" s="13">
        <v>4</v>
      </c>
      <c r="K30" s="13">
        <v>4</v>
      </c>
      <c r="L30" s="13">
        <v>1</v>
      </c>
      <c r="M30" s="16">
        <f t="shared" si="0"/>
        <v>89</v>
      </c>
      <c r="U30" s="16">
        <f t="shared" si="1"/>
        <v>89</v>
      </c>
      <c r="V30" s="16">
        <f t="shared" si="2"/>
        <v>95.490196078431367</v>
      </c>
      <c r="W30">
        <f t="shared" si="3"/>
        <v>124.80592163155187</v>
      </c>
      <c r="X30">
        <f t="shared" si="4"/>
        <v>66.174470525310866</v>
      </c>
    </row>
    <row r="31" spans="1:24">
      <c r="A31" s="12">
        <v>43952</v>
      </c>
      <c r="B31" s="13">
        <v>9</v>
      </c>
      <c r="C31" s="13">
        <v>9</v>
      </c>
      <c r="D31" s="13">
        <v>17</v>
      </c>
      <c r="E31" s="13">
        <v>18</v>
      </c>
      <c r="F31" s="13">
        <v>15</v>
      </c>
      <c r="G31" s="13">
        <v>9</v>
      </c>
      <c r="H31" s="13">
        <v>2</v>
      </c>
      <c r="I31" s="13">
        <v>4</v>
      </c>
      <c r="J31" s="13">
        <v>5</v>
      </c>
      <c r="K31" s="13">
        <v>2</v>
      </c>
      <c r="L31" s="14">
        <v>0</v>
      </c>
      <c r="M31" s="16">
        <f t="shared" si="0"/>
        <v>90</v>
      </c>
      <c r="U31" s="16">
        <f t="shared" si="1"/>
        <v>90</v>
      </c>
      <c r="V31" s="16">
        <f t="shared" si="2"/>
        <v>95.490196078431367</v>
      </c>
      <c r="W31">
        <f t="shared" si="3"/>
        <v>124.80592163155187</v>
      </c>
      <c r="X31">
        <f t="shared" si="4"/>
        <v>66.174470525310866</v>
      </c>
    </row>
    <row r="32" spans="1:24">
      <c r="A32" s="12">
        <v>43983</v>
      </c>
      <c r="B32" s="13">
        <v>12</v>
      </c>
      <c r="C32" s="13">
        <v>6</v>
      </c>
      <c r="D32" s="13">
        <v>20</v>
      </c>
      <c r="E32" s="13">
        <v>7</v>
      </c>
      <c r="F32" s="13">
        <v>13</v>
      </c>
      <c r="G32" s="13">
        <v>21</v>
      </c>
      <c r="H32" s="13">
        <v>2</v>
      </c>
      <c r="I32" s="13">
        <v>11</v>
      </c>
      <c r="J32" s="13">
        <v>7</v>
      </c>
      <c r="K32" s="13">
        <v>10</v>
      </c>
      <c r="L32" s="13">
        <v>1</v>
      </c>
      <c r="M32" s="16">
        <f t="shared" si="0"/>
        <v>110</v>
      </c>
      <c r="U32" s="16">
        <f t="shared" si="1"/>
        <v>110</v>
      </c>
      <c r="V32" s="16">
        <f t="shared" si="2"/>
        <v>95.490196078431367</v>
      </c>
      <c r="W32">
        <f t="shared" si="3"/>
        <v>124.80592163155187</v>
      </c>
      <c r="X32">
        <f t="shared" si="4"/>
        <v>66.174470525310866</v>
      </c>
    </row>
    <row r="33" spans="1:24">
      <c r="A33" s="12">
        <v>44013</v>
      </c>
      <c r="B33" s="13">
        <v>10</v>
      </c>
      <c r="C33" s="13">
        <v>6</v>
      </c>
      <c r="D33" s="13">
        <v>10</v>
      </c>
      <c r="E33" s="13">
        <v>15</v>
      </c>
      <c r="F33" s="13">
        <v>9</v>
      </c>
      <c r="G33" s="13">
        <v>12</v>
      </c>
      <c r="H33" s="13">
        <v>10</v>
      </c>
      <c r="I33" s="13">
        <v>7</v>
      </c>
      <c r="J33" s="13">
        <v>5</v>
      </c>
      <c r="K33" s="13">
        <v>4</v>
      </c>
      <c r="L33" s="13">
        <v>1</v>
      </c>
      <c r="M33" s="16">
        <f t="shared" si="0"/>
        <v>89</v>
      </c>
      <c r="U33" s="16">
        <f t="shared" si="1"/>
        <v>89</v>
      </c>
      <c r="V33" s="16">
        <f t="shared" si="2"/>
        <v>95.490196078431367</v>
      </c>
      <c r="W33">
        <f t="shared" si="3"/>
        <v>124.80592163155187</v>
      </c>
      <c r="X33">
        <f t="shared" si="4"/>
        <v>66.174470525310866</v>
      </c>
    </row>
    <row r="34" spans="1:24">
      <c r="A34" s="12">
        <v>44044</v>
      </c>
      <c r="B34" s="13">
        <v>13</v>
      </c>
      <c r="C34" s="13">
        <v>1</v>
      </c>
      <c r="D34" s="13">
        <v>8</v>
      </c>
      <c r="E34" s="13">
        <v>14</v>
      </c>
      <c r="F34" s="13">
        <v>12</v>
      </c>
      <c r="G34" s="13">
        <v>4</v>
      </c>
      <c r="H34" s="13">
        <v>1</v>
      </c>
      <c r="I34" s="13">
        <v>7</v>
      </c>
      <c r="J34" s="13">
        <v>3</v>
      </c>
      <c r="K34" s="13">
        <v>9</v>
      </c>
      <c r="L34" s="13">
        <v>2</v>
      </c>
      <c r="M34" s="16">
        <f t="shared" si="0"/>
        <v>74</v>
      </c>
      <c r="U34" s="16">
        <f t="shared" si="1"/>
        <v>74</v>
      </c>
      <c r="V34" s="16">
        <f t="shared" si="2"/>
        <v>95.490196078431367</v>
      </c>
      <c r="W34">
        <f t="shared" si="3"/>
        <v>124.80592163155187</v>
      </c>
      <c r="X34">
        <f t="shared" si="4"/>
        <v>66.174470525310866</v>
      </c>
    </row>
    <row r="35" spans="1:24">
      <c r="A35" s="12">
        <v>44075</v>
      </c>
      <c r="B35" s="13">
        <v>9</v>
      </c>
      <c r="C35" s="13">
        <v>4</v>
      </c>
      <c r="D35" s="13">
        <v>8</v>
      </c>
      <c r="E35" s="13">
        <v>15</v>
      </c>
      <c r="F35" s="13">
        <v>16</v>
      </c>
      <c r="G35" s="13">
        <v>20</v>
      </c>
      <c r="H35" s="13">
        <v>3</v>
      </c>
      <c r="I35" s="13">
        <v>5</v>
      </c>
      <c r="J35" s="13">
        <v>7</v>
      </c>
      <c r="K35" s="13">
        <v>2</v>
      </c>
      <c r="L35" s="13">
        <v>1</v>
      </c>
      <c r="M35" s="16">
        <f t="shared" si="0"/>
        <v>90</v>
      </c>
      <c r="U35" s="16">
        <f t="shared" si="1"/>
        <v>90</v>
      </c>
      <c r="V35" s="16">
        <f t="shared" si="2"/>
        <v>95.490196078431367</v>
      </c>
      <c r="W35">
        <f t="shared" si="3"/>
        <v>124.80592163155187</v>
      </c>
      <c r="X35">
        <f t="shared" si="4"/>
        <v>66.174470525310866</v>
      </c>
    </row>
    <row r="36" spans="1:24">
      <c r="A36" s="12">
        <v>44105</v>
      </c>
      <c r="B36" s="13">
        <v>9</v>
      </c>
      <c r="C36" s="13">
        <v>7</v>
      </c>
      <c r="D36" s="13">
        <v>14</v>
      </c>
      <c r="E36" s="13">
        <v>13</v>
      </c>
      <c r="F36" s="13">
        <v>16</v>
      </c>
      <c r="G36" s="13">
        <v>17</v>
      </c>
      <c r="H36" s="13">
        <v>1</v>
      </c>
      <c r="I36" s="13">
        <v>10</v>
      </c>
      <c r="J36" s="13">
        <v>11</v>
      </c>
      <c r="K36" s="13">
        <v>7</v>
      </c>
      <c r="L36" s="14">
        <v>0</v>
      </c>
      <c r="M36" s="16">
        <f t="shared" si="0"/>
        <v>105</v>
      </c>
      <c r="U36" s="16">
        <f t="shared" si="1"/>
        <v>105</v>
      </c>
      <c r="V36" s="16">
        <f t="shared" si="2"/>
        <v>95.490196078431367</v>
      </c>
      <c r="W36">
        <f t="shared" si="3"/>
        <v>124.80592163155187</v>
      </c>
      <c r="X36">
        <f t="shared" si="4"/>
        <v>66.174470525310866</v>
      </c>
    </row>
    <row r="37" spans="1:24">
      <c r="A37" s="12">
        <v>44136</v>
      </c>
      <c r="B37" s="13">
        <v>13</v>
      </c>
      <c r="C37" s="13">
        <v>4</v>
      </c>
      <c r="D37" s="13">
        <v>11</v>
      </c>
      <c r="E37" s="13">
        <v>18</v>
      </c>
      <c r="F37" s="13">
        <v>19</v>
      </c>
      <c r="G37" s="13">
        <v>11</v>
      </c>
      <c r="H37" s="14">
        <v>0</v>
      </c>
      <c r="I37" s="13">
        <v>10</v>
      </c>
      <c r="J37" s="13">
        <v>3</v>
      </c>
      <c r="K37" s="13">
        <v>1</v>
      </c>
      <c r="L37" s="13">
        <v>3</v>
      </c>
      <c r="M37" s="16">
        <f t="shared" si="0"/>
        <v>93</v>
      </c>
      <c r="U37" s="16">
        <f t="shared" si="1"/>
        <v>93</v>
      </c>
      <c r="V37" s="16">
        <f t="shared" si="2"/>
        <v>95.490196078431367</v>
      </c>
      <c r="W37">
        <f t="shared" si="3"/>
        <v>124.80592163155187</v>
      </c>
      <c r="X37">
        <f t="shared" si="4"/>
        <v>66.174470525310866</v>
      </c>
    </row>
    <row r="38" spans="1:24">
      <c r="A38" s="12">
        <v>44166</v>
      </c>
      <c r="B38" s="13">
        <v>7</v>
      </c>
      <c r="C38" s="13">
        <v>5</v>
      </c>
      <c r="D38" s="13">
        <v>20</v>
      </c>
      <c r="E38" s="13">
        <v>22</v>
      </c>
      <c r="F38" s="13">
        <v>21</v>
      </c>
      <c r="G38" s="13">
        <v>21</v>
      </c>
      <c r="H38" s="13">
        <v>4</v>
      </c>
      <c r="I38" s="13">
        <v>7</v>
      </c>
      <c r="J38" s="13">
        <v>5</v>
      </c>
      <c r="K38" s="13">
        <v>4</v>
      </c>
      <c r="L38" s="14">
        <v>0</v>
      </c>
      <c r="M38" s="16">
        <f t="shared" si="0"/>
        <v>116</v>
      </c>
      <c r="U38" s="16">
        <f t="shared" si="1"/>
        <v>116</v>
      </c>
      <c r="V38" s="16">
        <f t="shared" si="2"/>
        <v>95.490196078431367</v>
      </c>
      <c r="W38">
        <f t="shared" si="3"/>
        <v>124.80592163155187</v>
      </c>
      <c r="X38">
        <f t="shared" si="4"/>
        <v>66.174470525310866</v>
      </c>
    </row>
    <row r="39" spans="1:24">
      <c r="A39" s="12">
        <v>44197</v>
      </c>
      <c r="B39" s="13">
        <v>23</v>
      </c>
      <c r="C39" s="13">
        <v>5</v>
      </c>
      <c r="D39" s="13">
        <v>13</v>
      </c>
      <c r="E39" s="13">
        <v>18</v>
      </c>
      <c r="F39" s="13">
        <v>19</v>
      </c>
      <c r="G39" s="13">
        <v>14</v>
      </c>
      <c r="H39" s="13">
        <v>10</v>
      </c>
      <c r="I39" s="13">
        <v>6</v>
      </c>
      <c r="J39" s="13">
        <v>11</v>
      </c>
      <c r="K39" s="13">
        <v>3</v>
      </c>
      <c r="L39" s="13">
        <v>2</v>
      </c>
      <c r="M39" s="16">
        <f t="shared" si="0"/>
        <v>124</v>
      </c>
      <c r="U39" s="16">
        <f t="shared" si="1"/>
        <v>124</v>
      </c>
      <c r="V39" s="16">
        <f t="shared" si="2"/>
        <v>95.490196078431367</v>
      </c>
      <c r="W39">
        <f t="shared" si="3"/>
        <v>124.80592163155187</v>
      </c>
      <c r="X39">
        <f t="shared" si="4"/>
        <v>66.174470525310866</v>
      </c>
    </row>
    <row r="40" spans="1:24">
      <c r="A40" s="12">
        <v>44228</v>
      </c>
      <c r="B40" s="13">
        <v>12</v>
      </c>
      <c r="C40" s="13">
        <v>6</v>
      </c>
      <c r="D40" s="13">
        <v>16</v>
      </c>
      <c r="E40" s="13">
        <v>10</v>
      </c>
      <c r="F40" s="13">
        <v>25</v>
      </c>
      <c r="G40" s="13">
        <v>21</v>
      </c>
      <c r="H40" s="13">
        <v>4</v>
      </c>
      <c r="I40" s="13">
        <v>8</v>
      </c>
      <c r="J40" s="13">
        <v>8</v>
      </c>
      <c r="K40" s="13">
        <v>7</v>
      </c>
      <c r="L40" s="13">
        <v>1</v>
      </c>
      <c r="M40" s="16">
        <f t="shared" si="0"/>
        <v>118</v>
      </c>
      <c r="U40" s="16">
        <f t="shared" si="1"/>
        <v>118</v>
      </c>
      <c r="V40" s="16">
        <f t="shared" si="2"/>
        <v>95.490196078431367</v>
      </c>
      <c r="W40">
        <f t="shared" si="3"/>
        <v>124.80592163155187</v>
      </c>
      <c r="X40">
        <f t="shared" si="4"/>
        <v>66.174470525310866</v>
      </c>
    </row>
    <row r="41" spans="1:24">
      <c r="A41" s="12">
        <v>44256</v>
      </c>
      <c r="B41" s="13">
        <v>7</v>
      </c>
      <c r="C41" s="13">
        <v>7</v>
      </c>
      <c r="D41" s="13">
        <v>9</v>
      </c>
      <c r="E41" s="13">
        <v>24</v>
      </c>
      <c r="F41" s="13">
        <v>15</v>
      </c>
      <c r="G41" s="13">
        <v>19</v>
      </c>
      <c r="H41" s="13">
        <v>10</v>
      </c>
      <c r="I41" s="13">
        <v>4</v>
      </c>
      <c r="J41" s="13">
        <v>8</v>
      </c>
      <c r="K41" s="13">
        <v>3</v>
      </c>
      <c r="L41" s="14">
        <v>0</v>
      </c>
      <c r="M41" s="16">
        <f t="shared" si="0"/>
        <v>106</v>
      </c>
      <c r="U41" s="16">
        <f t="shared" si="1"/>
        <v>106</v>
      </c>
      <c r="V41" s="16">
        <f t="shared" si="2"/>
        <v>95.490196078431367</v>
      </c>
      <c r="W41">
        <f t="shared" si="3"/>
        <v>124.80592163155187</v>
      </c>
      <c r="X41">
        <f t="shared" si="4"/>
        <v>66.174470525310866</v>
      </c>
    </row>
    <row r="42" spans="1:24">
      <c r="A42" s="12">
        <v>44287</v>
      </c>
      <c r="B42" s="13">
        <v>11</v>
      </c>
      <c r="C42" s="13">
        <v>6</v>
      </c>
      <c r="D42" s="13">
        <v>16</v>
      </c>
      <c r="E42" s="13">
        <v>13</v>
      </c>
      <c r="F42" s="13">
        <v>14</v>
      </c>
      <c r="G42" s="13">
        <v>16</v>
      </c>
      <c r="H42" s="13">
        <v>9</v>
      </c>
      <c r="I42" s="13">
        <v>5</v>
      </c>
      <c r="J42" s="13">
        <v>6</v>
      </c>
      <c r="K42" s="13">
        <v>5</v>
      </c>
      <c r="L42" s="14">
        <v>0</v>
      </c>
      <c r="M42" s="16">
        <f t="shared" si="0"/>
        <v>101</v>
      </c>
      <c r="U42" s="16">
        <f t="shared" si="1"/>
        <v>101</v>
      </c>
      <c r="V42" s="16">
        <f t="shared" si="2"/>
        <v>95.490196078431367</v>
      </c>
      <c r="W42">
        <f t="shared" si="3"/>
        <v>124.80592163155187</v>
      </c>
      <c r="X42">
        <f t="shared" si="4"/>
        <v>66.174470525310866</v>
      </c>
    </row>
    <row r="43" spans="1:24">
      <c r="A43" s="12">
        <v>44317</v>
      </c>
      <c r="B43" s="13">
        <v>14</v>
      </c>
      <c r="C43" s="13">
        <v>6</v>
      </c>
      <c r="D43" s="13">
        <v>14</v>
      </c>
      <c r="E43" s="13">
        <v>12</v>
      </c>
      <c r="F43" s="13">
        <v>18</v>
      </c>
      <c r="G43" s="13">
        <v>16</v>
      </c>
      <c r="H43" s="13">
        <v>3</v>
      </c>
      <c r="I43" s="13">
        <v>10</v>
      </c>
      <c r="J43" s="13">
        <v>6</v>
      </c>
      <c r="K43" s="13">
        <v>5</v>
      </c>
      <c r="L43" s="14">
        <v>0</v>
      </c>
      <c r="M43" s="16">
        <f t="shared" si="0"/>
        <v>104</v>
      </c>
      <c r="U43" s="16">
        <f t="shared" si="1"/>
        <v>104</v>
      </c>
      <c r="V43" s="16">
        <f t="shared" si="2"/>
        <v>95.490196078431367</v>
      </c>
      <c r="W43">
        <f t="shared" si="3"/>
        <v>124.80592163155187</v>
      </c>
      <c r="X43">
        <f t="shared" si="4"/>
        <v>66.174470525310866</v>
      </c>
    </row>
    <row r="44" spans="1:24">
      <c r="A44" s="12">
        <v>44348</v>
      </c>
      <c r="B44" s="13">
        <v>7</v>
      </c>
      <c r="C44" s="13">
        <v>5</v>
      </c>
      <c r="D44" s="13">
        <v>16</v>
      </c>
      <c r="E44" s="13">
        <v>13</v>
      </c>
      <c r="F44" s="13">
        <v>18</v>
      </c>
      <c r="G44" s="13">
        <v>10</v>
      </c>
      <c r="H44" s="13">
        <v>4</v>
      </c>
      <c r="I44" s="13">
        <v>8</v>
      </c>
      <c r="J44" s="13">
        <v>1</v>
      </c>
      <c r="K44" s="13">
        <v>2</v>
      </c>
      <c r="L44" s="13">
        <v>1</v>
      </c>
      <c r="M44" s="16">
        <f t="shared" si="0"/>
        <v>85</v>
      </c>
      <c r="U44" s="16">
        <f t="shared" si="1"/>
        <v>85</v>
      </c>
      <c r="V44" s="16">
        <f t="shared" si="2"/>
        <v>95.490196078431367</v>
      </c>
      <c r="W44">
        <f t="shared" si="3"/>
        <v>124.80592163155187</v>
      </c>
      <c r="X44">
        <f t="shared" si="4"/>
        <v>66.174470525310866</v>
      </c>
    </row>
    <row r="45" spans="1:24">
      <c r="A45" s="12">
        <v>44378</v>
      </c>
      <c r="B45" s="13">
        <v>15</v>
      </c>
      <c r="C45" s="13">
        <v>4</v>
      </c>
      <c r="D45" s="13">
        <v>16</v>
      </c>
      <c r="E45" s="13">
        <v>19</v>
      </c>
      <c r="F45" s="13">
        <v>9</v>
      </c>
      <c r="G45" s="13">
        <v>8</v>
      </c>
      <c r="H45" s="13">
        <v>4</v>
      </c>
      <c r="I45" s="13">
        <v>5</v>
      </c>
      <c r="J45" s="13">
        <v>4</v>
      </c>
      <c r="K45" s="13">
        <v>3</v>
      </c>
      <c r="L45" s="13">
        <v>2</v>
      </c>
      <c r="M45" s="16">
        <f t="shared" si="0"/>
        <v>89</v>
      </c>
      <c r="U45" s="16">
        <f t="shared" si="1"/>
        <v>89</v>
      </c>
      <c r="V45" s="16">
        <f t="shared" si="2"/>
        <v>95.490196078431367</v>
      </c>
      <c r="W45">
        <f t="shared" si="3"/>
        <v>124.80592163155187</v>
      </c>
      <c r="X45">
        <f t="shared" si="4"/>
        <v>66.174470525310866</v>
      </c>
    </row>
    <row r="46" spans="1:24">
      <c r="A46" s="12">
        <v>44409</v>
      </c>
      <c r="B46" s="13">
        <v>11</v>
      </c>
      <c r="C46" s="13">
        <v>9</v>
      </c>
      <c r="D46" s="13">
        <v>14</v>
      </c>
      <c r="E46" s="13">
        <v>9</v>
      </c>
      <c r="F46" s="13">
        <v>12</v>
      </c>
      <c r="G46" s="13">
        <v>10</v>
      </c>
      <c r="H46" s="13">
        <v>2</v>
      </c>
      <c r="I46" s="13">
        <v>5</v>
      </c>
      <c r="J46" s="13">
        <v>3</v>
      </c>
      <c r="K46" s="13">
        <v>8</v>
      </c>
      <c r="L46" s="13">
        <v>1</v>
      </c>
      <c r="M46" s="16">
        <f t="shared" si="0"/>
        <v>84</v>
      </c>
      <c r="U46" s="16">
        <f t="shared" si="1"/>
        <v>84</v>
      </c>
      <c r="V46" s="16">
        <f t="shared" si="2"/>
        <v>95.490196078431367</v>
      </c>
      <c r="W46">
        <f t="shared" si="3"/>
        <v>124.80592163155187</v>
      </c>
      <c r="X46">
        <f t="shared" si="4"/>
        <v>66.174470525310866</v>
      </c>
    </row>
    <row r="47" spans="1:24">
      <c r="A47" s="12">
        <v>44440</v>
      </c>
      <c r="B47" s="13">
        <v>11</v>
      </c>
      <c r="C47" s="13">
        <v>6</v>
      </c>
      <c r="D47" s="13">
        <v>19</v>
      </c>
      <c r="E47" s="13">
        <v>15</v>
      </c>
      <c r="F47" s="13">
        <v>11</v>
      </c>
      <c r="G47" s="13">
        <v>18</v>
      </c>
      <c r="H47" s="13">
        <v>4</v>
      </c>
      <c r="I47" s="13">
        <v>5</v>
      </c>
      <c r="J47" s="13">
        <v>7</v>
      </c>
      <c r="K47" s="13">
        <v>4</v>
      </c>
      <c r="L47" s="13">
        <v>1</v>
      </c>
      <c r="M47" s="16">
        <f t="shared" si="0"/>
        <v>101</v>
      </c>
      <c r="U47" s="16">
        <f t="shared" si="1"/>
        <v>101</v>
      </c>
      <c r="V47" s="16">
        <f t="shared" si="2"/>
        <v>95.490196078431367</v>
      </c>
      <c r="W47">
        <f t="shared" si="3"/>
        <v>124.80592163155187</v>
      </c>
      <c r="X47">
        <f t="shared" si="4"/>
        <v>66.174470525310866</v>
      </c>
    </row>
    <row r="48" spans="1:24">
      <c r="A48" s="12">
        <v>44470</v>
      </c>
      <c r="B48" s="13">
        <v>13</v>
      </c>
      <c r="C48" s="13">
        <v>4</v>
      </c>
      <c r="D48" s="13">
        <v>7</v>
      </c>
      <c r="E48" s="13">
        <v>24</v>
      </c>
      <c r="F48" s="13">
        <v>14</v>
      </c>
      <c r="G48" s="13">
        <v>24</v>
      </c>
      <c r="H48" s="13">
        <v>6</v>
      </c>
      <c r="I48" s="13">
        <v>9</v>
      </c>
      <c r="J48" s="13">
        <v>5</v>
      </c>
      <c r="K48" s="13">
        <v>1</v>
      </c>
      <c r="L48" s="13">
        <v>5</v>
      </c>
      <c r="M48" s="16">
        <f t="shared" si="0"/>
        <v>112</v>
      </c>
      <c r="U48" s="16">
        <f t="shared" si="1"/>
        <v>112</v>
      </c>
      <c r="V48" s="16">
        <f t="shared" si="2"/>
        <v>95.490196078431367</v>
      </c>
      <c r="W48">
        <f t="shared" si="3"/>
        <v>124.80592163155187</v>
      </c>
      <c r="X48">
        <f t="shared" si="4"/>
        <v>66.174470525310866</v>
      </c>
    </row>
    <row r="49" spans="1:24">
      <c r="A49" s="12">
        <v>44501</v>
      </c>
      <c r="B49" s="13">
        <v>11</v>
      </c>
      <c r="C49" s="13">
        <v>8</v>
      </c>
      <c r="D49" s="13">
        <v>15</v>
      </c>
      <c r="E49" s="13">
        <v>14</v>
      </c>
      <c r="F49" s="13">
        <v>7</v>
      </c>
      <c r="G49" s="13">
        <v>15</v>
      </c>
      <c r="H49" s="13">
        <v>9</v>
      </c>
      <c r="I49" s="13">
        <v>18</v>
      </c>
      <c r="J49" s="13">
        <v>10</v>
      </c>
      <c r="K49" s="13">
        <v>3</v>
      </c>
      <c r="L49" s="13">
        <v>2</v>
      </c>
      <c r="M49" s="16">
        <f t="shared" si="0"/>
        <v>112</v>
      </c>
      <c r="U49" s="16">
        <f t="shared" si="1"/>
        <v>112</v>
      </c>
      <c r="V49" s="16">
        <f t="shared" si="2"/>
        <v>95.490196078431367</v>
      </c>
      <c r="W49">
        <f t="shared" si="3"/>
        <v>124.80592163155187</v>
      </c>
      <c r="X49">
        <f t="shared" si="4"/>
        <v>66.174470525310866</v>
      </c>
    </row>
    <row r="50" spans="1:24">
      <c r="A50" s="12">
        <v>44531</v>
      </c>
      <c r="B50" s="13">
        <v>21</v>
      </c>
      <c r="C50" s="13">
        <v>5</v>
      </c>
      <c r="D50" s="13">
        <v>13</v>
      </c>
      <c r="E50" s="13">
        <v>12</v>
      </c>
      <c r="F50" s="13">
        <v>12</v>
      </c>
      <c r="G50" s="13">
        <v>17</v>
      </c>
      <c r="H50" s="13">
        <v>2</v>
      </c>
      <c r="I50" s="13">
        <v>10</v>
      </c>
      <c r="J50" s="13">
        <v>4</v>
      </c>
      <c r="K50" s="13">
        <v>5</v>
      </c>
      <c r="L50" s="13">
        <v>1</v>
      </c>
      <c r="M50" s="16">
        <f t="shared" si="0"/>
        <v>102</v>
      </c>
      <c r="U50" s="16">
        <f t="shared" si="1"/>
        <v>102</v>
      </c>
      <c r="V50" s="16">
        <f t="shared" si="2"/>
        <v>95.490196078431367</v>
      </c>
      <c r="W50">
        <f t="shared" si="3"/>
        <v>124.80592163155187</v>
      </c>
      <c r="X50">
        <f t="shared" si="4"/>
        <v>66.174470525310866</v>
      </c>
    </row>
    <row r="51" spans="1:24">
      <c r="A51" s="12">
        <v>44562</v>
      </c>
      <c r="B51" s="13">
        <v>11</v>
      </c>
      <c r="C51" s="13">
        <v>10</v>
      </c>
      <c r="D51" s="13">
        <v>17</v>
      </c>
      <c r="E51" s="13">
        <v>18</v>
      </c>
      <c r="F51" s="13">
        <v>14</v>
      </c>
      <c r="G51" s="13">
        <v>12</v>
      </c>
      <c r="H51" s="13">
        <v>6</v>
      </c>
      <c r="I51" s="13">
        <v>12</v>
      </c>
      <c r="J51" s="13">
        <v>8</v>
      </c>
      <c r="K51" s="13">
        <v>2</v>
      </c>
      <c r="L51" s="14">
        <v>0</v>
      </c>
      <c r="M51" s="16">
        <f t="shared" si="0"/>
        <v>110</v>
      </c>
      <c r="U51" s="16">
        <f t="shared" si="1"/>
        <v>110</v>
      </c>
      <c r="V51" s="16">
        <f t="shared" si="2"/>
        <v>95.490196078431367</v>
      </c>
      <c r="W51">
        <f t="shared" si="3"/>
        <v>124.80592163155187</v>
      </c>
      <c r="X51">
        <f t="shared" si="4"/>
        <v>66.174470525310866</v>
      </c>
    </row>
    <row r="52" spans="1:24">
      <c r="A52" s="12">
        <v>44593</v>
      </c>
      <c r="B52" s="13">
        <v>12</v>
      </c>
      <c r="C52" s="13">
        <v>1</v>
      </c>
      <c r="D52" s="13">
        <v>10</v>
      </c>
      <c r="E52" s="13">
        <v>15</v>
      </c>
      <c r="F52" s="13">
        <v>11</v>
      </c>
      <c r="G52" s="13">
        <v>20</v>
      </c>
      <c r="H52" s="13">
        <v>2</v>
      </c>
      <c r="I52" s="13">
        <v>11</v>
      </c>
      <c r="J52" s="13">
        <v>3</v>
      </c>
      <c r="K52" s="13">
        <v>6</v>
      </c>
      <c r="L52" s="13">
        <v>4</v>
      </c>
      <c r="M52" s="16">
        <f t="shared" si="0"/>
        <v>95</v>
      </c>
      <c r="U52" s="16">
        <f t="shared" si="1"/>
        <v>95</v>
      </c>
      <c r="V52" s="16">
        <f t="shared" si="2"/>
        <v>95.490196078431367</v>
      </c>
      <c r="W52">
        <f t="shared" si="3"/>
        <v>124.80592163155187</v>
      </c>
      <c r="X52">
        <f t="shared" si="4"/>
        <v>66.174470525310866</v>
      </c>
    </row>
    <row r="53" spans="1:24">
      <c r="A53" s="12">
        <v>44621</v>
      </c>
      <c r="B53" s="13">
        <v>16</v>
      </c>
      <c r="C53" s="13">
        <v>6</v>
      </c>
      <c r="D53" s="13">
        <v>10</v>
      </c>
      <c r="E53" s="13">
        <v>23</v>
      </c>
      <c r="F53" s="13">
        <v>14</v>
      </c>
      <c r="G53" s="13">
        <v>25</v>
      </c>
      <c r="H53" s="13">
        <v>3</v>
      </c>
      <c r="I53" s="13">
        <v>5</v>
      </c>
      <c r="J53" s="13">
        <v>5</v>
      </c>
      <c r="K53" s="13">
        <v>1</v>
      </c>
      <c r="L53" s="14">
        <v>0</v>
      </c>
      <c r="M53" s="16">
        <f t="shared" si="0"/>
        <v>108</v>
      </c>
      <c r="U53" s="16">
        <f t="shared" si="1"/>
        <v>108</v>
      </c>
      <c r="V53" s="16">
        <f t="shared" si="2"/>
        <v>95.490196078431367</v>
      </c>
      <c r="W53">
        <f t="shared" si="3"/>
        <v>124.80592163155187</v>
      </c>
      <c r="X53">
        <f t="shared" si="4"/>
        <v>66.174470525310866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workbookViewId="0">
      <selection activeCell="D2" sqref="D2:D87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36" t="s">
        <v>91</v>
      </c>
      <c r="B1" s="36"/>
      <c r="C1" s="36"/>
      <c r="D1" s="36"/>
      <c r="E1" s="36"/>
      <c r="F1" s="36" t="s">
        <v>68</v>
      </c>
      <c r="G1" s="36"/>
      <c r="H1" s="36"/>
      <c r="I1" s="36"/>
      <c r="J1" s="36"/>
      <c r="K1" s="36" t="s">
        <v>97</v>
      </c>
      <c r="L1" s="36"/>
      <c r="M1" s="36" t="s">
        <v>102</v>
      </c>
      <c r="N1" s="36"/>
    </row>
    <row r="2" spans="1:14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98</v>
      </c>
      <c r="L2">
        <f>(J5/2+I5/2)^0.5</f>
        <v>9.240037408827229</v>
      </c>
      <c r="M2" t="s">
        <v>103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99</v>
      </c>
      <c r="L3">
        <f>(J3-I3)/(L2*(1/84+1/84)^0.5)</f>
        <v>5.8585526701488373</v>
      </c>
      <c r="M3" t="s">
        <v>104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36" t="s">
        <v>69</v>
      </c>
      <c r="G4" s="36"/>
      <c r="H4" s="36"/>
      <c r="I4" s="36"/>
      <c r="J4" s="36"/>
      <c r="K4" t="s">
        <v>100</v>
      </c>
      <c r="L4">
        <f>_xlfn.T.INV(0.99,168)</f>
        <v>2.3487488239602206</v>
      </c>
      <c r="M4" t="s">
        <v>79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101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36" t="s">
        <v>8</v>
      </c>
      <c r="G6" s="36"/>
      <c r="H6" s="36"/>
      <c r="I6" s="36"/>
      <c r="J6" s="36"/>
      <c r="K6" t="s">
        <v>79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A1:E1"/>
    <mergeCell ref="F1:J1"/>
    <mergeCell ref="F4:J4"/>
    <mergeCell ref="F6:J6"/>
    <mergeCell ref="K1:L1"/>
    <mergeCell ref="M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tabSelected="1" topLeftCell="D16" workbookViewId="0">
      <selection activeCell="H32" sqref="H32"/>
    </sheetView>
  </sheetViews>
  <sheetFormatPr defaultRowHeight="16.5"/>
  <cols>
    <col min="2" max="2" width="17.125" customWidth="1"/>
    <col min="3" max="3" width="7.625" customWidth="1"/>
    <col min="5" max="5" width="10.5" customWidth="1"/>
    <col min="6" max="6" width="14.625" customWidth="1"/>
    <col min="8" max="8" width="16" customWidth="1"/>
    <col min="12" max="12" width="12.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95</v>
      </c>
      <c r="B1" t="s">
        <v>106</v>
      </c>
      <c r="C1">
        <f>MIN(A2:A86)</f>
        <v>252</v>
      </c>
      <c r="D1" t="s">
        <v>105</v>
      </c>
      <c r="E1" t="s">
        <v>122</v>
      </c>
      <c r="F1" t="s">
        <v>123</v>
      </c>
      <c r="G1" t="s">
        <v>62</v>
      </c>
      <c r="H1" t="s">
        <v>125</v>
      </c>
      <c r="J1" t="s">
        <v>114</v>
      </c>
      <c r="K1" t="s">
        <v>121</v>
      </c>
      <c r="L1" t="s">
        <v>120</v>
      </c>
      <c r="Q1" t="s">
        <v>115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107</v>
      </c>
      <c r="C2">
        <f>MAX(A2:A86)</f>
        <v>369</v>
      </c>
      <c r="D2" t="s">
        <v>110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>_xlfn.GAMMA.INV(J2/100,$R$4,$R$5)</f>
        <v>351.47161240054709</v>
      </c>
      <c r="Q2" t="s">
        <v>116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108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0">85*F3</f>
        <v>1.3409437800472406</v>
      </c>
      <c r="H3">
        <f t="shared" ref="H3:H29" si="1">(E3-G3)^2/G3</f>
        <v>8.6687199629507217E-2</v>
      </c>
      <c r="J3">
        <f t="shared" ref="J3:J66" si="2">100*(_xlfn.RANK.EQ(A3,$A$2:$A$86,1)-0.5)/85</f>
        <v>65.294117647058826</v>
      </c>
      <c r="K3">
        <f t="shared" ref="K3:K66" si="3">_xlfn.GAMMA.INV(J3/100,$C$8,$C$9)</f>
        <v>353.25168979037204</v>
      </c>
      <c r="L3">
        <f>_xlfn.GAMMA.INV(J3/100,$R$4,$R$5)</f>
        <v>351.47161240054709</v>
      </c>
      <c r="Q3" t="s">
        <v>117</v>
      </c>
      <c r="R3">
        <f>R2^0.5</f>
        <v>4.6441074871327341</v>
      </c>
    </row>
    <row r="4" spans="1:24">
      <c r="A4">
        <v>352</v>
      </c>
      <c r="B4" t="s">
        <v>109</v>
      </c>
      <c r="C4">
        <f>LARGE(A2:A86,2)</f>
        <v>358</v>
      </c>
      <c r="D4">
        <v>335</v>
      </c>
      <c r="E4">
        <f t="shared" ref="E4:E27" si="4">COUNTIF($A$2:$A$86,"="&amp;D4)</f>
        <v>1</v>
      </c>
      <c r="F4">
        <f t="shared" ref="F4:F27" si="5">_xlfn.GAMMA.DIST(D4,$C$8,$C$9,0)</f>
        <v>1.7512755195350838E-2</v>
      </c>
      <c r="G4">
        <f t="shared" si="0"/>
        <v>1.4885841916048212</v>
      </c>
      <c r="H4">
        <f t="shared" si="1"/>
        <v>0.16036346055024406</v>
      </c>
      <c r="J4">
        <f t="shared" si="2"/>
        <v>65.294117647058826</v>
      </c>
      <c r="K4">
        <f t="shared" si="3"/>
        <v>353.25168979037204</v>
      </c>
      <c r="L4">
        <f>_xlfn.GAMMA.INV(J4/100,$R$4,$R$5)</f>
        <v>351.47161240054709</v>
      </c>
      <c r="Q4" t="s">
        <v>118</v>
      </c>
      <c r="R4">
        <f>R1^2/R2</f>
        <v>5668.8369408966337</v>
      </c>
    </row>
    <row r="5" spans="1:24">
      <c r="A5">
        <v>355</v>
      </c>
      <c r="B5" t="s">
        <v>68</v>
      </c>
      <c r="C5">
        <f>AVERAGE(A2:A86)</f>
        <v>348.74117647058824</v>
      </c>
      <c r="D5">
        <v>336</v>
      </c>
      <c r="E5">
        <f t="shared" si="4"/>
        <v>0</v>
      </c>
      <c r="F5">
        <f t="shared" si="5"/>
        <v>1.9289253611938426E-2</v>
      </c>
      <c r="G5">
        <f t="shared" si="0"/>
        <v>1.6395865570147663</v>
      </c>
      <c r="H5">
        <f t="shared" si="1"/>
        <v>1.6395865570147665</v>
      </c>
      <c r="J5">
        <f t="shared" si="2"/>
        <v>86.470588235294116</v>
      </c>
      <c r="K5">
        <f t="shared" si="3"/>
        <v>361.71829720993651</v>
      </c>
      <c r="L5">
        <f>_xlfn.GAMMA.INV(J5/100,$R$4,$R$5)</f>
        <v>354.78335531538568</v>
      </c>
      <c r="Q5" t="s">
        <v>119</v>
      </c>
      <c r="R5">
        <f>R2/R1</f>
        <v>6.1681550245314326E-2</v>
      </c>
    </row>
    <row r="6" spans="1:24">
      <c r="A6">
        <v>353</v>
      </c>
      <c r="B6" t="s">
        <v>69</v>
      </c>
      <c r="C6">
        <f>_xlfn.VAR.S(A2:A86)</f>
        <v>138.19411764705876</v>
      </c>
      <c r="D6">
        <v>337</v>
      </c>
      <c r="E6">
        <f t="shared" si="4"/>
        <v>0</v>
      </c>
      <c r="F6">
        <f t="shared" si="5"/>
        <v>2.108116961874695E-2</v>
      </c>
      <c r="G6">
        <f t="shared" si="0"/>
        <v>1.7918994175934908</v>
      </c>
      <c r="H6">
        <f t="shared" si="1"/>
        <v>1.7918994175934908</v>
      </c>
      <c r="J6">
        <f t="shared" si="2"/>
        <v>75.882352941176464</v>
      </c>
      <c r="K6">
        <f t="shared" si="3"/>
        <v>356.93117050452503</v>
      </c>
      <c r="L6">
        <f>_xlfn.GAMMA.INV(J6/100,$R$4,$R$5)</f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4"/>
        <v>0</v>
      </c>
      <c r="F7">
        <f t="shared" si="5"/>
        <v>2.2861901787306182E-2</v>
      </c>
      <c r="G7">
        <f t="shared" si="0"/>
        <v>1.9432616519210255</v>
      </c>
      <c r="H7">
        <f t="shared" si="1"/>
        <v>1.9432616519210255</v>
      </c>
      <c r="J7">
        <f t="shared" si="2"/>
        <v>51.176470588235297</v>
      </c>
      <c r="K7">
        <f t="shared" si="3"/>
        <v>348.95585503195002</v>
      </c>
      <c r="L7">
        <f>_xlfn.GAMMA.INV(J7/100,$R$4,$R$5)</f>
        <v>349.77907688732881</v>
      </c>
    </row>
    <row r="8" spans="1:24">
      <c r="A8">
        <v>353</v>
      </c>
      <c r="B8" t="s">
        <v>112</v>
      </c>
      <c r="C8">
        <f>C5^2/C6</f>
        <v>880.06935632891941</v>
      </c>
      <c r="D8">
        <v>339</v>
      </c>
      <c r="E8">
        <f t="shared" si="4"/>
        <v>0</v>
      </c>
      <c r="F8">
        <f t="shared" si="5"/>
        <v>2.4603009907377654E-2</v>
      </c>
      <c r="G8">
        <f t="shared" si="0"/>
        <v>2.0912558421271008</v>
      </c>
      <c r="H8">
        <f t="shared" si="1"/>
        <v>2.0912558421271008</v>
      </c>
      <c r="J8">
        <f t="shared" si="2"/>
        <v>75.882352941176464</v>
      </c>
      <c r="K8">
        <f t="shared" si="3"/>
        <v>356.93117050452503</v>
      </c>
      <c r="L8">
        <f>_xlfn.GAMMA.INV(J8/100,$R$4,$R$5)</f>
        <v>352.9147268725543</v>
      </c>
    </row>
    <row r="9" spans="1:24">
      <c r="A9">
        <v>350</v>
      </c>
      <c r="B9" t="s">
        <v>113</v>
      </c>
      <c r="C9">
        <f>C6/C5</f>
        <v>0.39626556016597492</v>
      </c>
      <c r="D9">
        <v>340</v>
      </c>
      <c r="E9">
        <f t="shared" si="4"/>
        <v>1</v>
      </c>
      <c r="F9">
        <f t="shared" si="5"/>
        <v>2.6274959141292482E-2</v>
      </c>
      <c r="G9">
        <f t="shared" si="0"/>
        <v>2.2333715270098611</v>
      </c>
      <c r="H9">
        <f t="shared" si="1"/>
        <v>0.68112506371713932</v>
      </c>
      <c r="J9">
        <f t="shared" si="2"/>
        <v>44.117647058823529</v>
      </c>
      <c r="K9">
        <f t="shared" si="3"/>
        <v>346.87269553472817</v>
      </c>
      <c r="L9">
        <f>_xlfn.GAMMA.INV(J9/100,$R$4,$R$5)</f>
        <v>348.95529603354316</v>
      </c>
    </row>
    <row r="10" spans="1:24">
      <c r="A10">
        <v>352</v>
      </c>
      <c r="B10" t="s">
        <v>66</v>
      </c>
      <c r="C10">
        <v>27</v>
      </c>
      <c r="D10">
        <v>341</v>
      </c>
      <c r="E10">
        <f t="shared" si="4"/>
        <v>1</v>
      </c>
      <c r="F10">
        <f t="shared" si="5"/>
        <v>2.7847953895783664E-2</v>
      </c>
      <c r="G10">
        <f t="shared" si="0"/>
        <v>2.3670760811416116</v>
      </c>
      <c r="H10">
        <f t="shared" si="1"/>
        <v>0.78953820982727363</v>
      </c>
      <c r="J10">
        <f t="shared" si="2"/>
        <v>65.294117647058826</v>
      </c>
      <c r="K10">
        <f t="shared" si="3"/>
        <v>353.25168979037204</v>
      </c>
      <c r="L10">
        <f>_xlfn.GAMMA.INV(J10/100,$R$4,$R$5)</f>
        <v>351.47161240054709</v>
      </c>
    </row>
    <row r="11" spans="1:24">
      <c r="A11">
        <v>351</v>
      </c>
      <c r="D11">
        <v>342</v>
      </c>
      <c r="E11">
        <f t="shared" si="4"/>
        <v>0</v>
      </c>
      <c r="F11">
        <f t="shared" si="5"/>
        <v>2.92928284915711E-2</v>
      </c>
      <c r="G11">
        <f t="shared" si="0"/>
        <v>2.4898904217835436</v>
      </c>
      <c r="H11">
        <f t="shared" si="1"/>
        <v>2.4898904217835436</v>
      </c>
      <c r="J11">
        <f t="shared" si="2"/>
        <v>51.176470588235297</v>
      </c>
      <c r="K11">
        <f t="shared" si="3"/>
        <v>348.95585503195002</v>
      </c>
      <c r="L11">
        <f>_xlfn.GAMMA.INV(J11/100,$R$4,$R$5)</f>
        <v>349.77907688732881</v>
      </c>
    </row>
    <row r="12" spans="1:24">
      <c r="A12">
        <v>351</v>
      </c>
      <c r="D12">
        <v>343</v>
      </c>
      <c r="E12">
        <f t="shared" si="4"/>
        <v>2</v>
      </c>
      <c r="F12">
        <f t="shared" si="5"/>
        <v>3.0581957059223942E-2</v>
      </c>
      <c r="G12">
        <f t="shared" si="0"/>
        <v>2.5994663500340351</v>
      </c>
      <c r="H12">
        <f t="shared" si="1"/>
        <v>0.13824372253113537</v>
      </c>
      <c r="J12">
        <f t="shared" si="2"/>
        <v>51.176470588235297</v>
      </c>
      <c r="K12">
        <f t="shared" si="3"/>
        <v>348.95585503195002</v>
      </c>
      <c r="L12">
        <f>_xlfn.GAMMA.INV(J12/100,$R$4,$R$5)</f>
        <v>349.77907688732881</v>
      </c>
    </row>
    <row r="13" spans="1:24">
      <c r="A13">
        <v>352</v>
      </c>
      <c r="D13">
        <v>344</v>
      </c>
      <c r="E13">
        <f t="shared" si="4"/>
        <v>5</v>
      </c>
      <c r="F13">
        <f t="shared" si="5"/>
        <v>3.1690142495908728E-2</v>
      </c>
      <c r="G13">
        <f t="shared" si="0"/>
        <v>2.6936621121522419</v>
      </c>
      <c r="H13">
        <f t="shared" si="1"/>
        <v>1.9747073803076249</v>
      </c>
      <c r="J13">
        <f t="shared" si="2"/>
        <v>65.294117647058826</v>
      </c>
      <c r="K13">
        <f t="shared" si="3"/>
        <v>353.25168979037204</v>
      </c>
      <c r="L13">
        <f>_xlfn.GAMMA.INV(J13/100,$R$4,$R$5)</f>
        <v>351.47161240054709</v>
      </c>
    </row>
    <row r="14" spans="1:24">
      <c r="A14">
        <v>350</v>
      </c>
      <c r="D14">
        <v>345</v>
      </c>
      <c r="E14">
        <f t="shared" si="4"/>
        <v>4</v>
      </c>
      <c r="F14">
        <f t="shared" si="5"/>
        <v>3.2595444030086317E-2</v>
      </c>
      <c r="G14">
        <f t="shared" si="0"/>
        <v>2.7706127425573368</v>
      </c>
      <c r="H14">
        <f t="shared" si="1"/>
        <v>0.54550858210784947</v>
      </c>
      <c r="J14">
        <f t="shared" si="2"/>
        <v>44.117647058823529</v>
      </c>
      <c r="K14">
        <f t="shared" si="3"/>
        <v>346.87269553472817</v>
      </c>
      <c r="L14">
        <f>_xlfn.GAMMA.INV(J14/100,$R$4,$R$5)</f>
        <v>348.95529603354316</v>
      </c>
    </row>
    <row r="15" spans="1:24">
      <c r="A15">
        <v>351</v>
      </c>
      <c r="D15">
        <v>346</v>
      </c>
      <c r="E15">
        <f t="shared" si="4"/>
        <v>4</v>
      </c>
      <c r="F15">
        <f t="shared" si="5"/>
        <v>3.3279905044722932E-2</v>
      </c>
      <c r="G15">
        <f t="shared" si="0"/>
        <v>2.8287919288014494</v>
      </c>
      <c r="H15">
        <f t="shared" si="1"/>
        <v>0.48491666427435914</v>
      </c>
      <c r="J15">
        <f t="shared" si="2"/>
        <v>51.176470588235297</v>
      </c>
      <c r="K15">
        <f t="shared" si="3"/>
        <v>348.95585503195002</v>
      </c>
      <c r="L15">
        <f>_xlfn.GAMMA.INV(J15/100,$R$4,$R$5)</f>
        <v>349.77907688732881</v>
      </c>
    </row>
    <row r="16" spans="1:24">
      <c r="A16">
        <v>351</v>
      </c>
      <c r="D16">
        <v>347</v>
      </c>
      <c r="E16">
        <f t="shared" si="4"/>
        <v>5</v>
      </c>
      <c r="F16">
        <f t="shared" si="5"/>
        <v>3.3730147214291913E-2</v>
      </c>
      <c r="G16">
        <f t="shared" si="0"/>
        <v>2.8670625132148126</v>
      </c>
      <c r="H16">
        <f t="shared" si="1"/>
        <v>1.5867886736213095</v>
      </c>
      <c r="J16">
        <f t="shared" si="2"/>
        <v>51.176470588235297</v>
      </c>
      <c r="K16">
        <f t="shared" si="3"/>
        <v>348.95585503195002</v>
      </c>
      <c r="L16">
        <f>_xlfn.GAMMA.INV(J16/100,$R$4,$R$5)</f>
        <v>349.77907688732881</v>
      </c>
    </row>
    <row r="17" spans="1:26">
      <c r="A17">
        <v>351</v>
      </c>
      <c r="D17">
        <v>348</v>
      </c>
      <c r="E17">
        <f t="shared" si="4"/>
        <v>2</v>
      </c>
      <c r="F17">
        <f t="shared" si="5"/>
        <v>3.3937803457130482E-2</v>
      </c>
      <c r="G17">
        <f t="shared" si="0"/>
        <v>2.8847132938560911</v>
      </c>
      <c r="H17">
        <f t="shared" si="1"/>
        <v>0.27133289606032557</v>
      </c>
      <c r="J17">
        <f t="shared" si="2"/>
        <v>51.176470588235297</v>
      </c>
      <c r="K17">
        <f t="shared" si="3"/>
        <v>348.95585503195002</v>
      </c>
      <c r="L17">
        <f>_xlfn.GAMMA.INV(J17/100,$R$4,$R$5)</f>
        <v>349.77907688732881</v>
      </c>
    </row>
    <row r="18" spans="1:26">
      <c r="A18">
        <v>369</v>
      </c>
      <c r="D18">
        <v>349</v>
      </c>
      <c r="E18">
        <f t="shared" si="4"/>
        <v>10</v>
      </c>
      <c r="F18">
        <f t="shared" si="5"/>
        <v>3.3899770282636757E-2</v>
      </c>
      <c r="G18">
        <f t="shared" si="0"/>
        <v>2.8814804740241242</v>
      </c>
      <c r="H18">
        <f t="shared" si="1"/>
        <v>17.585862787725958</v>
      </c>
      <c r="J18">
        <f t="shared" si="2"/>
        <v>99.411764705882348</v>
      </c>
      <c r="K18">
        <f t="shared" si="3"/>
        <v>379.06044555365037</v>
      </c>
      <c r="L18">
        <f>_xlfn.GAMMA.INV(J18/100,$R$4,$R$5)</f>
        <v>361.4716122264611</v>
      </c>
    </row>
    <row r="19" spans="1:26">
      <c r="A19">
        <v>357</v>
      </c>
      <c r="D19">
        <v>350</v>
      </c>
      <c r="E19">
        <f t="shared" si="4"/>
        <v>6</v>
      </c>
      <c r="F19">
        <f t="shared" si="5"/>
        <v>3.3618269294680918E-2</v>
      </c>
      <c r="G19">
        <f t="shared" si="0"/>
        <v>2.8575528900478782</v>
      </c>
      <c r="H19">
        <f t="shared" si="1"/>
        <v>3.455744904403498</v>
      </c>
      <c r="J19">
        <f t="shared" si="2"/>
        <v>93.529411764705884</v>
      </c>
      <c r="K19">
        <f t="shared" si="3"/>
        <v>366.73667029094275</v>
      </c>
      <c r="L19">
        <f>_xlfn.GAMMA.INV(J19/100,$R$4,$R$5)</f>
        <v>356.73165111242923</v>
      </c>
    </row>
    <row r="20" spans="1:26">
      <c r="A20">
        <v>356</v>
      </c>
      <c r="D20">
        <v>351</v>
      </c>
      <c r="E20">
        <f t="shared" si="4"/>
        <v>12</v>
      </c>
      <c r="F20">
        <f t="shared" si="5"/>
        <v>3.3100717295675187E-2</v>
      </c>
      <c r="G20">
        <f t="shared" si="0"/>
        <v>2.8135609701323911</v>
      </c>
      <c r="H20">
        <f t="shared" si="1"/>
        <v>29.994253881586921</v>
      </c>
      <c r="J20">
        <f t="shared" si="2"/>
        <v>88.82352941176471</v>
      </c>
      <c r="K20">
        <f t="shared" si="3"/>
        <v>363.11116917367622</v>
      </c>
      <c r="L20">
        <f>_xlfn.GAMMA.INV(J20/100,$R$4,$R$5)</f>
        <v>355.32519099963355</v>
      </c>
    </row>
    <row r="21" spans="1:26">
      <c r="A21">
        <v>353</v>
      </c>
      <c r="D21">
        <v>352</v>
      </c>
      <c r="E21">
        <f t="shared" si="4"/>
        <v>9</v>
      </c>
      <c r="F21">
        <f t="shared" si="5"/>
        <v>3.2359413990467413E-2</v>
      </c>
      <c r="G21">
        <f t="shared" si="0"/>
        <v>2.7505501891897302</v>
      </c>
      <c r="H21">
        <f t="shared" si="1"/>
        <v>14.199203887038216</v>
      </c>
      <c r="J21">
        <f t="shared" si="2"/>
        <v>75.882352941176464</v>
      </c>
      <c r="K21">
        <f t="shared" si="3"/>
        <v>356.93117050452503</v>
      </c>
      <c r="L21">
        <f>_xlfn.GAMMA.INV(J21/100,$R$4,$R$5)</f>
        <v>352.9147268725543</v>
      </c>
    </row>
    <row r="22" spans="1:26">
      <c r="A22">
        <v>354</v>
      </c>
      <c r="D22">
        <v>353</v>
      </c>
      <c r="E22">
        <f t="shared" si="4"/>
        <v>5</v>
      </c>
      <c r="F22">
        <f t="shared" si="5"/>
        <v>3.1411065109056384E-2</v>
      </c>
      <c r="G22">
        <f t="shared" si="0"/>
        <v>2.6699405342697928</v>
      </c>
      <c r="H22">
        <f t="shared" si="1"/>
        <v>2.0334449566022919</v>
      </c>
      <c r="J22">
        <f t="shared" si="2"/>
        <v>81.764705882352942</v>
      </c>
      <c r="K22">
        <f t="shared" si="3"/>
        <v>359.37122323493179</v>
      </c>
      <c r="L22">
        <f>_xlfn.GAMMA.INV(J22/100,$R$4,$R$5)</f>
        <v>353.86843532858944</v>
      </c>
    </row>
    <row r="23" spans="1:26">
      <c r="A23">
        <v>356</v>
      </c>
      <c r="D23">
        <v>354</v>
      </c>
      <c r="E23">
        <f t="shared" si="4"/>
        <v>4</v>
      </c>
      <c r="F23">
        <f t="shared" si="5"/>
        <v>3.0276166314907524E-2</v>
      </c>
      <c r="G23">
        <f t="shared" si="0"/>
        <v>2.5734741367671394</v>
      </c>
      <c r="H23">
        <f t="shared" si="1"/>
        <v>0.79075053034286347</v>
      </c>
      <c r="J23">
        <f t="shared" si="2"/>
        <v>88.82352941176471</v>
      </c>
      <c r="K23">
        <f t="shared" si="3"/>
        <v>363.11116917367622</v>
      </c>
      <c r="L23">
        <f>_xlfn.GAMMA.INV(J23/100,$R$4,$R$5)</f>
        <v>355.32519099963355</v>
      </c>
    </row>
    <row r="24" spans="1:26">
      <c r="A24">
        <v>357</v>
      </c>
      <c r="D24">
        <v>355</v>
      </c>
      <c r="E24">
        <f t="shared" si="4"/>
        <v>2</v>
      </c>
      <c r="F24">
        <f t="shared" si="5"/>
        <v>2.8978279112551981E-2</v>
      </c>
      <c r="G24">
        <f t="shared" si="0"/>
        <v>2.4631537245669182</v>
      </c>
      <c r="H24">
        <f t="shared" si="1"/>
        <v>8.7088097848186455E-2</v>
      </c>
      <c r="J24">
        <f t="shared" si="2"/>
        <v>93.529411764705884</v>
      </c>
      <c r="K24">
        <f t="shared" si="3"/>
        <v>366.73667029094275</v>
      </c>
      <c r="L24">
        <f>_xlfn.GAMMA.INV(J24/100,$R$4,$R$5)</f>
        <v>356.73165111242923</v>
      </c>
    </row>
    <row r="25" spans="1:26">
      <c r="A25">
        <v>357</v>
      </c>
      <c r="D25">
        <v>356</v>
      </c>
      <c r="E25">
        <f t="shared" si="4"/>
        <v>4</v>
      </c>
      <c r="F25">
        <f t="shared" si="5"/>
        <v>2.7543233821995191E-2</v>
      </c>
      <c r="G25">
        <f t="shared" si="0"/>
        <v>2.3411748748695911</v>
      </c>
      <c r="H25">
        <f t="shared" si="1"/>
        <v>1.1753503872354658</v>
      </c>
      <c r="J25">
        <f t="shared" si="2"/>
        <v>93.529411764705884</v>
      </c>
      <c r="K25">
        <f t="shared" si="3"/>
        <v>366.73667029094275</v>
      </c>
      <c r="L25">
        <f>_xlfn.GAMMA.INV(J25/100,$R$4,$R$5)</f>
        <v>356.73165111242923</v>
      </c>
    </row>
    <row r="26" spans="1:26">
      <c r="A26">
        <v>356</v>
      </c>
      <c r="D26">
        <v>357</v>
      </c>
      <c r="E26">
        <f t="shared" si="4"/>
        <v>4</v>
      </c>
      <c r="F26">
        <f t="shared" si="5"/>
        <v>2.5998296408273537E-2</v>
      </c>
      <c r="G26">
        <f t="shared" si="0"/>
        <v>2.2098551947032505</v>
      </c>
      <c r="H26">
        <f t="shared" si="1"/>
        <v>1.4501486032261348</v>
      </c>
      <c r="J26">
        <f t="shared" si="2"/>
        <v>88.82352941176471</v>
      </c>
      <c r="K26">
        <f t="shared" si="3"/>
        <v>363.11116917367622</v>
      </c>
      <c r="L26">
        <f>_xlfn.GAMMA.INV(J26/100,$R$4,$R$5)</f>
        <v>355.32519099963355</v>
      </c>
    </row>
    <row r="27" spans="1:26">
      <c r="A27">
        <v>335</v>
      </c>
      <c r="D27">
        <v>358</v>
      </c>
      <c r="E27">
        <f t="shared" si="4"/>
        <v>1</v>
      </c>
      <c r="F27">
        <f t="shared" si="5"/>
        <v>2.4371335556739707E-2</v>
      </c>
      <c r="G27">
        <f t="shared" si="0"/>
        <v>2.071563522322875</v>
      </c>
      <c r="H27">
        <f t="shared" si="1"/>
        <v>0.55429069396117703</v>
      </c>
      <c r="J27">
        <f t="shared" si="2"/>
        <v>2.9411764705882355</v>
      </c>
      <c r="K27">
        <f t="shared" si="3"/>
        <v>326.87073238623287</v>
      </c>
      <c r="L27">
        <f>_xlfn.GAMMA.INV(J27/100,$R$4,$R$5)</f>
        <v>340.94055570947887</v>
      </c>
    </row>
    <row r="28" spans="1:26">
      <c r="A28">
        <v>351</v>
      </c>
      <c r="D28" t="s">
        <v>111</v>
      </c>
      <c r="E28">
        <f>COUNTIF(A2:A86,"&gt;358")</f>
        <v>1</v>
      </c>
      <c r="F28">
        <f>1-_xlfn.GAMMA.DIST(D27,C8,C9,1)</f>
        <v>0.21419276831666678</v>
      </c>
      <c r="G28">
        <f t="shared" si="0"/>
        <v>18.206385306916676</v>
      </c>
      <c r="H28">
        <f t="shared" si="1"/>
        <v>16.261311091642327</v>
      </c>
      <c r="J28">
        <f t="shared" si="2"/>
        <v>51.176470588235297</v>
      </c>
      <c r="K28">
        <f t="shared" si="3"/>
        <v>348.95585503195002</v>
      </c>
      <c r="L28">
        <f>_xlfn.GAMMA.INV(J28/100,$R$4,$R$5)</f>
        <v>349.77907688732881</v>
      </c>
    </row>
    <row r="29" spans="1:26">
      <c r="A29">
        <v>349</v>
      </c>
      <c r="D29" t="s">
        <v>124</v>
      </c>
      <c r="E29">
        <f>SUM(E2:E28)</f>
        <v>85</v>
      </c>
      <c r="F29">
        <f t="shared" ref="F29:H29" si="6">SUM(F2:F28)</f>
        <v>1.004016986352438</v>
      </c>
      <c r="G29">
        <f t="shared" si="6"/>
        <v>85.341443839957236</v>
      </c>
      <c r="H29">
        <f t="shared" si="6"/>
        <v>109.86895187909712</v>
      </c>
      <c r="J29">
        <f t="shared" si="2"/>
        <v>32.352941176470587</v>
      </c>
      <c r="K29">
        <f t="shared" si="3"/>
        <v>343.25561520735636</v>
      </c>
      <c r="L29">
        <f>_xlfn.GAMMA.INV(J29/100,$R$4,$R$5)</f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126</v>
      </c>
      <c r="H30">
        <f>_xlfn.CHISQ.INV.RT(0.02,26)</f>
        <v>42.855834787923598</v>
      </c>
      <c r="J30">
        <f t="shared" si="2"/>
        <v>81.764705882352942</v>
      </c>
      <c r="K30">
        <f t="shared" si="3"/>
        <v>359.37122323493179</v>
      </c>
      <c r="L30">
        <f>_xlfn.GAMMA.INV(J30/100,$R$4,$R$5)</f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2"/>
        <v>75.882352941176464</v>
      </c>
      <c r="K31">
        <f t="shared" si="3"/>
        <v>356.93117050452503</v>
      </c>
      <c r="L31">
        <f>_xlfn.GAMMA.INV(J31/100,$R$4,$R$5)</f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79</v>
      </c>
      <c r="H32">
        <f>_xlfn.CHISQ.DIST.RT(H31,26)</f>
        <v>2.7825072864962459E-12</v>
      </c>
      <c r="J32">
        <f t="shared" si="2"/>
        <v>81.764705882352942</v>
      </c>
      <c r="K32">
        <f t="shared" si="3"/>
        <v>359.37122323493179</v>
      </c>
      <c r="L32">
        <f>_xlfn.GAMMA.INV(J32/100,$R$4,$R$5)</f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2"/>
        <v>65.294117647058826</v>
      </c>
      <c r="K33">
        <f t="shared" si="3"/>
        <v>353.25168979037204</v>
      </c>
      <c r="L33">
        <f>_xlfn.GAMMA.INV(J33/100,$R$4,$R$5)</f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2"/>
        <v>51.176470588235297</v>
      </c>
      <c r="K34">
        <f t="shared" si="3"/>
        <v>348.95585503195002</v>
      </c>
      <c r="L34">
        <f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2"/>
        <v>32.352941176470587</v>
      </c>
      <c r="K35">
        <f t="shared" si="3"/>
        <v>343.25561520735636</v>
      </c>
      <c r="L35">
        <f>_xlfn.GAMMA.INV(J35/100,$R$4,$R$5)</f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2"/>
        <v>32.352941176470587</v>
      </c>
      <c r="K36">
        <f t="shared" si="3"/>
        <v>343.25561520735636</v>
      </c>
      <c r="L36">
        <f>_xlfn.GAMMA.INV(J36/100,$R$4,$R$5)</f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2"/>
        <v>32.352941176470587</v>
      </c>
      <c r="K37">
        <f t="shared" si="3"/>
        <v>343.25561520735636</v>
      </c>
      <c r="L37">
        <f>_xlfn.GAMMA.INV(J37/100,$R$4,$R$5)</f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2"/>
        <v>8.8235294117647065</v>
      </c>
      <c r="K38">
        <f t="shared" si="3"/>
        <v>332.96294728542796</v>
      </c>
      <c r="L38">
        <f>_xlfn.GAMMA.INV(J38/100,$R$4,$R$5)</f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2"/>
        <v>86.470588235294116</v>
      </c>
      <c r="K39">
        <f t="shared" si="3"/>
        <v>361.71829720993651</v>
      </c>
      <c r="L39">
        <f>_xlfn.GAMMA.INV(J39/100,$R$4,$R$5)</f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2"/>
        <v>44.117647058823529</v>
      </c>
      <c r="K40">
        <f t="shared" si="3"/>
        <v>346.87269553472817</v>
      </c>
      <c r="L40">
        <f>_xlfn.GAMMA.INV(J40/100,$R$4,$R$5)</f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2"/>
        <v>98.235294117647058</v>
      </c>
      <c r="K41">
        <f t="shared" si="3"/>
        <v>373.93746794309965</v>
      </c>
      <c r="L41">
        <f>_xlfn.GAMMA.INV(J41/100,$R$4,$R$5)</f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2"/>
        <v>65.294117647058826</v>
      </c>
      <c r="K42">
        <f t="shared" si="3"/>
        <v>353.25168979037204</v>
      </c>
      <c r="L42">
        <f>_xlfn.GAMMA.INV(J42/100,$R$4,$R$5)</f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2"/>
        <v>1.7647058823529411</v>
      </c>
      <c r="K43">
        <f t="shared" si="3"/>
        <v>324.45116492342908</v>
      </c>
      <c r="L43">
        <f>_xlfn.GAMMA.INV(J43/100,$R$4,$R$5)</f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2"/>
        <v>32.352941176470587</v>
      </c>
      <c r="K44">
        <f t="shared" si="3"/>
        <v>343.25561520735636</v>
      </c>
      <c r="L44">
        <f>_xlfn.GAMMA.INV(J44/100,$R$4,$R$5)</f>
        <v>347.52015751665556</v>
      </c>
    </row>
    <row r="45" spans="1:26">
      <c r="A45">
        <v>352</v>
      </c>
      <c r="J45">
        <f t="shared" si="2"/>
        <v>65.294117647058826</v>
      </c>
      <c r="K45">
        <f t="shared" si="3"/>
        <v>353.25168979037204</v>
      </c>
      <c r="L45">
        <f>_xlfn.GAMMA.INV(J45/100,$R$4,$R$5)</f>
        <v>351.47161240054709</v>
      </c>
    </row>
    <row r="46" spans="1:26">
      <c r="A46">
        <v>351</v>
      </c>
      <c r="J46">
        <f t="shared" si="2"/>
        <v>51.176470588235297</v>
      </c>
      <c r="K46">
        <f t="shared" si="3"/>
        <v>348.95585503195002</v>
      </c>
      <c r="L46">
        <f>_xlfn.GAMMA.INV(J46/100,$R$4,$R$5)</f>
        <v>349.77907688732881</v>
      </c>
    </row>
    <row r="47" spans="1:26">
      <c r="A47">
        <v>352</v>
      </c>
      <c r="J47">
        <f t="shared" si="2"/>
        <v>65.294117647058826</v>
      </c>
      <c r="K47">
        <f t="shared" si="3"/>
        <v>353.25168979037204</v>
      </c>
      <c r="L47">
        <f>_xlfn.GAMMA.INV(J47/100,$R$4,$R$5)</f>
        <v>351.47161240054709</v>
      </c>
    </row>
    <row r="48" spans="1:26">
      <c r="A48">
        <v>353</v>
      </c>
      <c r="J48">
        <f t="shared" si="2"/>
        <v>75.882352941176464</v>
      </c>
      <c r="K48">
        <f t="shared" si="3"/>
        <v>356.93117050452503</v>
      </c>
      <c r="L48">
        <f>_xlfn.GAMMA.INV(J48/100,$R$4,$R$5)</f>
        <v>352.9147268725543</v>
      </c>
    </row>
    <row r="49" spans="1:12">
      <c r="A49">
        <v>252</v>
      </c>
      <c r="J49">
        <f t="shared" si="2"/>
        <v>0.58823529411764708</v>
      </c>
      <c r="K49">
        <f t="shared" si="3"/>
        <v>319.83402873144468</v>
      </c>
      <c r="L49">
        <f>_xlfn.GAMMA.INV(J49/100,$R$4,$R$5)</f>
        <v>338.07351752499596</v>
      </c>
    </row>
    <row r="50" spans="1:12">
      <c r="A50">
        <v>356</v>
      </c>
      <c r="J50">
        <f t="shared" si="2"/>
        <v>88.82352941176471</v>
      </c>
      <c r="K50">
        <f t="shared" si="3"/>
        <v>363.11116917367622</v>
      </c>
      <c r="L50">
        <f>_xlfn.GAMMA.INV(J50/100,$R$4,$R$5)</f>
        <v>355.32519099963355</v>
      </c>
    </row>
    <row r="51" spans="1:12">
      <c r="A51">
        <v>351</v>
      </c>
      <c r="J51">
        <f t="shared" si="2"/>
        <v>51.176470588235297</v>
      </c>
      <c r="K51">
        <f t="shared" si="3"/>
        <v>348.95585503195002</v>
      </c>
      <c r="L51">
        <f>_xlfn.GAMMA.INV(J51/100,$R$4,$R$5)</f>
        <v>349.77907688732881</v>
      </c>
    </row>
    <row r="52" spans="1:12">
      <c r="A52">
        <v>351</v>
      </c>
      <c r="J52">
        <f t="shared" si="2"/>
        <v>51.176470588235297</v>
      </c>
      <c r="K52">
        <f t="shared" si="3"/>
        <v>348.95585503195002</v>
      </c>
      <c r="L52">
        <f>_xlfn.GAMMA.INV(J52/100,$R$4,$R$5)</f>
        <v>349.77907688732881</v>
      </c>
    </row>
    <row r="53" spans="1:12">
      <c r="A53">
        <v>354</v>
      </c>
      <c r="J53">
        <f t="shared" si="2"/>
        <v>81.764705882352942</v>
      </c>
      <c r="K53">
        <f t="shared" si="3"/>
        <v>359.37122323493179</v>
      </c>
      <c r="L53">
        <f>_xlfn.GAMMA.INV(J53/100,$R$4,$R$5)</f>
        <v>353.86843532858944</v>
      </c>
    </row>
    <row r="54" spans="1:12">
      <c r="A54">
        <v>348</v>
      </c>
      <c r="J54">
        <f t="shared" si="2"/>
        <v>30</v>
      </c>
      <c r="K54">
        <f t="shared" si="3"/>
        <v>342.4820856874357</v>
      </c>
      <c r="L54">
        <f>_xlfn.GAMMA.INV(J54/100,$R$4,$R$5)</f>
        <v>347.21245223587272</v>
      </c>
    </row>
    <row r="55" spans="1:12">
      <c r="A55">
        <v>350</v>
      </c>
      <c r="J55">
        <f t="shared" si="2"/>
        <v>44.117647058823529</v>
      </c>
      <c r="K55">
        <f t="shared" si="3"/>
        <v>346.87269553472817</v>
      </c>
      <c r="L55">
        <f>_xlfn.GAMMA.INV(J55/100,$R$4,$R$5)</f>
        <v>348.95529603354316</v>
      </c>
    </row>
    <row r="56" spans="1:12">
      <c r="A56">
        <v>349</v>
      </c>
      <c r="J56">
        <f t="shared" si="2"/>
        <v>32.352941176470587</v>
      </c>
      <c r="K56">
        <f t="shared" si="3"/>
        <v>343.25561520735636</v>
      </c>
      <c r="L56">
        <f>_xlfn.GAMMA.INV(J56/100,$R$4,$R$5)</f>
        <v>347.52015751665556</v>
      </c>
    </row>
    <row r="57" spans="1:12">
      <c r="A57">
        <v>349</v>
      </c>
      <c r="J57">
        <f t="shared" si="2"/>
        <v>32.352941176470587</v>
      </c>
      <c r="K57">
        <f t="shared" si="3"/>
        <v>343.25561520735636</v>
      </c>
      <c r="L57">
        <f>_xlfn.GAMMA.INV(J57/100,$R$4,$R$5)</f>
        <v>347.52015751665556</v>
      </c>
    </row>
    <row r="58" spans="1:12">
      <c r="A58">
        <v>350</v>
      </c>
      <c r="J58">
        <f t="shared" si="2"/>
        <v>44.117647058823529</v>
      </c>
      <c r="K58">
        <f t="shared" si="3"/>
        <v>346.87269553472817</v>
      </c>
      <c r="L58">
        <f>_xlfn.GAMMA.INV(J58/100,$R$4,$R$5)</f>
        <v>348.95529603354316</v>
      </c>
    </row>
    <row r="59" spans="1:12">
      <c r="A59">
        <v>346</v>
      </c>
      <c r="J59">
        <f t="shared" si="2"/>
        <v>19.411764705882351</v>
      </c>
      <c r="K59">
        <f t="shared" si="3"/>
        <v>338.56643985285092</v>
      </c>
      <c r="L59">
        <f>_xlfn.GAMMA.INV(J59/100,$R$4,$R$5)</f>
        <v>345.65048104913586</v>
      </c>
    </row>
    <row r="60" spans="1:12">
      <c r="A60">
        <v>346</v>
      </c>
      <c r="J60">
        <f t="shared" si="2"/>
        <v>19.411764705882351</v>
      </c>
      <c r="K60">
        <f t="shared" si="3"/>
        <v>338.56643985285092</v>
      </c>
      <c r="L60">
        <f>_xlfn.GAMMA.INV(J60/100,$R$4,$R$5)</f>
        <v>345.65048104913586</v>
      </c>
    </row>
    <row r="61" spans="1:12">
      <c r="A61">
        <v>349</v>
      </c>
      <c r="J61">
        <f t="shared" si="2"/>
        <v>32.352941176470587</v>
      </c>
      <c r="K61">
        <f t="shared" si="3"/>
        <v>343.25561520735636</v>
      </c>
      <c r="L61">
        <f>_xlfn.GAMMA.INV(J61/100,$R$4,$R$5)</f>
        <v>347.52015751665556</v>
      </c>
    </row>
    <row r="62" spans="1:12">
      <c r="A62">
        <v>350</v>
      </c>
      <c r="J62">
        <f t="shared" si="2"/>
        <v>44.117647058823529</v>
      </c>
      <c r="K62">
        <f t="shared" si="3"/>
        <v>346.87269553472817</v>
      </c>
      <c r="L62">
        <f>_xlfn.GAMMA.INV(J62/100,$R$4,$R$5)</f>
        <v>348.95529603354316</v>
      </c>
    </row>
    <row r="63" spans="1:12">
      <c r="A63">
        <v>351</v>
      </c>
      <c r="J63">
        <f t="shared" si="2"/>
        <v>51.176470588235297</v>
      </c>
      <c r="K63">
        <f t="shared" si="3"/>
        <v>348.95585503195002</v>
      </c>
      <c r="L63">
        <f>_xlfn.GAMMA.INV(J63/100,$R$4,$R$5)</f>
        <v>349.77907688732881</v>
      </c>
    </row>
    <row r="64" spans="1:12">
      <c r="A64">
        <v>344</v>
      </c>
      <c r="J64">
        <f t="shared" si="2"/>
        <v>8.8235294117647065</v>
      </c>
      <c r="K64">
        <f t="shared" si="3"/>
        <v>332.96294728542796</v>
      </c>
      <c r="L64">
        <f>_xlfn.GAMMA.INV(J64/100,$R$4,$R$5)</f>
        <v>343.40236471817218</v>
      </c>
    </row>
    <row r="65" spans="1:12">
      <c r="A65">
        <v>348</v>
      </c>
      <c r="J65">
        <f t="shared" si="2"/>
        <v>30</v>
      </c>
      <c r="K65">
        <f t="shared" si="3"/>
        <v>342.4820856874357</v>
      </c>
      <c r="L65">
        <f>_xlfn.GAMMA.INV(J65/100,$R$4,$R$5)</f>
        <v>347.21245223587272</v>
      </c>
    </row>
    <row r="66" spans="1:12">
      <c r="A66">
        <v>349</v>
      </c>
      <c r="J66">
        <f t="shared" si="2"/>
        <v>32.352941176470587</v>
      </c>
      <c r="K66">
        <f t="shared" si="3"/>
        <v>343.25561520735636</v>
      </c>
      <c r="L66">
        <f>_xlfn.GAMMA.INV(J66/100,$R$4,$R$5)</f>
        <v>347.52015751665556</v>
      </c>
    </row>
    <row r="67" spans="1:12">
      <c r="A67">
        <v>341</v>
      </c>
      <c r="J67">
        <f t="shared" ref="J67:J86" si="7">100*(_xlfn.RANK.EQ(A67,$A$2:$A$86,1)-0.5)/85</f>
        <v>5.2941176470588234</v>
      </c>
      <c r="K67">
        <f t="shared" ref="K67:K86" si="8">_xlfn.GAMMA.INV(J67/100,$C$8,$C$9)</f>
        <v>329.94848601695355</v>
      </c>
      <c r="L67">
        <f>_xlfn.GAMMA.INV(J67/100,$R$4,$R$5)</f>
        <v>342.1865750483845</v>
      </c>
    </row>
    <row r="68" spans="1:12">
      <c r="A68">
        <v>346</v>
      </c>
      <c r="J68">
        <f t="shared" si="7"/>
        <v>19.411764705882351</v>
      </c>
      <c r="K68">
        <f t="shared" si="8"/>
        <v>338.56643985285092</v>
      </c>
      <c r="L68">
        <f>_xlfn.GAMMA.INV(J68/100,$R$4,$R$5)</f>
        <v>345.65048104913586</v>
      </c>
    </row>
    <row r="69" spans="1:12">
      <c r="A69">
        <v>347</v>
      </c>
      <c r="J69">
        <f t="shared" si="7"/>
        <v>24.117647058823529</v>
      </c>
      <c r="K69">
        <f t="shared" si="8"/>
        <v>340.41740016646418</v>
      </c>
      <c r="L69">
        <f>_xlfn.GAMMA.INV(J69/100,$R$4,$R$5)</f>
        <v>346.38974844340123</v>
      </c>
    </row>
    <row r="70" spans="1:12">
      <c r="A70">
        <v>345</v>
      </c>
      <c r="J70">
        <f t="shared" si="7"/>
        <v>14.705882352941176</v>
      </c>
      <c r="K70">
        <f t="shared" si="8"/>
        <v>336.42360535677733</v>
      </c>
      <c r="L70">
        <f>_xlfn.GAMMA.INV(J70/100,$R$4,$R$5)</f>
        <v>344.7925824939191</v>
      </c>
    </row>
    <row r="71" spans="1:12">
      <c r="A71">
        <v>345</v>
      </c>
      <c r="J71">
        <f t="shared" si="7"/>
        <v>14.705882352941176</v>
      </c>
      <c r="K71">
        <f t="shared" si="8"/>
        <v>336.42360535677733</v>
      </c>
      <c r="L71">
        <f>_xlfn.GAMMA.INV(J71/100,$R$4,$R$5)</f>
        <v>344.7925824939191</v>
      </c>
    </row>
    <row r="72" spans="1:12">
      <c r="A72">
        <v>347</v>
      </c>
      <c r="J72">
        <f t="shared" si="7"/>
        <v>24.117647058823529</v>
      </c>
      <c r="K72">
        <f t="shared" si="8"/>
        <v>340.41740016646418</v>
      </c>
      <c r="L72">
        <f>_xlfn.GAMMA.INV(J72/100,$R$4,$R$5)</f>
        <v>346.38974844340123</v>
      </c>
    </row>
    <row r="73" spans="1:12">
      <c r="A73">
        <v>340</v>
      </c>
      <c r="J73">
        <f t="shared" si="7"/>
        <v>4.117647058823529</v>
      </c>
      <c r="K73">
        <f t="shared" si="8"/>
        <v>328.58850254444394</v>
      </c>
      <c r="L73">
        <f>_xlfn.GAMMA.INV(J73/100,$R$4,$R$5)</f>
        <v>341.636580016479</v>
      </c>
    </row>
    <row r="74" spans="1:12">
      <c r="A74">
        <v>345</v>
      </c>
      <c r="J74">
        <f t="shared" si="7"/>
        <v>14.705882352941176</v>
      </c>
      <c r="K74">
        <f t="shared" si="8"/>
        <v>336.42360535677733</v>
      </c>
      <c r="L74">
        <f>_xlfn.GAMMA.INV(J74/100,$R$4,$R$5)</f>
        <v>344.7925824939191</v>
      </c>
    </row>
    <row r="75" spans="1:12">
      <c r="A75">
        <v>344</v>
      </c>
      <c r="J75">
        <f t="shared" si="7"/>
        <v>8.8235294117647065</v>
      </c>
      <c r="K75">
        <f t="shared" si="8"/>
        <v>332.96294728542796</v>
      </c>
      <c r="L75">
        <f>_xlfn.GAMMA.INV(J75/100,$R$4,$R$5)</f>
        <v>343.40236471817218</v>
      </c>
    </row>
    <row r="76" spans="1:12">
      <c r="A76">
        <v>343</v>
      </c>
      <c r="J76">
        <f t="shared" si="7"/>
        <v>6.4705882352941178</v>
      </c>
      <c r="K76">
        <f t="shared" si="8"/>
        <v>331.08897528765721</v>
      </c>
      <c r="L76">
        <f>_xlfn.GAMMA.INV(J76/100,$R$4,$R$5)</f>
        <v>342.64708836540768</v>
      </c>
    </row>
    <row r="77" spans="1:12">
      <c r="A77">
        <v>357</v>
      </c>
      <c r="J77">
        <f t="shared" si="7"/>
        <v>93.529411764705884</v>
      </c>
      <c r="K77">
        <f t="shared" si="8"/>
        <v>366.73667029094275</v>
      </c>
      <c r="L77">
        <f>_xlfn.GAMMA.INV(J77/100,$R$4,$R$5)</f>
        <v>356.73165111242923</v>
      </c>
    </row>
    <row r="78" spans="1:12">
      <c r="A78">
        <v>343</v>
      </c>
      <c r="J78">
        <f t="shared" si="7"/>
        <v>6.4705882352941178</v>
      </c>
      <c r="K78">
        <f t="shared" si="8"/>
        <v>331.08897528765721</v>
      </c>
      <c r="L78">
        <f>_xlfn.GAMMA.INV(J78/100,$R$4,$R$5)</f>
        <v>342.64708836540768</v>
      </c>
    </row>
    <row r="79" spans="1:12">
      <c r="A79">
        <v>345</v>
      </c>
      <c r="J79">
        <f t="shared" si="7"/>
        <v>14.705882352941176</v>
      </c>
      <c r="K79">
        <f t="shared" si="8"/>
        <v>336.42360535677733</v>
      </c>
      <c r="L79">
        <f>_xlfn.GAMMA.INV(J79/100,$R$4,$R$5)</f>
        <v>344.7925824939191</v>
      </c>
    </row>
    <row r="80" spans="1:12">
      <c r="A80">
        <v>347</v>
      </c>
      <c r="J80">
        <f t="shared" si="7"/>
        <v>24.117647058823529</v>
      </c>
      <c r="K80">
        <f t="shared" si="8"/>
        <v>340.41740016646418</v>
      </c>
      <c r="L80">
        <f>_xlfn.GAMMA.INV(J80/100,$R$4,$R$5)</f>
        <v>346.38974844340123</v>
      </c>
    </row>
    <row r="81" spans="1:12">
      <c r="A81">
        <v>346</v>
      </c>
      <c r="J81">
        <f t="shared" si="7"/>
        <v>19.411764705882351</v>
      </c>
      <c r="K81">
        <f t="shared" si="8"/>
        <v>338.56643985285092</v>
      </c>
      <c r="L81">
        <f>_xlfn.GAMMA.INV(J81/100,$R$4,$R$5)</f>
        <v>345.65048104913586</v>
      </c>
    </row>
    <row r="82" spans="1:12">
      <c r="A82">
        <v>347</v>
      </c>
      <c r="J82">
        <f t="shared" si="7"/>
        <v>24.117647058823529</v>
      </c>
      <c r="K82">
        <f t="shared" si="8"/>
        <v>340.41740016646418</v>
      </c>
      <c r="L82">
        <f>_xlfn.GAMMA.INV(J82/100,$R$4,$R$5)</f>
        <v>346.38974844340123</v>
      </c>
    </row>
    <row r="83" spans="1:12">
      <c r="A83">
        <v>347</v>
      </c>
      <c r="J83">
        <f t="shared" si="7"/>
        <v>24.117647058823529</v>
      </c>
      <c r="K83">
        <f t="shared" si="8"/>
        <v>340.41740016646418</v>
      </c>
      <c r="L83">
        <f>_xlfn.GAMMA.INV(J83/100,$R$4,$R$5)</f>
        <v>346.38974844340123</v>
      </c>
    </row>
    <row r="84" spans="1:12">
      <c r="A84">
        <v>344</v>
      </c>
      <c r="J84">
        <f t="shared" si="7"/>
        <v>8.8235294117647065</v>
      </c>
      <c r="K84">
        <f t="shared" si="8"/>
        <v>332.96294728542796</v>
      </c>
      <c r="L84">
        <f>_xlfn.GAMMA.INV(J84/100,$R$4,$R$5)</f>
        <v>343.40236471817218</v>
      </c>
    </row>
    <row r="85" spans="1:12">
      <c r="A85">
        <v>349</v>
      </c>
      <c r="J85">
        <f t="shared" si="7"/>
        <v>32.352941176470587</v>
      </c>
      <c r="K85">
        <f t="shared" si="8"/>
        <v>343.25561520735636</v>
      </c>
      <c r="L85">
        <f>_xlfn.GAMMA.INV(J85/100,$R$4,$R$5)</f>
        <v>347.52015751665556</v>
      </c>
    </row>
    <row r="86" spans="1:12">
      <c r="A86">
        <v>344</v>
      </c>
      <c r="J86">
        <f t="shared" si="7"/>
        <v>8.8235294117647065</v>
      </c>
      <c r="K86">
        <f t="shared" si="8"/>
        <v>332.96294728542796</v>
      </c>
      <c r="L86">
        <f>_xlfn.GAMMA.INV(J86/100,$R$4,$R$5)</f>
        <v>343.40236471817218</v>
      </c>
    </row>
  </sheetData>
  <phoneticPr fontId="1" type="noConversion"/>
  <conditionalFormatting sqref="A2:A86">
    <cfRule type="cellIs" dxfId="1" priority="1" operator="lessThan">
      <formula>$C$3</formula>
    </cfRule>
    <cfRule type="cellIs" dxfId="0" priority="2" operator="greaterThan">
      <formula>$C$4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2024-04-27T09:13:38Z</dcterms:modified>
</cp:coreProperties>
</file>