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2\"/>
    </mc:Choice>
  </mc:AlternateContent>
  <xr:revisionPtr revIDLastSave="0" documentId="8_{DD307285-FBB1-402E-8610-D5A9CBA197BC}" xr6:coauthVersionLast="47" xr6:coauthVersionMax="47" xr10:uidLastSave="{00000000-0000-0000-0000-000000000000}"/>
  <bookViews>
    <workbookView xWindow="-120" yWindow="-120" windowWidth="29040" windowHeight="15720" xr2:uid="{CB8A175E-6191-4478-A7B3-8E35534C3B7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B29" i="1" l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C28" i="1"/>
  <c r="D28" i="1"/>
  <c r="B28" i="1"/>
  <c r="C21" i="1"/>
  <c r="D21" i="1"/>
  <c r="C22" i="1"/>
  <c r="D22" i="1"/>
  <c r="C23" i="1"/>
  <c r="D23" i="1"/>
  <c r="F23" i="1" s="1"/>
  <c r="C24" i="1"/>
  <c r="D24" i="1"/>
  <c r="C25" i="1"/>
  <c r="D25" i="1"/>
  <c r="C26" i="1"/>
  <c r="D26" i="1"/>
  <c r="C27" i="1"/>
  <c r="D27" i="1"/>
  <c r="C20" i="1"/>
  <c r="D20" i="1"/>
  <c r="B21" i="1"/>
  <c r="B22" i="1"/>
  <c r="B23" i="1"/>
  <c r="B24" i="1"/>
  <c r="B25" i="1"/>
  <c r="B26" i="1"/>
  <c r="B27" i="1"/>
  <c r="B20" i="1"/>
  <c r="I29" i="1"/>
  <c r="I30" i="1"/>
  <c r="I31" i="1"/>
  <c r="I32" i="1"/>
  <c r="I33" i="1"/>
  <c r="I34" i="1"/>
  <c r="I35" i="1"/>
  <c r="I21" i="1"/>
  <c r="I22" i="1"/>
  <c r="I23" i="1"/>
  <c r="I24" i="1"/>
  <c r="I25" i="1"/>
  <c r="I26" i="1"/>
  <c r="I27" i="1"/>
  <c r="I28" i="1"/>
  <c r="I20" i="1"/>
  <c r="I13" i="1"/>
  <c r="I14" i="1"/>
  <c r="I15" i="1"/>
  <c r="I16" i="1"/>
  <c r="I17" i="1"/>
  <c r="I18" i="1"/>
  <c r="I19" i="1"/>
  <c r="I12" i="1"/>
  <c r="F27" i="1" l="1"/>
  <c r="H30" i="1"/>
  <c r="G26" i="1"/>
  <c r="G33" i="1"/>
  <c r="E32" i="1"/>
  <c r="H27" i="1"/>
  <c r="F25" i="1"/>
  <c r="F21" i="1"/>
  <c r="E31" i="1"/>
  <c r="F33" i="1"/>
  <c r="F29" i="1"/>
  <c r="E22" i="1"/>
  <c r="E25" i="1"/>
  <c r="F35" i="1"/>
  <c r="G30" i="1"/>
  <c r="H20" i="1"/>
  <c r="G24" i="1"/>
  <c r="G27" i="1"/>
  <c r="G35" i="1"/>
  <c r="H28" i="1"/>
  <c r="F31" i="1"/>
  <c r="E24" i="1"/>
  <c r="F28" i="1"/>
  <c r="H21" i="1"/>
  <c r="G21" i="1"/>
  <c r="H29" i="1"/>
  <c r="E34" i="1"/>
  <c r="F24" i="1"/>
  <c r="H31" i="1"/>
  <c r="E27" i="1"/>
  <c r="H25" i="1"/>
  <c r="H33" i="1"/>
  <c r="E30" i="1"/>
  <c r="E33" i="1"/>
  <c r="F34" i="1"/>
  <c r="F20" i="1"/>
  <c r="G25" i="1"/>
  <c r="G31" i="1"/>
  <c r="H23" i="1"/>
  <c r="E26" i="1"/>
  <c r="F22" i="1"/>
  <c r="F32" i="1"/>
  <c r="G29" i="1"/>
  <c r="G23" i="1"/>
  <c r="E21" i="1"/>
  <c r="E35" i="1"/>
  <c r="E29" i="1"/>
  <c r="E20" i="1"/>
  <c r="H26" i="1"/>
  <c r="H24" i="1"/>
  <c r="H22" i="1"/>
  <c r="E28" i="1"/>
  <c r="H34" i="1"/>
  <c r="H32" i="1"/>
  <c r="G22" i="1"/>
  <c r="G34" i="1"/>
  <c r="G32" i="1"/>
  <c r="G20" i="1"/>
  <c r="F26" i="1"/>
  <c r="G28" i="1"/>
  <c r="F30" i="1"/>
  <c r="E23" i="1"/>
  <c r="H35" i="1"/>
  <c r="L9" i="1" l="1"/>
  <c r="J3" i="1"/>
  <c r="J4" i="1"/>
  <c r="J5" i="1"/>
  <c r="J6" i="1"/>
  <c r="J7" i="1"/>
  <c r="J8" i="1"/>
  <c r="J9" i="1"/>
  <c r="J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C12" i="1"/>
  <c r="D12" i="1"/>
  <c r="B12" i="1"/>
  <c r="I3" i="1"/>
  <c r="I4" i="1"/>
  <c r="I5" i="1"/>
  <c r="I6" i="1"/>
  <c r="I7" i="1"/>
  <c r="I8" i="1"/>
  <c r="I9" i="1"/>
  <c r="I2" i="1"/>
  <c r="K13" i="1" l="1"/>
  <c r="K11" i="1"/>
  <c r="M23" i="1"/>
  <c r="L24" i="1"/>
  <c r="L20" i="1"/>
  <c r="M22" i="1"/>
  <c r="L19" i="1"/>
  <c r="M19" i="1"/>
  <c r="N9" i="1" s="1"/>
  <c r="L29" i="1" s="1"/>
  <c r="O29" i="1" s="1"/>
  <c r="M20" i="1"/>
  <c r="L21" i="1"/>
  <c r="L23" i="1"/>
  <c r="M25" i="1"/>
  <c r="M21" i="1"/>
  <c r="L22" i="1"/>
  <c r="M24" i="1"/>
  <c r="L25" i="1"/>
  <c r="Q28" i="1"/>
  <c r="K12" i="1"/>
  <c r="H17" i="1"/>
  <c r="F18" i="1"/>
  <c r="H16" i="1"/>
  <c r="F13" i="1"/>
  <c r="H12" i="1"/>
  <c r="E18" i="1"/>
  <c r="F17" i="1"/>
  <c r="G19" i="1"/>
  <c r="E16" i="1"/>
  <c r="F12" i="1"/>
  <c r="G17" i="1"/>
  <c r="H19" i="1"/>
  <c r="G16" i="1"/>
  <c r="H14" i="1"/>
  <c r="G18" i="1"/>
  <c r="H18" i="1"/>
  <c r="H13" i="1"/>
  <c r="F15" i="1"/>
  <c r="K6" i="1"/>
  <c r="K8" i="1" s="1"/>
  <c r="H15" i="1"/>
  <c r="F14" i="1"/>
  <c r="E19" i="1"/>
  <c r="F19" i="1"/>
  <c r="E17" i="1"/>
  <c r="F16" i="1"/>
  <c r="E15" i="1"/>
  <c r="G15" i="1"/>
  <c r="E14" i="1"/>
  <c r="G14" i="1"/>
  <c r="E13" i="1"/>
  <c r="G13" i="1"/>
  <c r="E12" i="1"/>
  <c r="G12" i="1"/>
  <c r="M8" i="1" l="1"/>
  <c r="L8" i="1"/>
  <c r="K21" i="1"/>
  <c r="K16" i="1"/>
  <c r="L16" i="1" s="1"/>
  <c r="M16" i="1" s="1"/>
  <c r="Q27" i="1"/>
  <c r="K28" i="1"/>
  <c r="N28" i="1" s="1"/>
  <c r="K20" i="1"/>
  <c r="L28" i="1"/>
  <c r="O28" i="1" s="1"/>
  <c r="K14" i="1"/>
  <c r="K29" i="1"/>
  <c r="N29" i="1" s="1"/>
  <c r="K15" i="1"/>
  <c r="K17" i="1"/>
  <c r="Q26" i="1"/>
  <c r="L27" i="1"/>
  <c r="O27" i="1" s="1"/>
  <c r="K19" i="1"/>
  <c r="K27" i="1"/>
  <c r="N27" i="1" s="1"/>
  <c r="L15" i="1" l="1"/>
  <c r="M15" i="1" s="1"/>
  <c r="L13" i="1"/>
  <c r="M13" i="1" s="1"/>
  <c r="L14" i="1"/>
  <c r="M14" i="1" s="1"/>
  <c r="L11" i="1"/>
  <c r="M11" i="1" s="1"/>
  <c r="L17" i="1"/>
  <c r="M17" i="1" s="1"/>
  <c r="L12" i="1"/>
  <c r="M12" i="1" s="1"/>
  <c r="L30" i="1"/>
  <c r="O30" i="1" s="1"/>
  <c r="K22" i="1"/>
  <c r="K30" i="1"/>
  <c r="N30" i="1" s="1"/>
  <c r="Q29" i="1"/>
  <c r="K31" i="1"/>
  <c r="N31" i="1" s="1"/>
  <c r="L31" i="1"/>
  <c r="O31" i="1" s="1"/>
  <c r="Q30" i="1"/>
  <c r="K23" i="1"/>
  <c r="K25" i="1"/>
  <c r="K33" i="1"/>
  <c r="N33" i="1" s="1"/>
  <c r="L33" i="1"/>
  <c r="O33" i="1" s="1"/>
  <c r="Q32" i="1"/>
  <c r="K32" i="1"/>
  <c r="N32" i="1" s="1"/>
  <c r="Q31" i="1"/>
  <c r="K24" i="1"/>
  <c r="L32" i="1"/>
  <c r="O32" i="1" s="1"/>
</calcChain>
</file>

<file path=xl/sharedStrings.xml><?xml version="1.0" encoding="utf-8"?>
<sst xmlns="http://schemas.openxmlformats.org/spreadsheetml/2006/main" count="94" uniqueCount="88">
  <si>
    <t>test</t>
    <phoneticPr fontId="1" type="noConversion"/>
  </si>
  <si>
    <t>temperature</t>
    <phoneticPr fontId="1" type="noConversion"/>
  </si>
  <si>
    <t>pressure</t>
    <phoneticPr fontId="1" type="noConversion"/>
  </si>
  <si>
    <t>time</t>
    <phoneticPr fontId="1" type="noConversion"/>
  </si>
  <si>
    <t>y</t>
    <phoneticPr fontId="1" type="noConversion"/>
  </si>
  <si>
    <t>x1</t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</si>
  <si>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</si>
  <si>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</si>
  <si>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</si>
  <si>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</si>
  <si>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</si>
  <si>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x1x2</t>
  </si>
  <si>
    <t>x1x2</t>
    <phoneticPr fontId="1" type="noConversion"/>
  </si>
  <si>
    <t>x2x3</t>
  </si>
  <si>
    <t>x2x3</t>
    <phoneticPr fontId="1" type="noConversion"/>
  </si>
  <si>
    <t>x1x3</t>
  </si>
  <si>
    <t>x1x3</t>
    <phoneticPr fontId="1" type="noConversion"/>
  </si>
  <si>
    <t>x1x2x3</t>
  </si>
  <si>
    <t>x1x2x3</t>
    <phoneticPr fontId="1" type="noConversion"/>
  </si>
  <si>
    <t>yield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</si>
  <si>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</si>
  <si>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</si>
  <si>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</si>
  <si>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E12</t>
    <phoneticPr fontId="1" type="noConversion"/>
  </si>
  <si>
    <t>E23</t>
    <phoneticPr fontId="1" type="noConversion"/>
  </si>
  <si>
    <t>E13</t>
    <phoneticPr fontId="1" type="noConversion"/>
  </si>
  <si>
    <t>E123</t>
    <phoneticPr fontId="1" type="noConversion"/>
  </si>
  <si>
    <t>sample variance</t>
    <phoneticPr fontId="1" type="noConversion"/>
  </si>
  <si>
    <r>
      <t>(s_p)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</si>
  <si>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var(E)=(s_effect)^2</t>
    <phoneticPr fontId="1" type="noConversion"/>
  </si>
  <si>
    <t>n</t>
    <phoneticPr fontId="1" type="noConversion"/>
  </si>
  <si>
    <t>m</t>
    <phoneticPr fontId="1" type="noConversion"/>
  </si>
  <si>
    <r>
      <t xml:space="preserve">dof </t>
    </r>
    <r>
      <rPr>
        <sz val="12"/>
        <color theme="1"/>
        <rFont val="Calibri"/>
        <family val="1"/>
        <charset val="161"/>
      </rPr>
      <t>ν</t>
    </r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</si>
  <si>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</si>
  <si>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</si>
  <si>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</si>
  <si>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</si>
  <si>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</si>
  <si>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</si>
  <si>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</si>
  <si>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</si>
  <si>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</si>
  <si>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</si>
  <si>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</si>
  <si>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</si>
  <si>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</si>
  <si>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</si>
  <si>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</si>
  <si>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</si>
  <si>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</si>
  <si>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</si>
  <si>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</si>
  <si>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</si>
  <si>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</si>
  <si>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</si>
  <si>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99.0%</t>
  </si>
  <si>
    <t>上限 99.0%</t>
  </si>
  <si>
    <t>b1</t>
    <phoneticPr fontId="1" type="noConversion"/>
  </si>
  <si>
    <t>b3</t>
    <phoneticPr fontId="1" type="noConversion"/>
  </si>
  <si>
    <t>b2</t>
    <phoneticPr fontId="1" type="noConversion"/>
  </si>
  <si>
    <t>b12</t>
    <phoneticPr fontId="1" type="noConversion"/>
  </si>
  <si>
    <t>b23</t>
    <phoneticPr fontId="1" type="noConversion"/>
  </si>
  <si>
    <t>b13</t>
    <phoneticPr fontId="1" type="noConversion"/>
  </si>
  <si>
    <t>b123</t>
    <phoneticPr fontId="1" type="noConversion"/>
  </si>
  <si>
    <t>s_effect/2</t>
    <phoneticPr fontId="1" type="noConversion"/>
  </si>
  <si>
    <t>標準誤(s_p)</t>
    <phoneticPr fontId="1" type="noConversion"/>
  </si>
  <si>
    <t>t_E1</t>
    <phoneticPr fontId="1" type="noConversion"/>
  </si>
  <si>
    <t>t_E2</t>
    <phoneticPr fontId="1" type="noConversion"/>
  </si>
  <si>
    <t>t_E3</t>
  </si>
  <si>
    <t>t_E12</t>
    <phoneticPr fontId="1" type="noConversion"/>
  </si>
  <si>
    <t>t_E23</t>
    <phoneticPr fontId="1" type="noConversion"/>
  </si>
  <si>
    <t>t_E13</t>
    <phoneticPr fontId="1" type="noConversion"/>
  </si>
  <si>
    <t>t_E123</t>
    <phoneticPr fontId="1" type="noConversion"/>
  </si>
  <si>
    <t>t_16,0.005</t>
    <phoneticPr fontId="1" type="noConversion"/>
  </si>
  <si>
    <t>t_16,0.995</t>
    <phoneticPr fontId="1" type="noConversion"/>
  </si>
  <si>
    <t>t_16,0.995*s_eff</t>
    <phoneticPr fontId="1" type="noConversion"/>
  </si>
  <si>
    <t>b</t>
    <phoneticPr fontId="1" type="noConversion"/>
  </si>
  <si>
    <r>
      <t>E1</t>
    </r>
    <r>
      <rPr>
        <sz val="12"/>
        <color theme="1"/>
        <rFont val="新細明體"/>
        <family val="1"/>
        <charset val="136"/>
      </rPr>
      <t>±</t>
    </r>
    <r>
      <rPr>
        <sz val="12"/>
        <color theme="1"/>
        <rFont val="新細明體"/>
        <family val="2"/>
        <charset val="136"/>
        <scheme val="minor"/>
      </rPr>
      <t>t*s</t>
    </r>
    <phoneticPr fontId="1" type="noConversion"/>
  </si>
  <si>
    <r>
      <t>E2±t*s</t>
    </r>
    <r>
      <rPr>
        <sz val="12"/>
        <color theme="1"/>
        <rFont val="新細明體"/>
        <family val="2"/>
        <charset val="136"/>
        <scheme val="minor"/>
      </rPr>
      <t/>
    </r>
  </si>
  <si>
    <r>
      <t>E3±t*s</t>
    </r>
    <r>
      <rPr>
        <sz val="12"/>
        <color theme="1"/>
        <rFont val="新細明體"/>
        <family val="2"/>
        <charset val="136"/>
        <scheme val="minor"/>
      </rPr>
      <t/>
    </r>
  </si>
  <si>
    <t>E12±t*s</t>
    <phoneticPr fontId="1" type="noConversion"/>
  </si>
  <si>
    <t>E23±t*s</t>
    <phoneticPr fontId="1" type="noConversion"/>
  </si>
  <si>
    <t>E13±t*s</t>
    <phoneticPr fontId="1" type="noConversion"/>
  </si>
  <si>
    <t>E123±t*s</t>
    <phoneticPr fontId="1" type="noConversion"/>
  </si>
  <si>
    <t>percentile</t>
    <phoneticPr fontId="1" type="noConversion"/>
  </si>
  <si>
    <t>s_effect</t>
    <phoneticPr fontId="1" type="noConversion"/>
  </si>
  <si>
    <t>norm.inv</t>
    <phoneticPr fontId="1" type="noConversion"/>
  </si>
  <si>
    <t>b0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</si>
</sst>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7" borderId="0" xfId="0" applyFill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Border="1" applyAlignme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工作表1!$M$11:$M$17</c:f>
              <c:numCache>
                <c:formatCode>General</c:formatCode>
                <c:ptCount val="7"/>
                <c:pt idx="0">
                  <c:v>1.0667050771423081</c:v>
                </c:pt>
                <c:pt idx="1">
                  <c:v>-0.49331539133300878</c:v>
                </c:pt>
                <c:pt idx="2">
                  <c:v>-1.9743508092834139</c:v>
                </c:pt>
                <c:pt idx="3">
                  <c:v>0.49331539133300889</c:v>
                </c:pt>
                <c:pt idx="4">
                  <c:v>1.9743508092834146</c:v>
                </c:pt>
                <c:pt idx="5">
                  <c:v>0</c:v>
                </c:pt>
                <c:pt idx="6">
                  <c:v>-1.0667050771423081</c:v>
                </c:pt>
              </c:numCache>
            </c:numRef>
          </c:xVal>
          <c:yVal>
            <c:numRef>
              <c:f>工作表1!$K$11:$K$17</c:f>
              <c:numCache>
                <c:formatCode>General</c:formatCode>
                <c:ptCount val="7"/>
                <c:pt idx="0">
                  <c:v>21.46916666666667</c:v>
                </c:pt>
                <c:pt idx="1">
                  <c:v>1.1041666666666672</c:v>
                </c:pt>
                <c:pt idx="2">
                  <c:v>-8.072499999999998</c:v>
                </c:pt>
                <c:pt idx="3">
                  <c:v>2.1625000000000001</c:v>
                </c:pt>
                <c:pt idx="4">
                  <c:v>28.634166666666669</c:v>
                </c:pt>
                <c:pt idx="5">
                  <c:v>1.5558333333333347</c:v>
                </c:pt>
                <c:pt idx="6">
                  <c:v>-0.4641666666666649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A-40F4-B3F7-CF4E054A0BBD}"/>
            </c:ext>
          </c:extLst>
        </c:ser>
        <c:ser>
          <c:idx val="1"/>
          <c:order val="1"/>
          <c:tx>
            <c:strRef>
              <c:f>工作表1!$K$11:$K$17</c:f>
              <c:strCache>
                <c:ptCount val="7"/>
                <c:pt idx="0">
                  <c:v>21.46916667</c:v>
                </c:pt>
                <c:pt idx="1">
                  <c:v>1.104166667</c:v>
                </c:pt>
                <c:pt idx="2">
                  <c:v>-8.0725</c:v>
                </c:pt>
                <c:pt idx="3">
                  <c:v>2.1625</c:v>
                </c:pt>
                <c:pt idx="4">
                  <c:v>28.63416667</c:v>
                </c:pt>
                <c:pt idx="5">
                  <c:v>1.555833333</c:v>
                </c:pt>
                <c:pt idx="6">
                  <c:v>-0.464166667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工作表1!$K$11:$K$17</c:f>
              <c:numCache>
                <c:formatCode>General</c:formatCode>
                <c:ptCount val="7"/>
                <c:pt idx="0">
                  <c:v>21.46916666666667</c:v>
                </c:pt>
                <c:pt idx="1">
                  <c:v>1.1041666666666672</c:v>
                </c:pt>
                <c:pt idx="2">
                  <c:v>-8.072499999999998</c:v>
                </c:pt>
                <c:pt idx="3">
                  <c:v>2.1625000000000001</c:v>
                </c:pt>
                <c:pt idx="4">
                  <c:v>28.634166666666669</c:v>
                </c:pt>
                <c:pt idx="5">
                  <c:v>1.5558333333333347</c:v>
                </c:pt>
                <c:pt idx="6">
                  <c:v>-0.4641666666666649</c:v>
                </c:pt>
              </c:numCache>
            </c:numRef>
          </c:xVal>
          <c:yVal>
            <c:numRef>
              <c:f>工作表1!$K$11:$K$17</c:f>
              <c:numCache>
                <c:formatCode>General</c:formatCode>
                <c:ptCount val="7"/>
                <c:pt idx="0">
                  <c:v>21.46916666666667</c:v>
                </c:pt>
                <c:pt idx="1">
                  <c:v>1.1041666666666672</c:v>
                </c:pt>
                <c:pt idx="2">
                  <c:v>-8.072499999999998</c:v>
                </c:pt>
                <c:pt idx="3">
                  <c:v>2.1625000000000001</c:v>
                </c:pt>
                <c:pt idx="4">
                  <c:v>28.634166666666669</c:v>
                </c:pt>
                <c:pt idx="5">
                  <c:v>1.5558333333333347</c:v>
                </c:pt>
                <c:pt idx="6">
                  <c:v>-0.4641666666666649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A-40F4-B3F7-CF4E054A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35968"/>
        <c:axId val="511533472"/>
      </c:scatterChart>
      <c:valAx>
        <c:axId val="511535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533472"/>
        <c:crosses val="autoZero"/>
        <c:crossBetween val="midCat"/>
      </c:valAx>
      <c:valAx>
        <c:axId val="5115334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5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628649</xdr:colOff>
      <xdr:row>11</xdr:row>
      <xdr:rowOff>104775</xdr:rowOff>
    </xdr:from>
    <xdr:to>
      <xdr:col>11</xdr:col>
      <xdr:colOff>838199</xdr:colOff>
      <xdr:row>28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C6AA22-01F3-464D-B57D-2EE4633A9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B193-2B35-417B-B01D-578CD466CFC5}">
  <dimension ref="B1:X35"/>
  <sheetViews>
    <sheetView tabSelected="1" topLeftCell="F4" workbookViewId="0">
      <selection activeCell="N27" sqref="N27"/>
    </sheetView>
  </sheetViews>
  <sheetFormatPr defaultRowHeight="16.5" x14ac:dyDescent="0.25"/>
  <cols>
    <col min="10" max="10" width="13.75" customWidth="1"/>
    <col min="11" max="11" width="16.125" customWidth="1"/>
    <col min="12" max="14" width="13.5" customWidth="1"/>
    <col min="15" max="15" width="14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>
        <v>1</v>
      </c>
      <c r="G1">
        <v>2</v>
      </c>
      <c r="H1">
        <v>3</v>
      </c>
      <c r="I1" t="s">
        <v>19</v>
      </c>
      <c r="J1" t="s">
        <v>27</v>
      </c>
      <c r="K1" t="s">
        <v>31</v>
      </c>
      <c r="L1" s="5"/>
      <c r="M1" s="5"/>
      <c r="N1" s="5"/>
      <c r="O1" s="5"/>
      <c r="P1" t="s">
        <v>33</v>
      </c>
    </row>
    <row r="2" spans="2:24" ht="17.25" thickBot="1" x14ac:dyDescent="0.3">
      <c r="B2">
        <v>1</v>
      </c>
      <c r="C2">
        <v>-1</v>
      </c>
      <c r="D2">
        <v>-1</v>
      </c>
      <c r="E2">
        <v>-1</v>
      </c>
      <c r="F2">
        <v>61.43</v>
      </c>
      <c r="G2">
        <v>58.58</v>
      </c>
      <c r="H2">
        <v>57.07</v>
      </c>
      <c r="I2">
        <f>AVERAGE(F2:H2)</f>
        <v>59.026666666666664</v>
      </c>
      <c r="J2">
        <f>VAR(F2:H2)</f>
        <v>4.9020333333333328</v>
      </c>
      <c r="K2">
        <v>8</v>
      </c>
      <c r="L2" s="5"/>
      <c r="M2" s="5"/>
      <c r="N2" s="5"/>
      <c r="O2" s="5"/>
    </row>
    <row r="3" spans="2:24" x14ac:dyDescent="0.25">
      <c r="B3">
        <v>2</v>
      </c>
      <c r="C3">
        <v>1</v>
      </c>
      <c r="D3">
        <v>-1</v>
      </c>
      <c r="E3">
        <v>-1</v>
      </c>
      <c r="F3">
        <v>75.62</v>
      </c>
      <c r="G3">
        <v>77.569999999999993</v>
      </c>
      <c r="H3">
        <v>75.75</v>
      </c>
      <c r="I3">
        <f t="shared" ref="I3:I9" si="0">AVERAGE(F3:H3)</f>
        <v>76.313333333333333</v>
      </c>
      <c r="J3">
        <f t="shared" ref="J3:J9" si="1">VAR(F3:H3)</f>
        <v>1.1886333333333217</v>
      </c>
      <c r="K3" t="s">
        <v>30</v>
      </c>
      <c r="L3" s="5"/>
      <c r="M3" s="5"/>
      <c r="N3" s="5"/>
      <c r="O3" s="5"/>
      <c r="P3" s="4" t="s">
        <v>34</v>
      </c>
      <c r="Q3" s="4"/>
    </row>
    <row r="4" spans="2:24" x14ac:dyDescent="0.25">
      <c r="B4">
        <v>3</v>
      </c>
      <c r="C4">
        <v>-1</v>
      </c>
      <c r="D4">
        <v>1</v>
      </c>
      <c r="E4">
        <v>-1</v>
      </c>
      <c r="F4">
        <v>27.51</v>
      </c>
      <c r="G4">
        <v>34.03</v>
      </c>
      <c r="H4">
        <v>25.07</v>
      </c>
      <c r="I4">
        <f t="shared" si="0"/>
        <v>28.870000000000005</v>
      </c>
      <c r="J4">
        <f t="shared" si="1"/>
        <v>21.457599999999502</v>
      </c>
      <c r="K4">
        <v>3</v>
      </c>
      <c r="L4" s="5"/>
      <c r="M4" s="5"/>
      <c r="N4" s="5"/>
      <c r="O4" s="5"/>
      <c r="P4" s="1" t="s">
        <v>35</v>
      </c>
      <c r="Q4" s="1">
        <v>0.98944603157237543</v>
      </c>
    </row>
    <row r="5" spans="2:24" x14ac:dyDescent="0.25">
      <c r="B5">
        <v>4</v>
      </c>
      <c r="C5">
        <v>1</v>
      </c>
      <c r="D5">
        <v>1</v>
      </c>
      <c r="E5">
        <v>-1</v>
      </c>
      <c r="F5">
        <v>51.37</v>
      </c>
      <c r="G5">
        <v>48.49</v>
      </c>
      <c r="H5">
        <v>54.37</v>
      </c>
      <c r="I5">
        <f t="shared" si="0"/>
        <v>51.41</v>
      </c>
      <c r="J5">
        <f t="shared" si="1"/>
        <v>8.6447999999999858</v>
      </c>
      <c r="K5" t="s">
        <v>28</v>
      </c>
      <c r="L5" s="5"/>
      <c r="M5" s="5"/>
      <c r="N5" s="5"/>
      <c r="O5" s="5"/>
      <c r="P5" s="1" t="s">
        <v>36</v>
      </c>
      <c r="Q5" s="1">
        <v>0.97900344939432205</v>
      </c>
    </row>
    <row r="6" spans="2:24" x14ac:dyDescent="0.25">
      <c r="B6">
        <v>5</v>
      </c>
      <c r="C6">
        <v>-1</v>
      </c>
      <c r="D6">
        <v>-1</v>
      </c>
      <c r="E6">
        <v>1</v>
      </c>
      <c r="F6">
        <v>24.8</v>
      </c>
      <c r="G6">
        <v>20.69</v>
      </c>
      <c r="H6">
        <v>15.41</v>
      </c>
      <c r="I6">
        <f t="shared" si="0"/>
        <v>20.3</v>
      </c>
      <c r="J6">
        <f t="shared" si="1"/>
        <v>22.157100000000014</v>
      </c>
      <c r="K6" s="11">
        <f>AVERAGE(J2:J9)</f>
        <v>10.893966666666602</v>
      </c>
      <c r="L6" s="6"/>
      <c r="M6" s="6"/>
      <c r="N6" s="6"/>
      <c r="O6" s="6"/>
      <c r="P6" s="1" t="s">
        <v>37</v>
      </c>
      <c r="Q6" s="1">
        <v>0.96981745850433798</v>
      </c>
    </row>
    <row r="7" spans="2:24" x14ac:dyDescent="0.25">
      <c r="B7">
        <v>6</v>
      </c>
      <c r="C7">
        <v>1</v>
      </c>
      <c r="D7">
        <v>-1</v>
      </c>
      <c r="E7">
        <v>1</v>
      </c>
      <c r="F7">
        <v>43.58</v>
      </c>
      <c r="G7">
        <v>44.31</v>
      </c>
      <c r="H7">
        <v>36.99</v>
      </c>
      <c r="I7">
        <f t="shared" si="0"/>
        <v>41.626666666666665</v>
      </c>
      <c r="J7">
        <f t="shared" si="1"/>
        <v>16.257233333333328</v>
      </c>
      <c r="K7" t="s">
        <v>29</v>
      </c>
      <c r="L7" t="s">
        <v>85</v>
      </c>
      <c r="M7" s="1" t="s">
        <v>64</v>
      </c>
      <c r="N7" s="1"/>
      <c r="O7" s="1"/>
      <c r="P7" s="1"/>
      <c r="Q7" s="1" t="s">
        <v>65</v>
      </c>
      <c r="R7" s="13">
        <v>3.3006009553817135</v>
      </c>
    </row>
    <row r="8" spans="2:24" ht="17.25" thickBot="1" x14ac:dyDescent="0.3">
      <c r="B8">
        <v>7</v>
      </c>
      <c r="C8">
        <v>-1</v>
      </c>
      <c r="D8">
        <v>1</v>
      </c>
      <c r="E8">
        <v>1</v>
      </c>
      <c r="F8">
        <v>45.2</v>
      </c>
      <c r="G8">
        <v>49.53</v>
      </c>
      <c r="H8">
        <v>50.29</v>
      </c>
      <c r="I8">
        <f t="shared" si="0"/>
        <v>48.34</v>
      </c>
      <c r="J8">
        <f t="shared" si="1"/>
        <v>7.5390999999999906</v>
      </c>
      <c r="K8" s="16">
        <f>4*K6/(K2*K4)</f>
        <v>1.8156611111111003</v>
      </c>
      <c r="L8" s="16">
        <f>K8^0.5</f>
        <v>1.3474646975379727</v>
      </c>
      <c r="M8" s="14">
        <f>K8^0.5/2</f>
        <v>0.67373234876898636</v>
      </c>
      <c r="N8" s="1"/>
      <c r="O8" s="1"/>
      <c r="P8" s="1"/>
      <c r="Q8" s="2" t="s">
        <v>39</v>
      </c>
      <c r="R8" s="2">
        <v>24</v>
      </c>
    </row>
    <row r="9" spans="2:24" x14ac:dyDescent="0.25">
      <c r="B9">
        <v>8</v>
      </c>
      <c r="C9">
        <v>1</v>
      </c>
      <c r="D9">
        <v>1</v>
      </c>
      <c r="E9">
        <v>1</v>
      </c>
      <c r="F9">
        <v>70.510000000000005</v>
      </c>
      <c r="G9">
        <v>74</v>
      </c>
      <c r="H9">
        <v>74.680000000000007</v>
      </c>
      <c r="I9">
        <f t="shared" si="0"/>
        <v>73.063333333333333</v>
      </c>
      <c r="J9">
        <f t="shared" si="1"/>
        <v>5.0052333333333312</v>
      </c>
      <c r="K9" t="s">
        <v>32</v>
      </c>
      <c r="L9">
        <f>K2*(K4-1)</f>
        <v>16</v>
      </c>
      <c r="M9" s="1" t="s">
        <v>75</v>
      </c>
      <c r="N9" s="1">
        <f>M19*K8^0.5</f>
        <v>3.9356501254355063</v>
      </c>
      <c r="O9" s="1"/>
    </row>
    <row r="10" spans="2:24" ht="17.25" thickBot="1" x14ac:dyDescent="0.3">
      <c r="L10" s="1" t="s">
        <v>84</v>
      </c>
      <c r="M10" s="1" t="s">
        <v>86</v>
      </c>
      <c r="P10" t="s">
        <v>40</v>
      </c>
    </row>
    <row r="11" spans="2:24" x14ac:dyDescent="0.25">
      <c r="B11" t="s">
        <v>6</v>
      </c>
      <c r="C11" t="s">
        <v>8</v>
      </c>
      <c r="D11" t="s">
        <v>10</v>
      </c>
      <c r="E11" t="s">
        <v>12</v>
      </c>
      <c r="F11" t="s">
        <v>14</v>
      </c>
      <c r="G11" t="s">
        <v>16</v>
      </c>
      <c r="H11" t="s">
        <v>18</v>
      </c>
      <c r="I11" t="s">
        <v>4</v>
      </c>
      <c r="J11" t="s">
        <v>20</v>
      </c>
      <c r="K11">
        <f>SUMPRODUCT(B12:B35,I12:I35)/(4*3)</f>
        <v>21.46916666666667</v>
      </c>
      <c r="L11" s="1">
        <f>(_xlfn.RANK.EQ(K11,$K$11:$K$17,1)-0.5)/7*100</f>
        <v>78.571428571428569</v>
      </c>
      <c r="M11" s="1">
        <f>_xlfn.NORM.INV(L11/100,0,$L$8)</f>
        <v>1.0667050771423081</v>
      </c>
      <c r="P11" s="3"/>
      <c r="Q11" s="3" t="s">
        <v>45</v>
      </c>
      <c r="R11" s="3" t="s">
        <v>46</v>
      </c>
      <c r="S11" s="3" t="s">
        <v>47</v>
      </c>
      <c r="T11" s="3" t="s">
        <v>48</v>
      </c>
      <c r="U11" s="3" t="s">
        <v>49</v>
      </c>
    </row>
    <row r="12" spans="2:24" x14ac:dyDescent="0.25">
      <c r="B12">
        <f>C2</f>
        <v>-1</v>
      </c>
      <c r="C12">
        <f t="shared" ref="C12:D12" si="2">D2</f>
        <v>-1</v>
      </c>
      <c r="D12">
        <f t="shared" si="2"/>
        <v>-1</v>
      </c>
      <c r="E12">
        <f>B12*C12</f>
        <v>1</v>
      </c>
      <c r="F12">
        <f>C12*D12</f>
        <v>1</v>
      </c>
      <c r="G12">
        <f>B12*D12</f>
        <v>1</v>
      </c>
      <c r="H12">
        <f>B12*C12*D12</f>
        <v>-1</v>
      </c>
      <c r="I12" s="8">
        <f>F2</f>
        <v>61.43</v>
      </c>
      <c r="J12" t="s">
        <v>21</v>
      </c>
      <c r="K12">
        <f>SUMPRODUCT(C12:C35,I12:I35)/(4*3)</f>
        <v>1.1041666666666672</v>
      </c>
      <c r="L12" s="1">
        <f>(_xlfn.RANK.EQ(K12,$K$11:$K$17,1)-0.5)/7*100</f>
        <v>35.714285714285715</v>
      </c>
      <c r="M12" s="1">
        <f>_xlfn.NORM.INV(L12/100,0,$L$8)</f>
        <v>-0.49331539133300878</v>
      </c>
      <c r="P12" s="1" t="s">
        <v>41</v>
      </c>
      <c r="Q12" s="1">
        <v>7</v>
      </c>
      <c r="R12" s="1">
        <v>8127.2251958333318</v>
      </c>
      <c r="S12" s="1">
        <v>1161.0321708333331</v>
      </c>
      <c r="T12" s="1">
        <v>106.57570436541312</v>
      </c>
      <c r="U12" s="1">
        <v>3.2000830664664587E-12</v>
      </c>
    </row>
    <row r="13" spans="2:24" x14ac:dyDescent="0.25">
      <c r="B13">
        <f t="shared" ref="B13:D13" si="3">C3</f>
        <v>1</v>
      </c>
      <c r="C13">
        <f t="shared" si="3"/>
        <v>-1</v>
      </c>
      <c r="D13">
        <f t="shared" si="3"/>
        <v>-1</v>
      </c>
      <c r="E13">
        <f t="shared" ref="E13:E19" si="4">B13*C13</f>
        <v>-1</v>
      </c>
      <c r="F13">
        <f t="shared" ref="F13:F19" si="5">C13*D13</f>
        <v>1</v>
      </c>
      <c r="G13">
        <f t="shared" ref="G13:G19" si="6">B13*D13</f>
        <v>-1</v>
      </c>
      <c r="H13">
        <f t="shared" ref="H13:H19" si="7">B13*C13*D13</f>
        <v>1</v>
      </c>
      <c r="I13" s="8">
        <f t="shared" ref="I13:I19" si="8">F3</f>
        <v>75.62</v>
      </c>
      <c r="J13" t="s">
        <v>22</v>
      </c>
      <c r="K13">
        <f>SUMPRODUCT(D12:D35,I12:I35)/(4*3)</f>
        <v>-8.072499999999998</v>
      </c>
      <c r="L13" s="1">
        <f>(_xlfn.RANK.EQ(K13,$K$11:$K$17,1)-0.5)/7*100</f>
        <v>7.1428571428571423</v>
      </c>
      <c r="M13" s="1">
        <f>_xlfn.NORM.INV(L13/100,0,$L$8)</f>
        <v>-1.9743508092834139</v>
      </c>
      <c r="P13" s="1" t="s">
        <v>42</v>
      </c>
      <c r="Q13" s="1">
        <v>16</v>
      </c>
      <c r="R13" s="1">
        <v>174.30346666666688</v>
      </c>
      <c r="S13" s="12">
        <v>10.89396666666668</v>
      </c>
      <c r="T13" s="1"/>
      <c r="U13" s="1"/>
    </row>
    <row r="14" spans="2:24" ht="17.25" thickBot="1" x14ac:dyDescent="0.3">
      <c r="B14">
        <f t="shared" ref="B14:D14" si="9">C4</f>
        <v>-1</v>
      </c>
      <c r="C14">
        <f t="shared" si="9"/>
        <v>1</v>
      </c>
      <c r="D14">
        <f t="shared" si="9"/>
        <v>-1</v>
      </c>
      <c r="E14">
        <f t="shared" si="4"/>
        <v>-1</v>
      </c>
      <c r="F14">
        <f t="shared" si="5"/>
        <v>-1</v>
      </c>
      <c r="G14">
        <f t="shared" si="6"/>
        <v>1</v>
      </c>
      <c r="H14">
        <f t="shared" si="7"/>
        <v>1</v>
      </c>
      <c r="I14" s="8">
        <f t="shared" si="8"/>
        <v>27.51</v>
      </c>
      <c r="J14" t="s">
        <v>23</v>
      </c>
      <c r="K14">
        <f>SUMPRODUCT(E12:E35,I12:I35)/(4*3)</f>
        <v>2.1625000000000001</v>
      </c>
      <c r="L14" s="1">
        <f>(_xlfn.RANK.EQ(K14,$K$11:$K$17,1)-0.5)/7*100</f>
        <v>64.285714285714292</v>
      </c>
      <c r="M14" s="1">
        <f>_xlfn.NORM.INV(L14/100,0,$L$8)</f>
        <v>0.49331539133300889</v>
      </c>
      <c r="P14" s="2" t="s">
        <v>43</v>
      </c>
      <c r="Q14" s="2">
        <v>23</v>
      </c>
      <c r="R14" s="2">
        <v>8301.528662499999</v>
      </c>
      <c r="S14" s="2"/>
      <c r="T14" s="2"/>
      <c r="U14" s="2"/>
    </row>
    <row r="15" spans="2:24" ht="17.25" thickBot="1" x14ac:dyDescent="0.3">
      <c r="B15">
        <f t="shared" ref="B15:D15" si="10">C5</f>
        <v>1</v>
      </c>
      <c r="C15">
        <f t="shared" si="10"/>
        <v>1</v>
      </c>
      <c r="D15">
        <f t="shared" si="10"/>
        <v>-1</v>
      </c>
      <c r="E15">
        <f t="shared" si="4"/>
        <v>1</v>
      </c>
      <c r="F15">
        <f t="shared" si="5"/>
        <v>-1</v>
      </c>
      <c r="G15">
        <f t="shared" si="6"/>
        <v>-1</v>
      </c>
      <c r="H15">
        <f t="shared" si="7"/>
        <v>-1</v>
      </c>
      <c r="I15" s="8">
        <f t="shared" si="8"/>
        <v>51.37</v>
      </c>
      <c r="J15" t="s">
        <v>24</v>
      </c>
      <c r="K15">
        <f>SUMPRODUCT(F12:F35,I12:I35)/(4*3)</f>
        <v>28.634166666666669</v>
      </c>
      <c r="L15" s="1">
        <f>(_xlfn.RANK.EQ(K15,$K$11:$K$17,1)-0.5)/7*100</f>
        <v>92.857142857142861</v>
      </c>
      <c r="M15" s="1">
        <f>_xlfn.NORM.INV(L15/100,0,$L$8)</f>
        <v>1.9743508092834146</v>
      </c>
    </row>
    <row r="16" spans="2:24" x14ac:dyDescent="0.25">
      <c r="B16">
        <f t="shared" ref="B16:D16" si="11">C6</f>
        <v>-1</v>
      </c>
      <c r="C16">
        <f t="shared" si="11"/>
        <v>-1</v>
      </c>
      <c r="D16">
        <f t="shared" si="11"/>
        <v>1</v>
      </c>
      <c r="E16">
        <f t="shared" si="4"/>
        <v>1</v>
      </c>
      <c r="F16">
        <f t="shared" si="5"/>
        <v>-1</v>
      </c>
      <c r="G16">
        <f t="shared" si="6"/>
        <v>-1</v>
      </c>
      <c r="H16">
        <f t="shared" si="7"/>
        <v>1</v>
      </c>
      <c r="I16" s="8">
        <f t="shared" si="8"/>
        <v>24.8</v>
      </c>
      <c r="J16" t="s">
        <v>25</v>
      </c>
      <c r="K16">
        <f>SUMPRODUCT(G12:G35,I12:I35)/(4*3)</f>
        <v>1.5558333333333347</v>
      </c>
      <c r="L16" s="1">
        <f>(_xlfn.RANK.EQ(K16,$K$11:$K$17,1)-0.5)/7*100</f>
        <v>50</v>
      </c>
      <c r="M16" s="1">
        <f>_xlfn.NORM.INV(L16/100,0,$L$8)</f>
        <v>0</v>
      </c>
      <c r="P16" s="3"/>
      <c r="Q16" s="3" t="s">
        <v>50</v>
      </c>
      <c r="R16" s="3" t="s">
        <v>38</v>
      </c>
      <c r="S16" s="3" t="s">
        <v>51</v>
      </c>
      <c r="T16" s="3" t="s">
        <v>52</v>
      </c>
      <c r="U16" s="3" t="s">
        <v>53</v>
      </c>
      <c r="V16" s="3" t="s">
        <v>54</v>
      </c>
      <c r="W16" s="3" t="s">
        <v>55</v>
      </c>
      <c r="X16" s="3" t="s">
        <v>56</v>
      </c>
    </row>
    <row r="17" spans="2:24" x14ac:dyDescent="0.25">
      <c r="B17">
        <f t="shared" ref="B17:D17" si="12">C7</f>
        <v>1</v>
      </c>
      <c r="C17">
        <f t="shared" si="12"/>
        <v>-1</v>
      </c>
      <c r="D17">
        <f t="shared" si="12"/>
        <v>1</v>
      </c>
      <c r="E17">
        <f t="shared" si="4"/>
        <v>-1</v>
      </c>
      <c r="F17">
        <f t="shared" si="5"/>
        <v>-1</v>
      </c>
      <c r="G17">
        <f t="shared" si="6"/>
        <v>1</v>
      </c>
      <c r="H17">
        <f t="shared" si="7"/>
        <v>-1</v>
      </c>
      <c r="I17" s="8">
        <f t="shared" si="8"/>
        <v>43.58</v>
      </c>
      <c r="J17" t="s">
        <v>26</v>
      </c>
      <c r="K17">
        <f>SUMPRODUCT(H12:H35,I12:I35)/(4*3)</f>
        <v>-0.4641666666666649</v>
      </c>
      <c r="L17" s="1">
        <f>(_xlfn.RANK.EQ(K17,$K$11:$K$17,1)-0.5)/7*100</f>
        <v>21.428571428571427</v>
      </c>
      <c r="M17" s="1">
        <f>_xlfn.NORM.INV(L17/100,0,$L$8)</f>
        <v>-1.0667050771423081</v>
      </c>
      <c r="P17" s="1" t="s">
        <v>44</v>
      </c>
      <c r="Q17" s="1">
        <v>49.868750000000006</v>
      </c>
      <c r="R17" s="14">
        <v>0.67373234876898891</v>
      </c>
      <c r="S17" s="1">
        <v>74.01863676446257</v>
      </c>
      <c r="T17" s="1">
        <v>1.0163243607548037E-21</v>
      </c>
      <c r="U17" s="1">
        <v>48.440501223587844</v>
      </c>
      <c r="V17" s="1">
        <v>51.296998776412167</v>
      </c>
      <c r="W17" s="21">
        <v>47.900924937282248</v>
      </c>
      <c r="X17" s="21">
        <v>51.836575062717763</v>
      </c>
    </row>
    <row r="18" spans="2:24" x14ac:dyDescent="0.25">
      <c r="B18">
        <f t="shared" ref="B18:D18" si="13">C8</f>
        <v>-1</v>
      </c>
      <c r="C18">
        <f t="shared" si="13"/>
        <v>1</v>
      </c>
      <c r="D18">
        <f t="shared" si="13"/>
        <v>1</v>
      </c>
      <c r="E18">
        <f t="shared" si="4"/>
        <v>-1</v>
      </c>
      <c r="F18">
        <f t="shared" si="5"/>
        <v>1</v>
      </c>
      <c r="G18">
        <f t="shared" si="6"/>
        <v>-1</v>
      </c>
      <c r="H18">
        <f t="shared" si="7"/>
        <v>-1</v>
      </c>
      <c r="I18" s="8">
        <f t="shared" si="8"/>
        <v>45.2</v>
      </c>
      <c r="L18" s="1" t="s">
        <v>73</v>
      </c>
      <c r="M18" s="5" t="s">
        <v>74</v>
      </c>
      <c r="N18" s="5"/>
      <c r="O18" s="5"/>
      <c r="P18" s="1" t="s">
        <v>5</v>
      </c>
      <c r="Q18" s="1">
        <v>10.734583333333333</v>
      </c>
      <c r="R18" s="14">
        <v>0.67373234876898869</v>
      </c>
      <c r="S18" s="1">
        <v>15.933008639034547</v>
      </c>
      <c r="T18" s="1">
        <v>3.0810835246894781E-11</v>
      </c>
      <c r="U18" s="1">
        <v>9.306334556921172</v>
      </c>
      <c r="V18" s="1">
        <v>12.162832109745494</v>
      </c>
      <c r="W18" s="21">
        <v>8.766758270615572</v>
      </c>
      <c r="X18" s="21">
        <v>12.702408396051094</v>
      </c>
    </row>
    <row r="19" spans="2:24" x14ac:dyDescent="0.25">
      <c r="B19">
        <f t="shared" ref="B19:D19" si="14">C9</f>
        <v>1</v>
      </c>
      <c r="C19">
        <f t="shared" si="14"/>
        <v>1</v>
      </c>
      <c r="D19">
        <f t="shared" si="14"/>
        <v>1</v>
      </c>
      <c r="E19">
        <f t="shared" si="4"/>
        <v>1</v>
      </c>
      <c r="F19">
        <f t="shared" si="5"/>
        <v>1</v>
      </c>
      <c r="G19">
        <f t="shared" si="6"/>
        <v>1</v>
      </c>
      <c r="H19">
        <f t="shared" si="7"/>
        <v>1</v>
      </c>
      <c r="I19" s="8">
        <f t="shared" si="8"/>
        <v>70.510000000000005</v>
      </c>
      <c r="J19" t="s">
        <v>66</v>
      </c>
      <c r="K19">
        <f>(K11-0)/$K$8^0.5</f>
        <v>15.933008639034604</v>
      </c>
      <c r="L19" s="18">
        <f>_xlfn.T.INV(0.005,$L$9)</f>
        <v>-2.9207816224251002</v>
      </c>
      <c r="M19" s="7">
        <f>_xlfn.T.INV(0.995,$L$9)</f>
        <v>2.9207816224250998</v>
      </c>
      <c r="N19" s="7"/>
      <c r="O19" s="7"/>
      <c r="P19" s="1" t="s">
        <v>7</v>
      </c>
      <c r="Q19" s="1">
        <v>0.55208333333333437</v>
      </c>
      <c r="R19" s="14">
        <v>0.67373234876898869</v>
      </c>
      <c r="S19" s="1">
        <v>0.81944014465399273</v>
      </c>
      <c r="T19" s="1">
        <v>0.42457404740800841</v>
      </c>
      <c r="U19" s="1">
        <v>-0.87616544307882749</v>
      </c>
      <c r="V19" s="1">
        <v>1.9803321097454962</v>
      </c>
      <c r="W19" s="21">
        <v>-1.4157417293844259</v>
      </c>
      <c r="X19" s="21">
        <v>2.5199083960510946</v>
      </c>
    </row>
    <row r="20" spans="2:24" x14ac:dyDescent="0.25">
      <c r="B20">
        <f>C2</f>
        <v>-1</v>
      </c>
      <c r="C20">
        <f t="shared" ref="C20:D20" si="15">D2</f>
        <v>-1</v>
      </c>
      <c r="D20">
        <f t="shared" si="15"/>
        <v>-1</v>
      </c>
      <c r="E20">
        <f>B20*C20</f>
        <v>1</v>
      </c>
      <c r="F20">
        <f>C20*D20</f>
        <v>1</v>
      </c>
      <c r="G20">
        <f>B20*D20</f>
        <v>1</v>
      </c>
      <c r="H20">
        <f>B20*C20*D20</f>
        <v>-1</v>
      </c>
      <c r="I20" s="9">
        <f>G2</f>
        <v>58.58</v>
      </c>
      <c r="J20" t="s">
        <v>67</v>
      </c>
      <c r="K20">
        <f t="shared" ref="K20:K25" si="16">(K12-0)/$K$8^0.5</f>
        <v>0.8194401446539944</v>
      </c>
      <c r="L20" s="18">
        <f>_xlfn.T.INV(0.005,$L$9)</f>
        <v>-2.9207816224251002</v>
      </c>
      <c r="M20" s="7">
        <f>_xlfn.T.INV(0.995,$L$9)</f>
        <v>2.9207816224250998</v>
      </c>
      <c r="N20" s="1"/>
      <c r="O20" s="1"/>
      <c r="P20" s="1" t="s">
        <v>9</v>
      </c>
      <c r="Q20" s="1">
        <v>-4.0362499999999972</v>
      </c>
      <c r="R20" s="14">
        <v>0.67373234876898891</v>
      </c>
      <c r="S20" s="1">
        <v>-5.9908805141609092</v>
      </c>
      <c r="T20" s="1">
        <v>1.8844248146767218E-5</v>
      </c>
      <c r="U20" s="1">
        <v>-5.4644987764121593</v>
      </c>
      <c r="V20" s="1">
        <v>-2.6080012235878351</v>
      </c>
      <c r="W20" s="21">
        <v>-6.0040750627177584</v>
      </c>
      <c r="X20" s="21">
        <v>-2.0684249372822361</v>
      </c>
    </row>
    <row r="21" spans="2:24" x14ac:dyDescent="0.25">
      <c r="B21">
        <f t="shared" ref="B21:D27" si="17">C3</f>
        <v>1</v>
      </c>
      <c r="C21">
        <f t="shared" si="17"/>
        <v>-1</v>
      </c>
      <c r="D21">
        <f t="shared" si="17"/>
        <v>-1</v>
      </c>
      <c r="E21">
        <f t="shared" ref="E21:E27" si="18">B21*C21</f>
        <v>-1</v>
      </c>
      <c r="F21">
        <f t="shared" ref="F21:F27" si="19">C21*D21</f>
        <v>1</v>
      </c>
      <c r="G21">
        <f t="shared" ref="G21:G27" si="20">B21*D21</f>
        <v>-1</v>
      </c>
      <c r="H21">
        <f t="shared" ref="H21:H27" si="21">B21*C21*D21</f>
        <v>1</v>
      </c>
      <c r="I21" s="9">
        <f>G3</f>
        <v>77.569999999999993</v>
      </c>
      <c r="J21" t="s">
        <v>68</v>
      </c>
      <c r="K21">
        <f t="shared" si="16"/>
        <v>-5.990880514160934</v>
      </c>
      <c r="L21" s="18">
        <f>_xlfn.T.INV(0.005,$L$9)</f>
        <v>-2.9207816224251002</v>
      </c>
      <c r="M21" s="7">
        <f>_xlfn.T.INV(0.995,$L$9)</f>
        <v>2.9207816224250998</v>
      </c>
      <c r="N21" s="1"/>
      <c r="O21" s="1"/>
      <c r="P21" s="1" t="s">
        <v>11</v>
      </c>
      <c r="Q21" s="1">
        <v>1.0812500000000012</v>
      </c>
      <c r="R21" s="14">
        <v>0.67373234876898891</v>
      </c>
      <c r="S21" s="1">
        <v>1.6048657927374406</v>
      </c>
      <c r="T21" s="1">
        <v>0.12807737096597094</v>
      </c>
      <c r="U21" s="1">
        <v>-0.34699877641216115</v>
      </c>
      <c r="V21" s="1">
        <v>2.5094987764121637</v>
      </c>
      <c r="W21" s="21">
        <v>-0.88657506271775977</v>
      </c>
      <c r="X21" s="21">
        <v>3.0490750627177619</v>
      </c>
    </row>
    <row r="22" spans="2:24" x14ac:dyDescent="0.25">
      <c r="B22">
        <f t="shared" si="17"/>
        <v>-1</v>
      </c>
      <c r="C22">
        <f t="shared" si="17"/>
        <v>1</v>
      </c>
      <c r="D22">
        <f t="shared" si="17"/>
        <v>-1</v>
      </c>
      <c r="E22">
        <f t="shared" si="18"/>
        <v>-1</v>
      </c>
      <c r="F22">
        <f t="shared" si="19"/>
        <v>-1</v>
      </c>
      <c r="G22">
        <f t="shared" si="20"/>
        <v>1</v>
      </c>
      <c r="H22">
        <f t="shared" si="21"/>
        <v>1</v>
      </c>
      <c r="I22" s="9">
        <f>G4</f>
        <v>34.03</v>
      </c>
      <c r="J22" t="s">
        <v>69</v>
      </c>
      <c r="K22">
        <f t="shared" si="16"/>
        <v>1.604865792737445</v>
      </c>
      <c r="L22" s="18">
        <f>_xlfn.T.INV(0.005,$L$9)</f>
        <v>-2.9207816224251002</v>
      </c>
      <c r="M22" s="7">
        <f>_xlfn.T.INV(0.995,$L$9)</f>
        <v>2.9207816224250998</v>
      </c>
      <c r="N22" s="1"/>
      <c r="O22" s="1"/>
      <c r="P22" s="1" t="s">
        <v>13</v>
      </c>
      <c r="Q22" s="1">
        <v>14.317083333333336</v>
      </c>
      <c r="R22" s="14">
        <v>0.67373234876898891</v>
      </c>
      <c r="S22" s="1">
        <v>21.250402121098709</v>
      </c>
      <c r="T22" s="1">
        <v>3.749069900593742E-13</v>
      </c>
      <c r="U22" s="1">
        <v>12.888834556921173</v>
      </c>
      <c r="V22" s="1">
        <v>15.745332109745499</v>
      </c>
      <c r="W22" s="21">
        <v>12.349258270615575</v>
      </c>
      <c r="X22" s="21">
        <v>16.284908396051097</v>
      </c>
    </row>
    <row r="23" spans="2:24" x14ac:dyDescent="0.25">
      <c r="B23">
        <f t="shared" si="17"/>
        <v>1</v>
      </c>
      <c r="C23">
        <f t="shared" si="17"/>
        <v>1</v>
      </c>
      <c r="D23">
        <f t="shared" si="17"/>
        <v>-1</v>
      </c>
      <c r="E23">
        <f t="shared" si="18"/>
        <v>1</v>
      </c>
      <c r="F23">
        <f t="shared" si="19"/>
        <v>-1</v>
      </c>
      <c r="G23">
        <f t="shared" si="20"/>
        <v>-1</v>
      </c>
      <c r="H23">
        <f t="shared" si="21"/>
        <v>-1</v>
      </c>
      <c r="I23" s="9">
        <f>G5</f>
        <v>48.49</v>
      </c>
      <c r="J23" t="s">
        <v>70</v>
      </c>
      <c r="K23">
        <f t="shared" si="16"/>
        <v>21.250402121098787</v>
      </c>
      <c r="L23" s="18">
        <f>_xlfn.T.INV(0.005,$L$9)</f>
        <v>-2.9207816224251002</v>
      </c>
      <c r="M23" s="7">
        <f>_xlfn.T.INV(0.995,$L$9)</f>
        <v>2.9207816224250998</v>
      </c>
      <c r="N23" s="1"/>
      <c r="O23" s="1"/>
      <c r="P23" s="1" t="s">
        <v>15</v>
      </c>
      <c r="Q23" s="1">
        <v>0.77791666666666759</v>
      </c>
      <c r="R23" s="14">
        <v>0.67373234876898869</v>
      </c>
      <c r="S23" s="1">
        <v>1.1546375472218893</v>
      </c>
      <c r="T23" s="1">
        <v>0.26519329780781253</v>
      </c>
      <c r="U23" s="1">
        <v>-0.65033210974549427</v>
      </c>
      <c r="V23" s="1">
        <v>2.2061654430788296</v>
      </c>
      <c r="W23" s="21">
        <v>-1.1899083960510928</v>
      </c>
      <c r="X23" s="21">
        <v>2.7457417293844277</v>
      </c>
    </row>
    <row r="24" spans="2:24" ht="17.25" thickBot="1" x14ac:dyDescent="0.3">
      <c r="B24">
        <f t="shared" si="17"/>
        <v>-1</v>
      </c>
      <c r="C24">
        <f t="shared" si="17"/>
        <v>-1</v>
      </c>
      <c r="D24">
        <f t="shared" si="17"/>
        <v>1</v>
      </c>
      <c r="E24">
        <f t="shared" si="18"/>
        <v>1</v>
      </c>
      <c r="F24">
        <f t="shared" si="19"/>
        <v>-1</v>
      </c>
      <c r="G24">
        <f t="shared" si="20"/>
        <v>-1</v>
      </c>
      <c r="H24">
        <f t="shared" si="21"/>
        <v>1</v>
      </c>
      <c r="I24" s="9">
        <f>G6</f>
        <v>20.69</v>
      </c>
      <c r="J24" t="s">
        <v>71</v>
      </c>
      <c r="K24">
        <f t="shared" si="16"/>
        <v>1.154637547221893</v>
      </c>
      <c r="L24" s="18">
        <f>_xlfn.T.INV(0.005,$L$9)</f>
        <v>-2.9207816224251002</v>
      </c>
      <c r="M24" s="7">
        <f>_xlfn.T.INV(0.995,$L$9)</f>
        <v>2.9207816224250998</v>
      </c>
      <c r="N24" s="1"/>
      <c r="O24" s="1"/>
      <c r="P24" s="2" t="s">
        <v>17</v>
      </c>
      <c r="Q24" s="2">
        <v>-0.23208333333333375</v>
      </c>
      <c r="R24" s="15">
        <v>0.67373234876898891</v>
      </c>
      <c r="S24" s="2">
        <v>-0.34447408345077263</v>
      </c>
      <c r="T24" s="2">
        <v>0.73497586712810792</v>
      </c>
      <c r="U24" s="2">
        <v>-1.6603321097454962</v>
      </c>
      <c r="V24" s="2">
        <v>1.1961654430788284</v>
      </c>
      <c r="W24" s="22">
        <v>-2.1999083960510948</v>
      </c>
      <c r="X24" s="22">
        <v>1.7357417293844271</v>
      </c>
    </row>
    <row r="25" spans="2:24" x14ac:dyDescent="0.25">
      <c r="B25">
        <f t="shared" si="17"/>
        <v>1</v>
      </c>
      <c r="C25">
        <f t="shared" si="17"/>
        <v>-1</v>
      </c>
      <c r="D25">
        <f t="shared" si="17"/>
        <v>1</v>
      </c>
      <c r="E25">
        <f t="shared" si="18"/>
        <v>-1</v>
      </c>
      <c r="F25">
        <f t="shared" si="19"/>
        <v>-1</v>
      </c>
      <c r="G25">
        <f t="shared" si="20"/>
        <v>1</v>
      </c>
      <c r="H25">
        <f t="shared" si="21"/>
        <v>-1</v>
      </c>
      <c r="I25" s="9">
        <f>G7</f>
        <v>44.31</v>
      </c>
      <c r="J25" t="s">
        <v>72</v>
      </c>
      <c r="K25">
        <f t="shared" si="16"/>
        <v>-0.34447408345077202</v>
      </c>
      <c r="L25" s="18">
        <f>_xlfn.T.INV(0.005,$L$9)</f>
        <v>-2.9207816224251002</v>
      </c>
      <c r="M25" s="7">
        <f>_xlfn.T.INV(0.995,$L$9)</f>
        <v>2.9207816224250998</v>
      </c>
      <c r="N25" s="1"/>
      <c r="P25" s="1" t="s">
        <v>87</v>
      </c>
      <c r="Q25" s="23">
        <f>1/24*SUM(F2:H9)</f>
        <v>49.868749999999991</v>
      </c>
    </row>
    <row r="26" spans="2:24" x14ac:dyDescent="0.25">
      <c r="B26">
        <f t="shared" si="17"/>
        <v>-1</v>
      </c>
      <c r="C26">
        <f t="shared" si="17"/>
        <v>1</v>
      </c>
      <c r="D26">
        <f t="shared" si="17"/>
        <v>1</v>
      </c>
      <c r="E26">
        <f t="shared" si="18"/>
        <v>-1</v>
      </c>
      <c r="F26">
        <f t="shared" si="19"/>
        <v>1</v>
      </c>
      <c r="G26">
        <f t="shared" si="20"/>
        <v>-1</v>
      </c>
      <c r="H26">
        <f t="shared" si="21"/>
        <v>-1</v>
      </c>
      <c r="I26" s="9">
        <f>G8</f>
        <v>49.53</v>
      </c>
      <c r="L26" s="1"/>
      <c r="M26" s="7"/>
      <c r="N26" s="1"/>
      <c r="P26" s="1" t="s">
        <v>57</v>
      </c>
      <c r="Q26" s="23">
        <f>K11/2</f>
        <v>10.734583333333335</v>
      </c>
    </row>
    <row r="27" spans="2:24" x14ac:dyDescent="0.25">
      <c r="B27">
        <f t="shared" si="17"/>
        <v>1</v>
      </c>
      <c r="C27">
        <f t="shared" si="17"/>
        <v>1</v>
      </c>
      <c r="D27">
        <f t="shared" si="17"/>
        <v>1</v>
      </c>
      <c r="E27">
        <f t="shared" si="18"/>
        <v>1</v>
      </c>
      <c r="F27">
        <f t="shared" si="19"/>
        <v>1</v>
      </c>
      <c r="G27">
        <f t="shared" si="20"/>
        <v>1</v>
      </c>
      <c r="H27">
        <f t="shared" si="21"/>
        <v>1</v>
      </c>
      <c r="I27" s="9">
        <f>G9</f>
        <v>74</v>
      </c>
      <c r="J27" t="s">
        <v>77</v>
      </c>
      <c r="K27">
        <f>K11-$N$9</f>
        <v>17.533516541231165</v>
      </c>
      <c r="L27" s="7">
        <f>K11+$N$9</f>
        <v>25.404816792102174</v>
      </c>
      <c r="M27" s="7" t="s">
        <v>76</v>
      </c>
      <c r="N27" s="19">
        <f>K27/2</f>
        <v>8.7667582706155827</v>
      </c>
      <c r="O27" s="20">
        <f>L27/2</f>
        <v>12.702408396051087</v>
      </c>
      <c r="P27" s="5" t="s">
        <v>59</v>
      </c>
      <c r="Q27" s="1">
        <f>K12/2</f>
        <v>0.55208333333333359</v>
      </c>
    </row>
    <row r="28" spans="2:24" x14ac:dyDescent="0.25">
      <c r="B28">
        <f>C2</f>
        <v>-1</v>
      </c>
      <c r="C28">
        <f t="shared" ref="C28:D28" si="22">D2</f>
        <v>-1</v>
      </c>
      <c r="D28">
        <f t="shared" si="22"/>
        <v>-1</v>
      </c>
      <c r="E28">
        <f>B28*C28</f>
        <v>1</v>
      </c>
      <c r="F28">
        <f>C28*D28</f>
        <v>1</v>
      </c>
      <c r="G28">
        <f>B28*D28</f>
        <v>1</v>
      </c>
      <c r="H28">
        <f>B28*C28*D28</f>
        <v>-1</v>
      </c>
      <c r="I28" s="10">
        <f>H2</f>
        <v>57.07</v>
      </c>
      <c r="J28" t="s">
        <v>78</v>
      </c>
      <c r="K28">
        <f>K12-$N$9</f>
        <v>-2.8314834587688393</v>
      </c>
      <c r="L28" s="7">
        <f>K12+$N$9</f>
        <v>5.0398167921021733</v>
      </c>
      <c r="M28" s="7" t="s">
        <v>76</v>
      </c>
      <c r="N28" s="19">
        <f>K28/2</f>
        <v>-1.4157417293844197</v>
      </c>
      <c r="O28" s="20">
        <f t="shared" ref="O28:O33" si="23">L28/2</f>
        <v>2.5199083960510866</v>
      </c>
      <c r="P28" s="5" t="s">
        <v>58</v>
      </c>
      <c r="Q28" s="23">
        <f>K13/2</f>
        <v>-4.036249999999999</v>
      </c>
    </row>
    <row r="29" spans="2:24" x14ac:dyDescent="0.25">
      <c r="B29">
        <f t="shared" ref="B29:D29" si="24">C3</f>
        <v>1</v>
      </c>
      <c r="C29">
        <f t="shared" si="24"/>
        <v>-1</v>
      </c>
      <c r="D29">
        <f t="shared" si="24"/>
        <v>-1</v>
      </c>
      <c r="E29">
        <f t="shared" ref="E29:E35" si="25">B29*C29</f>
        <v>-1</v>
      </c>
      <c r="F29">
        <f t="shared" ref="F29:F35" si="26">C29*D29</f>
        <v>1</v>
      </c>
      <c r="G29">
        <f t="shared" ref="G29:G35" si="27">B29*D29</f>
        <v>-1</v>
      </c>
      <c r="H29">
        <f t="shared" ref="H29:H35" si="28">B29*C29*D29</f>
        <v>1</v>
      </c>
      <c r="I29" s="10">
        <f>H3</f>
        <v>75.75</v>
      </c>
      <c r="J29" t="s">
        <v>79</v>
      </c>
      <c r="K29">
        <f>K13-$N$9</f>
        <v>-12.008150125435504</v>
      </c>
      <c r="L29" s="7">
        <f>K13+$N$9</f>
        <v>-4.1368498745644917</v>
      </c>
      <c r="M29" s="7" t="s">
        <v>76</v>
      </c>
      <c r="N29" s="19">
        <f>K29/2</f>
        <v>-6.0040750627177522</v>
      </c>
      <c r="O29" s="20">
        <f t="shared" si="23"/>
        <v>-2.0684249372822459</v>
      </c>
      <c r="P29" s="17" t="s">
        <v>60</v>
      </c>
      <c r="Q29" s="1">
        <f>K14/2</f>
        <v>1.08125</v>
      </c>
    </row>
    <row r="30" spans="2:24" x14ac:dyDescent="0.25">
      <c r="B30">
        <f t="shared" ref="B30:D30" si="29">C4</f>
        <v>-1</v>
      </c>
      <c r="C30">
        <f t="shared" si="29"/>
        <v>1</v>
      </c>
      <c r="D30">
        <f t="shared" si="29"/>
        <v>-1</v>
      </c>
      <c r="E30">
        <f t="shared" si="25"/>
        <v>-1</v>
      </c>
      <c r="F30">
        <f t="shared" si="26"/>
        <v>-1</v>
      </c>
      <c r="G30">
        <f t="shared" si="27"/>
        <v>1</v>
      </c>
      <c r="H30">
        <f t="shared" si="28"/>
        <v>1</v>
      </c>
      <c r="I30" s="10">
        <f>H4</f>
        <v>25.07</v>
      </c>
      <c r="J30" t="s">
        <v>80</v>
      </c>
      <c r="K30">
        <f>K14-$N$9</f>
        <v>-1.7731501254355062</v>
      </c>
      <c r="L30" s="7">
        <f>K14+$N$9</f>
        <v>6.0981501254355059</v>
      </c>
      <c r="M30" s="7" t="s">
        <v>76</v>
      </c>
      <c r="N30" s="19">
        <f>K30/2</f>
        <v>-0.8865750627177531</v>
      </c>
      <c r="O30" s="20">
        <f t="shared" si="23"/>
        <v>3.049075062717753</v>
      </c>
      <c r="P30" s="1" t="s">
        <v>61</v>
      </c>
      <c r="Q30" s="23">
        <f>K15/2</f>
        <v>14.317083333333334</v>
      </c>
    </row>
    <row r="31" spans="2:24" x14ac:dyDescent="0.25">
      <c r="B31">
        <f t="shared" ref="B31:D31" si="30">C5</f>
        <v>1</v>
      </c>
      <c r="C31">
        <f t="shared" si="30"/>
        <v>1</v>
      </c>
      <c r="D31">
        <f t="shared" si="30"/>
        <v>-1</v>
      </c>
      <c r="E31">
        <f t="shared" si="25"/>
        <v>1</v>
      </c>
      <c r="F31">
        <f t="shared" si="26"/>
        <v>-1</v>
      </c>
      <c r="G31">
        <f t="shared" si="27"/>
        <v>-1</v>
      </c>
      <c r="H31">
        <f t="shared" si="28"/>
        <v>-1</v>
      </c>
      <c r="I31" s="10">
        <f>H5</f>
        <v>54.37</v>
      </c>
      <c r="J31" t="s">
        <v>81</v>
      </c>
      <c r="K31">
        <f>K15-$N$9</f>
        <v>24.698516541231164</v>
      </c>
      <c r="L31" s="7">
        <f>K15+$N$9</f>
        <v>32.569816792102174</v>
      </c>
      <c r="M31" s="7" t="s">
        <v>76</v>
      </c>
      <c r="N31" s="19">
        <f>K31/2</f>
        <v>12.349258270615582</v>
      </c>
      <c r="O31" s="20">
        <f t="shared" si="23"/>
        <v>16.284908396051087</v>
      </c>
      <c r="P31" s="1" t="s">
        <v>62</v>
      </c>
      <c r="Q31" s="1">
        <f>K16/2</f>
        <v>0.77791666666666737</v>
      </c>
    </row>
    <row r="32" spans="2:24" x14ac:dyDescent="0.25">
      <c r="B32">
        <f t="shared" ref="B32:D32" si="31">C6</f>
        <v>-1</v>
      </c>
      <c r="C32">
        <f t="shared" si="31"/>
        <v>-1</v>
      </c>
      <c r="D32">
        <f t="shared" si="31"/>
        <v>1</v>
      </c>
      <c r="E32">
        <f t="shared" si="25"/>
        <v>1</v>
      </c>
      <c r="F32">
        <f t="shared" si="26"/>
        <v>-1</v>
      </c>
      <c r="G32">
        <f t="shared" si="27"/>
        <v>-1</v>
      </c>
      <c r="H32">
        <f t="shared" si="28"/>
        <v>1</v>
      </c>
      <c r="I32" s="10">
        <f>H6</f>
        <v>15.41</v>
      </c>
      <c r="J32" t="s">
        <v>82</v>
      </c>
      <c r="K32">
        <f>K16-$N$9</f>
        <v>-2.3798167921021713</v>
      </c>
      <c r="L32" s="7">
        <f>K16+$N$9</f>
        <v>5.4914834587688413</v>
      </c>
      <c r="M32" s="7" t="s">
        <v>76</v>
      </c>
      <c r="N32" s="19">
        <f>K32/2</f>
        <v>-1.1899083960510857</v>
      </c>
      <c r="O32" s="20">
        <f t="shared" si="23"/>
        <v>2.7457417293844206</v>
      </c>
      <c r="P32" s="1" t="s">
        <v>63</v>
      </c>
      <c r="Q32" s="1">
        <f>K17/2</f>
        <v>-0.23208333333333245</v>
      </c>
    </row>
    <row r="33" spans="2:15" x14ac:dyDescent="0.25">
      <c r="B33">
        <f t="shared" ref="B33:D33" si="32">C7</f>
        <v>1</v>
      </c>
      <c r="C33">
        <f t="shared" si="32"/>
        <v>-1</v>
      </c>
      <c r="D33">
        <f t="shared" si="32"/>
        <v>1</v>
      </c>
      <c r="E33">
        <f t="shared" si="25"/>
        <v>-1</v>
      </c>
      <c r="F33">
        <f t="shared" si="26"/>
        <v>-1</v>
      </c>
      <c r="G33">
        <f t="shared" si="27"/>
        <v>1</v>
      </c>
      <c r="H33">
        <f t="shared" si="28"/>
        <v>-1</v>
      </c>
      <c r="I33" s="10">
        <f>H7</f>
        <v>36.99</v>
      </c>
      <c r="J33" t="s">
        <v>83</v>
      </c>
      <c r="K33">
        <f>K17-$N$9</f>
        <v>-4.3998167921021709</v>
      </c>
      <c r="L33" s="7">
        <f>K17+$N$9</f>
        <v>3.4714834587688412</v>
      </c>
      <c r="M33" s="7" t="s">
        <v>76</v>
      </c>
      <c r="N33" s="19">
        <f>K33/2</f>
        <v>-2.1999083960510855</v>
      </c>
      <c r="O33" s="20">
        <f t="shared" si="23"/>
        <v>1.7357417293844206</v>
      </c>
    </row>
    <row r="34" spans="2:15" x14ac:dyDescent="0.25">
      <c r="B34">
        <f t="shared" ref="B34:D34" si="33">C8</f>
        <v>-1</v>
      </c>
      <c r="C34">
        <f t="shared" si="33"/>
        <v>1</v>
      </c>
      <c r="D34">
        <f t="shared" si="33"/>
        <v>1</v>
      </c>
      <c r="E34">
        <f t="shared" si="25"/>
        <v>-1</v>
      </c>
      <c r="F34">
        <f t="shared" si="26"/>
        <v>1</v>
      </c>
      <c r="G34">
        <f t="shared" si="27"/>
        <v>-1</v>
      </c>
      <c r="H34">
        <f t="shared" si="28"/>
        <v>-1</v>
      </c>
      <c r="I34" s="10">
        <f>H8</f>
        <v>50.29</v>
      </c>
      <c r="M34" s="7"/>
    </row>
    <row r="35" spans="2:15" x14ac:dyDescent="0.25">
      <c r="B35">
        <f t="shared" ref="B35:D35" si="34">C9</f>
        <v>1</v>
      </c>
      <c r="C35">
        <f t="shared" si="34"/>
        <v>1</v>
      </c>
      <c r="D35">
        <f t="shared" si="34"/>
        <v>1</v>
      </c>
      <c r="E35">
        <f t="shared" si="25"/>
        <v>1</v>
      </c>
      <c r="F35">
        <f t="shared" si="26"/>
        <v>1</v>
      </c>
      <c r="G35">
        <f t="shared" si="27"/>
        <v>1</v>
      </c>
      <c r="H35">
        <f t="shared" si="28"/>
        <v>1</v>
      </c>
      <c r="I35" s="10">
        <f>H9</f>
        <v>74.680000000000007</v>
      </c>
      <c r="M35" s="7"/>
    </row>
  </sheetData>
  <phoneticPr fontId="1" type="noConversion"/>
  <conditionalFormatting sqref="K19:K25">
    <cfRule type="cellIs" dxfId="1" priority="1" operator="lessThan">
      <formula>$L$19</formula>
    </cfRule>
    <cfRule type="cellIs" dxfId="0" priority="2" operator="greaterThan">
      <formula>$M$19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2024-05-15T06:12:23Z</dcterms:created>
  <dcterms:modified xsi:type="dcterms:W3CDTF">2024-05-15T09:26:14Z</dcterms:modified>
</cp:coreProperties>
</file>