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final exam\"/>
    </mc:Choice>
  </mc:AlternateContent>
  <xr:revisionPtr revIDLastSave="0" documentId="13_ncr:1_{E1C8E1D7-C8AC-484B-908A-57C64CBE4C69}" xr6:coauthVersionLast="47" xr6:coauthVersionMax="47" xr10:uidLastSave="{00000000-0000-0000-0000-000000000000}"/>
  <bookViews>
    <workbookView xWindow="-110" yWindow="-110" windowWidth="25820" windowHeight="15620" activeTab="3" xr2:uid="{2224B4A3-7DDB-4A03-9076-3DDD34B94DE1}"/>
  </bookViews>
  <sheets>
    <sheet name="experiment design 3 (2)" sheetId="12" r:id="rId1"/>
    <sheet name="工作表1" sheetId="6" r:id="rId2"/>
    <sheet name="experiment design 1" sheetId="1" r:id="rId3"/>
    <sheet name="experiment design 2" sheetId="3" r:id="rId4"/>
    <sheet name="correlation analysis 1" sheetId="9" r:id="rId5"/>
    <sheet name="experiment design 3" sheetId="7" r:id="rId6"/>
    <sheet name="experiment design 4" sheetId="10" r:id="rId7"/>
    <sheet name="experiment parameters(A)" sheetId="2" r:id="rId8"/>
    <sheet name="experiment parameters(B)" sheetId="4" r:id="rId9"/>
    <sheet name="experiment parameters(C)" sheetId="11" r:id="rId10"/>
  </sheets>
  <definedNames>
    <definedName name="solver_adj" localSheetId="2" hidden="1">'experiment design 1'!$K$46:$M$46</definedName>
    <definedName name="solver_adj" localSheetId="3" hidden="1">'experiment design 2'!$C$30:$D$30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'experiment design 1'!$K$46</definedName>
    <definedName name="solver_lhs1" localSheetId="3" hidden="1">'experiment design 2'!$C$30</definedName>
    <definedName name="solver_lhs2" localSheetId="2" hidden="1">'experiment design 1'!$K$46</definedName>
    <definedName name="solver_lhs2" localSheetId="3" hidden="1">'experiment design 2'!$C$30</definedName>
    <definedName name="solver_lhs3" localSheetId="2" hidden="1">'experiment design 1'!$L$46</definedName>
    <definedName name="solver_lhs3" localSheetId="3" hidden="1">'experiment design 2'!$D$30</definedName>
    <definedName name="solver_lhs4" localSheetId="2" hidden="1">'experiment design 1'!$L$46</definedName>
    <definedName name="solver_lhs4" localSheetId="3" hidden="1">'experiment design 2'!$D$30</definedName>
    <definedName name="solver_lhs5" localSheetId="2" hidden="1">'experiment design 1'!$M$46</definedName>
    <definedName name="solver_lhs6" localSheetId="2" hidden="1">'experiment design 1'!$M$46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6</definedName>
    <definedName name="solver_num" localSheetId="3" hidden="1">4</definedName>
    <definedName name="solver_nwt" localSheetId="2" hidden="1">1</definedName>
    <definedName name="solver_nwt" localSheetId="3" hidden="1">1</definedName>
    <definedName name="solver_opt" localSheetId="2" hidden="1">'experiment design 1'!$N$46</definedName>
    <definedName name="solver_opt" localSheetId="3" hidden="1">'experiment design 2'!$E$30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el2" localSheetId="2" hidden="1">3</definedName>
    <definedName name="solver_rel2" localSheetId="3" hidden="1">3</definedName>
    <definedName name="solver_rel3" localSheetId="2" hidden="1">1</definedName>
    <definedName name="solver_rel3" localSheetId="3" hidden="1">1</definedName>
    <definedName name="solver_rel4" localSheetId="2" hidden="1">3</definedName>
    <definedName name="solver_rel4" localSheetId="3" hidden="1">3</definedName>
    <definedName name="solver_rel5" localSheetId="2" hidden="1">1</definedName>
    <definedName name="solver_rel6" localSheetId="2" hidden="1">3</definedName>
    <definedName name="solver_rhs1" localSheetId="2" hidden="1">1</definedName>
    <definedName name="solver_rhs1" localSheetId="3" hidden="1">1</definedName>
    <definedName name="solver_rhs2" localSheetId="2" hidden="1">-1</definedName>
    <definedName name="solver_rhs2" localSheetId="3" hidden="1">-1</definedName>
    <definedName name="solver_rhs3" localSheetId="2" hidden="1">1</definedName>
    <definedName name="solver_rhs3" localSheetId="3" hidden="1">1</definedName>
    <definedName name="solver_rhs4" localSheetId="2" hidden="1">-1</definedName>
    <definedName name="solver_rhs4" localSheetId="3" hidden="1">-1</definedName>
    <definedName name="solver_rhs5" localSheetId="2" hidden="1">1</definedName>
    <definedName name="solver_rhs6" localSheetId="2" hidden="1">-1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4" i="12" l="1"/>
  <c r="L153" i="12"/>
  <c r="L152" i="12"/>
  <c r="L151" i="12"/>
  <c r="L150" i="12"/>
  <c r="L149" i="12"/>
  <c r="L148" i="12"/>
  <c r="L147" i="12"/>
  <c r="L146" i="12"/>
  <c r="L145" i="12"/>
  <c r="L144" i="12"/>
  <c r="L143" i="12"/>
  <c r="L142" i="12"/>
  <c r="L141" i="12"/>
  <c r="L140" i="12"/>
  <c r="L139" i="12"/>
  <c r="L138" i="12"/>
  <c r="L137" i="12"/>
  <c r="AG136" i="12"/>
  <c r="L136" i="12"/>
  <c r="AG135" i="12"/>
  <c r="L135" i="12"/>
  <c r="AG134" i="12"/>
  <c r="L134" i="12"/>
  <c r="AG133" i="12"/>
  <c r="L133" i="12"/>
  <c r="AG132" i="12"/>
  <c r="L132" i="12"/>
  <c r="AG131" i="12"/>
  <c r="L131" i="12"/>
  <c r="AG130" i="12"/>
  <c r="L130" i="12"/>
  <c r="AG129" i="12"/>
  <c r="L129" i="12"/>
  <c r="AG128" i="12"/>
  <c r="L128" i="12"/>
  <c r="AG127" i="12"/>
  <c r="L127" i="12"/>
  <c r="AG126" i="12"/>
  <c r="L126" i="12"/>
  <c r="AG125" i="12"/>
  <c r="L125" i="12"/>
  <c r="AG124" i="12"/>
  <c r="L124" i="12"/>
  <c r="AG123" i="12"/>
  <c r="L123" i="12"/>
  <c r="AG122" i="12"/>
  <c r="L122" i="12"/>
  <c r="AG121" i="12"/>
  <c r="L121" i="12"/>
  <c r="AG120" i="12"/>
  <c r="L120" i="12"/>
  <c r="AG119" i="12"/>
  <c r="L119" i="12"/>
  <c r="AG118" i="12"/>
  <c r="L118" i="12"/>
  <c r="AG117" i="12"/>
  <c r="L117" i="12"/>
  <c r="AG116" i="12"/>
  <c r="L116" i="12"/>
  <c r="AG115" i="12"/>
  <c r="L115" i="12"/>
  <c r="AG114" i="12"/>
  <c r="L114" i="12"/>
  <c r="AG113" i="12"/>
  <c r="L113" i="12"/>
  <c r="AG112" i="12"/>
  <c r="L112" i="12"/>
  <c r="AG111" i="12"/>
  <c r="L111" i="12"/>
  <c r="AG110" i="12"/>
  <c r="L110" i="12"/>
  <c r="AG109" i="12"/>
  <c r="L109" i="12"/>
  <c r="AG108" i="12"/>
  <c r="L108" i="12"/>
  <c r="AG107" i="12"/>
  <c r="L107" i="12"/>
  <c r="AG106" i="12"/>
  <c r="L106" i="12"/>
  <c r="AG105" i="12"/>
  <c r="L105" i="12"/>
  <c r="AG104" i="12"/>
  <c r="L104" i="12"/>
  <c r="AG103" i="12"/>
  <c r="L103" i="12"/>
  <c r="AG102" i="12"/>
  <c r="L102" i="12"/>
  <c r="AG101" i="12"/>
  <c r="L101" i="12"/>
  <c r="AG100" i="12"/>
  <c r="L100" i="12"/>
  <c r="AG99" i="12"/>
  <c r="L99" i="12"/>
  <c r="AG98" i="12"/>
  <c r="L98" i="12"/>
  <c r="AG97" i="12"/>
  <c r="L97" i="12"/>
  <c r="AG96" i="12"/>
  <c r="L96" i="12"/>
  <c r="AG95" i="12"/>
  <c r="L95" i="12"/>
  <c r="AG94" i="12"/>
  <c r="L94" i="12"/>
  <c r="AG93" i="12"/>
  <c r="L93" i="12"/>
  <c r="AG92" i="12"/>
  <c r="L92" i="12"/>
  <c r="AG91" i="12"/>
  <c r="L91" i="12"/>
  <c r="AG90" i="12"/>
  <c r="L90" i="12"/>
  <c r="AG89" i="12"/>
  <c r="L89" i="12"/>
  <c r="AG88" i="12"/>
  <c r="L88" i="12"/>
  <c r="AG87" i="12"/>
  <c r="L87" i="12"/>
  <c r="AG86" i="12"/>
  <c r="L86" i="12"/>
  <c r="AG85" i="12"/>
  <c r="L85" i="12"/>
  <c r="AG84" i="12"/>
  <c r="L84" i="12"/>
  <c r="AG83" i="12"/>
  <c r="L83" i="12"/>
  <c r="AG82" i="12"/>
  <c r="L82" i="12"/>
  <c r="AG81" i="12"/>
  <c r="L81" i="12"/>
  <c r="AG80" i="12"/>
  <c r="L80" i="12"/>
  <c r="AG79" i="12"/>
  <c r="L79" i="12"/>
  <c r="AG78" i="12"/>
  <c r="L78" i="12"/>
  <c r="AG77" i="12"/>
  <c r="L77" i="12"/>
  <c r="AG76" i="12"/>
  <c r="L76" i="12"/>
  <c r="AG75" i="12"/>
  <c r="L75" i="12"/>
  <c r="AG74" i="12"/>
  <c r="L74" i="12"/>
  <c r="AG73" i="12"/>
  <c r="L73" i="12"/>
  <c r="AG72" i="12"/>
  <c r="L72" i="12"/>
  <c r="AG71" i="12"/>
  <c r="L71" i="12"/>
  <c r="AG70" i="12"/>
  <c r="L70" i="12"/>
  <c r="AG69" i="12"/>
  <c r="L69" i="12"/>
  <c r="AG68" i="12"/>
  <c r="L68" i="12"/>
  <c r="AG67" i="12"/>
  <c r="L67" i="12"/>
  <c r="AG66" i="12"/>
  <c r="L66" i="12"/>
  <c r="AG65" i="12"/>
  <c r="L65" i="12"/>
  <c r="AG64" i="12"/>
  <c r="L64" i="12"/>
  <c r="AG63" i="12"/>
  <c r="L63" i="12"/>
  <c r="AG62" i="12"/>
  <c r="L62" i="12"/>
  <c r="AG61" i="12"/>
  <c r="L61" i="12"/>
  <c r="AG60" i="12"/>
  <c r="L60" i="12"/>
  <c r="AG59" i="12"/>
  <c r="L59" i="12"/>
  <c r="AG58" i="12"/>
  <c r="L58" i="12"/>
  <c r="AG57" i="12"/>
  <c r="L57" i="12"/>
  <c r="AG56" i="12"/>
  <c r="L56" i="12"/>
  <c r="AG55" i="12"/>
  <c r="L55" i="12"/>
  <c r="AG54" i="12"/>
  <c r="L54" i="12"/>
  <c r="AG53" i="12"/>
  <c r="L53" i="12"/>
  <c r="AG52" i="12"/>
  <c r="L52" i="12"/>
  <c r="AG51" i="12"/>
  <c r="L51" i="12"/>
  <c r="AG50" i="12"/>
  <c r="L50" i="12"/>
  <c r="AG49" i="12"/>
  <c r="L49" i="12"/>
  <c r="AG48" i="12"/>
  <c r="L48" i="12"/>
  <c r="B48" i="12"/>
  <c r="M48" i="12" s="1"/>
  <c r="AG47" i="12"/>
  <c r="L47" i="12"/>
  <c r="AG46" i="12"/>
  <c r="L46" i="12"/>
  <c r="D46" i="12"/>
  <c r="D61" i="12" s="1"/>
  <c r="AG45" i="12"/>
  <c r="L45" i="12"/>
  <c r="AG44" i="12"/>
  <c r="L44" i="12"/>
  <c r="AG43" i="12"/>
  <c r="L43" i="12"/>
  <c r="AG42" i="12"/>
  <c r="L42" i="12"/>
  <c r="AG41" i="12"/>
  <c r="L41" i="12"/>
  <c r="AG40" i="12"/>
  <c r="L40" i="12"/>
  <c r="AG39" i="12"/>
  <c r="L39" i="12"/>
  <c r="C39" i="12"/>
  <c r="N39" i="12" s="1"/>
  <c r="AG38" i="12"/>
  <c r="L38" i="12"/>
  <c r="AG37" i="12"/>
  <c r="L37" i="12"/>
  <c r="AG36" i="12"/>
  <c r="L36" i="12"/>
  <c r="AG35" i="12"/>
  <c r="L35" i="12"/>
  <c r="AG34" i="12"/>
  <c r="L34" i="12"/>
  <c r="D34" i="12"/>
  <c r="D49" i="12" s="1"/>
  <c r="C34" i="12"/>
  <c r="N34" i="12" s="1"/>
  <c r="B34" i="12"/>
  <c r="M34" i="12" s="1"/>
  <c r="AG33" i="12"/>
  <c r="L33" i="12"/>
  <c r="K33" i="12"/>
  <c r="Q33" i="12" s="1"/>
  <c r="I33" i="12"/>
  <c r="D33" i="12"/>
  <c r="D48" i="12" s="1"/>
  <c r="C33" i="12"/>
  <c r="F33" i="12" s="1"/>
  <c r="P33" i="12" s="1"/>
  <c r="B33" i="12"/>
  <c r="H33" i="12" s="1"/>
  <c r="AG32" i="12"/>
  <c r="L32" i="12"/>
  <c r="D32" i="12"/>
  <c r="D47" i="12" s="1"/>
  <c r="C32" i="12"/>
  <c r="N32" i="12" s="1"/>
  <c r="B32" i="12"/>
  <c r="M32" i="12" s="1"/>
  <c r="AG31" i="12"/>
  <c r="N31" i="12"/>
  <c r="M31" i="12"/>
  <c r="L31" i="12"/>
  <c r="K31" i="12"/>
  <c r="Q31" i="12" s="1"/>
  <c r="D31" i="12"/>
  <c r="G31" i="12" s="1"/>
  <c r="C31" i="12"/>
  <c r="C46" i="12" s="1"/>
  <c r="B31" i="12"/>
  <c r="B46" i="12" s="1"/>
  <c r="AG30" i="12"/>
  <c r="N30" i="12"/>
  <c r="M30" i="12"/>
  <c r="L30" i="12"/>
  <c r="I30" i="12"/>
  <c r="E30" i="12"/>
  <c r="O30" i="12" s="1"/>
  <c r="D30" i="12"/>
  <c r="D45" i="12" s="1"/>
  <c r="C30" i="12"/>
  <c r="C45" i="12" s="1"/>
  <c r="B30" i="12"/>
  <c r="B45" i="12" s="1"/>
  <c r="AG29" i="12"/>
  <c r="P29" i="12"/>
  <c r="N29" i="12"/>
  <c r="M29" i="12"/>
  <c r="L29" i="12"/>
  <c r="J29" i="12"/>
  <c r="F29" i="12"/>
  <c r="D29" i="12"/>
  <c r="D44" i="12" s="1"/>
  <c r="C29" i="12"/>
  <c r="C44" i="12" s="1"/>
  <c r="B29" i="12"/>
  <c r="B44" i="12" s="1"/>
  <c r="AG28" i="12"/>
  <c r="L28" i="12"/>
  <c r="K28" i="12"/>
  <c r="Q28" i="12" s="1"/>
  <c r="I28" i="12"/>
  <c r="H28" i="12"/>
  <c r="G28" i="12"/>
  <c r="F28" i="12"/>
  <c r="P28" i="12" s="1"/>
  <c r="D28" i="12"/>
  <c r="D43" i="12" s="1"/>
  <c r="C28" i="12"/>
  <c r="N28" i="12" s="1"/>
  <c r="B28" i="12"/>
  <c r="E28" i="12" s="1"/>
  <c r="O28" i="12" s="1"/>
  <c r="AG27" i="12"/>
  <c r="L27" i="12"/>
  <c r="D27" i="12"/>
  <c r="D42" i="12" s="1"/>
  <c r="C27" i="12"/>
  <c r="N27" i="12" s="1"/>
  <c r="B27" i="12"/>
  <c r="M27" i="12" s="1"/>
  <c r="AG26" i="12"/>
  <c r="M26" i="12"/>
  <c r="L26" i="12"/>
  <c r="K26" i="12"/>
  <c r="Q26" i="12" s="1"/>
  <c r="J26" i="12"/>
  <c r="I26" i="12"/>
  <c r="H26" i="12"/>
  <c r="E26" i="12"/>
  <c r="O26" i="12" s="1"/>
  <c r="D26" i="12"/>
  <c r="D41" i="12" s="1"/>
  <c r="C26" i="12"/>
  <c r="F26" i="12" s="1"/>
  <c r="P26" i="12" s="1"/>
  <c r="B26" i="12"/>
  <c r="G26" i="12" s="1"/>
  <c r="AG25" i="12"/>
  <c r="L25" i="12"/>
  <c r="D25" i="12"/>
  <c r="D40" i="12" s="1"/>
  <c r="C25" i="12"/>
  <c r="N25" i="12" s="1"/>
  <c r="B25" i="12"/>
  <c r="M25" i="12" s="1"/>
  <c r="AG24" i="12"/>
  <c r="M24" i="12"/>
  <c r="L24" i="12"/>
  <c r="K24" i="12"/>
  <c r="Q24" i="12" s="1"/>
  <c r="J24" i="12"/>
  <c r="D24" i="12"/>
  <c r="D39" i="12" s="1"/>
  <c r="C24" i="12"/>
  <c r="F24" i="12" s="1"/>
  <c r="P24" i="12" s="1"/>
  <c r="B24" i="12"/>
  <c r="B39" i="12" s="1"/>
  <c r="AG23" i="12"/>
  <c r="AE23" i="12"/>
  <c r="AE38" i="12" s="1"/>
  <c r="AE53" i="12" s="1"/>
  <c r="AE68" i="12" s="1"/>
  <c r="AE83" i="12" s="1"/>
  <c r="AE98" i="12" s="1"/>
  <c r="AE113" i="12" s="1"/>
  <c r="AE128" i="12" s="1"/>
  <c r="M23" i="12"/>
  <c r="L23" i="12"/>
  <c r="D23" i="12"/>
  <c r="D38" i="12" s="1"/>
  <c r="C23" i="12"/>
  <c r="N23" i="12" s="1"/>
  <c r="B23" i="12"/>
  <c r="B38" i="12" s="1"/>
  <c r="AG22" i="12"/>
  <c r="O22" i="12"/>
  <c r="N22" i="12"/>
  <c r="M22" i="12"/>
  <c r="L22" i="12"/>
  <c r="I22" i="12"/>
  <c r="E22" i="12"/>
  <c r="D22" i="12"/>
  <c r="D37" i="12" s="1"/>
  <c r="C22" i="12"/>
  <c r="C37" i="12" s="1"/>
  <c r="B22" i="12"/>
  <c r="B37" i="12" s="1"/>
  <c r="AG21" i="12"/>
  <c r="N21" i="12"/>
  <c r="L21" i="12"/>
  <c r="J21" i="12"/>
  <c r="H21" i="12"/>
  <c r="G21" i="12"/>
  <c r="F21" i="12"/>
  <c r="P21" i="12" s="1"/>
  <c r="E21" i="12"/>
  <c r="O21" i="12" s="1"/>
  <c r="D21" i="12"/>
  <c r="D36" i="12" s="1"/>
  <c r="C21" i="12"/>
  <c r="C36" i="12" s="1"/>
  <c r="B21" i="12"/>
  <c r="M21" i="12" s="1"/>
  <c r="AG20" i="12"/>
  <c r="Q20" i="12"/>
  <c r="N20" i="12"/>
  <c r="L20" i="12"/>
  <c r="K20" i="12"/>
  <c r="G20" i="12"/>
  <c r="D20" i="12"/>
  <c r="D35" i="12" s="1"/>
  <c r="C20" i="12"/>
  <c r="C35" i="12" s="1"/>
  <c r="B20" i="12"/>
  <c r="M20" i="12" s="1"/>
  <c r="AG19" i="12"/>
  <c r="Q19" i="12"/>
  <c r="P19" i="12"/>
  <c r="O19" i="12"/>
  <c r="N19" i="12"/>
  <c r="M19" i="12"/>
  <c r="AG18" i="12"/>
  <c r="AG17" i="12"/>
  <c r="O17" i="12"/>
  <c r="N17" i="12"/>
  <c r="AI16" i="12" s="1"/>
  <c r="AI31" i="12" s="1"/>
  <c r="AI46" i="12" s="1"/>
  <c r="AI61" i="12" s="1"/>
  <c r="AI76" i="12" s="1"/>
  <c r="AI91" i="12" s="1"/>
  <c r="AI106" i="12" s="1"/>
  <c r="AI121" i="12" s="1"/>
  <c r="AI136" i="12" s="1"/>
  <c r="AG16" i="12"/>
  <c r="AF16" i="12"/>
  <c r="AF31" i="12" s="1"/>
  <c r="AF46" i="12" s="1"/>
  <c r="AF61" i="12" s="1"/>
  <c r="AF76" i="12" s="1"/>
  <c r="AF91" i="12" s="1"/>
  <c r="AF106" i="12" s="1"/>
  <c r="AF121" i="12" s="1"/>
  <c r="AF136" i="12" s="1"/>
  <c r="AE16" i="12"/>
  <c r="AE31" i="12" s="1"/>
  <c r="AE46" i="12" s="1"/>
  <c r="AE61" i="12" s="1"/>
  <c r="AE76" i="12" s="1"/>
  <c r="AE91" i="12" s="1"/>
  <c r="AE106" i="12" s="1"/>
  <c r="AE121" i="12" s="1"/>
  <c r="AE136" i="12" s="1"/>
  <c r="AD16" i="12"/>
  <c r="AH16" i="12" s="1"/>
  <c r="O16" i="12"/>
  <c r="N16" i="12"/>
  <c r="AI15" i="12" s="1"/>
  <c r="AI30" i="12" s="1"/>
  <c r="AI45" i="12" s="1"/>
  <c r="AI60" i="12" s="1"/>
  <c r="AI75" i="12" s="1"/>
  <c r="AI90" i="12" s="1"/>
  <c r="AI105" i="12" s="1"/>
  <c r="AI120" i="12" s="1"/>
  <c r="AI135" i="12" s="1"/>
  <c r="AG15" i="12"/>
  <c r="AF15" i="12"/>
  <c r="AF30" i="12" s="1"/>
  <c r="AF45" i="12" s="1"/>
  <c r="AF60" i="12" s="1"/>
  <c r="AF75" i="12" s="1"/>
  <c r="AF90" i="12" s="1"/>
  <c r="AF105" i="12" s="1"/>
  <c r="AF120" i="12" s="1"/>
  <c r="AF135" i="12" s="1"/>
  <c r="AE15" i="12"/>
  <c r="AE30" i="12" s="1"/>
  <c r="AE45" i="12" s="1"/>
  <c r="AE60" i="12" s="1"/>
  <c r="AE75" i="12" s="1"/>
  <c r="AE90" i="12" s="1"/>
  <c r="AE105" i="12" s="1"/>
  <c r="AE120" i="12" s="1"/>
  <c r="AE135" i="12" s="1"/>
  <c r="AD15" i="12"/>
  <c r="AD30" i="12" s="1"/>
  <c r="O15" i="12"/>
  <c r="N15" i="12"/>
  <c r="AI14" i="12" s="1"/>
  <c r="AI29" i="12" s="1"/>
  <c r="AI44" i="12" s="1"/>
  <c r="AI59" i="12" s="1"/>
  <c r="AI74" i="12" s="1"/>
  <c r="AI89" i="12" s="1"/>
  <c r="AI104" i="12" s="1"/>
  <c r="AI119" i="12" s="1"/>
  <c r="AI134" i="12" s="1"/>
  <c r="AG14" i="12"/>
  <c r="AF14" i="12"/>
  <c r="AF29" i="12" s="1"/>
  <c r="AF44" i="12" s="1"/>
  <c r="AF59" i="12" s="1"/>
  <c r="AF74" i="12" s="1"/>
  <c r="AF89" i="12" s="1"/>
  <c r="AF104" i="12" s="1"/>
  <c r="AF119" i="12" s="1"/>
  <c r="AF134" i="12" s="1"/>
  <c r="AE14" i="12"/>
  <c r="AE29" i="12" s="1"/>
  <c r="AE44" i="12" s="1"/>
  <c r="AE59" i="12" s="1"/>
  <c r="AE74" i="12" s="1"/>
  <c r="AE89" i="12" s="1"/>
  <c r="AE104" i="12" s="1"/>
  <c r="AE119" i="12" s="1"/>
  <c r="AE134" i="12" s="1"/>
  <c r="AD14" i="12"/>
  <c r="AH14" i="12" s="1"/>
  <c r="O14" i="12"/>
  <c r="N14" i="12"/>
  <c r="AI13" i="12"/>
  <c r="AI28" i="12" s="1"/>
  <c r="AI43" i="12" s="1"/>
  <c r="AI58" i="12" s="1"/>
  <c r="AI73" i="12" s="1"/>
  <c r="AI88" i="12" s="1"/>
  <c r="AI103" i="12" s="1"/>
  <c r="AI118" i="12" s="1"/>
  <c r="AI133" i="12" s="1"/>
  <c r="AG13" i="12"/>
  <c r="AF13" i="12"/>
  <c r="AF28" i="12" s="1"/>
  <c r="AF43" i="12" s="1"/>
  <c r="AF58" i="12" s="1"/>
  <c r="AF73" i="12" s="1"/>
  <c r="AF88" i="12" s="1"/>
  <c r="AF103" i="12" s="1"/>
  <c r="AF118" i="12" s="1"/>
  <c r="AF133" i="12" s="1"/>
  <c r="AE13" i="12"/>
  <c r="AE28" i="12" s="1"/>
  <c r="AE43" i="12" s="1"/>
  <c r="AE58" i="12" s="1"/>
  <c r="AE73" i="12" s="1"/>
  <c r="AE88" i="12" s="1"/>
  <c r="AE103" i="12" s="1"/>
  <c r="AE118" i="12" s="1"/>
  <c r="AE133" i="12" s="1"/>
  <c r="AD13" i="12"/>
  <c r="AD28" i="12" s="1"/>
  <c r="O13" i="12"/>
  <c r="N13" i="12"/>
  <c r="AI12" i="12"/>
  <c r="AI27" i="12" s="1"/>
  <c r="AI42" i="12" s="1"/>
  <c r="AI57" i="12" s="1"/>
  <c r="AI72" i="12" s="1"/>
  <c r="AI87" i="12" s="1"/>
  <c r="AI102" i="12" s="1"/>
  <c r="AI117" i="12" s="1"/>
  <c r="AI132" i="12" s="1"/>
  <c r="AG12" i="12"/>
  <c r="AF12" i="12"/>
  <c r="AF27" i="12" s="1"/>
  <c r="AF42" i="12" s="1"/>
  <c r="AF57" i="12" s="1"/>
  <c r="AF72" i="12" s="1"/>
  <c r="AF87" i="12" s="1"/>
  <c r="AF102" i="12" s="1"/>
  <c r="AF117" i="12" s="1"/>
  <c r="AF132" i="12" s="1"/>
  <c r="AE12" i="12"/>
  <c r="AE27" i="12" s="1"/>
  <c r="AE42" i="12" s="1"/>
  <c r="AE57" i="12" s="1"/>
  <c r="AE72" i="12" s="1"/>
  <c r="AE87" i="12" s="1"/>
  <c r="AE102" i="12" s="1"/>
  <c r="AE117" i="12" s="1"/>
  <c r="AE132" i="12" s="1"/>
  <c r="AD12" i="12"/>
  <c r="AD27" i="12" s="1"/>
  <c r="O12" i="12"/>
  <c r="N12" i="12"/>
  <c r="AI11" i="12"/>
  <c r="AI26" i="12" s="1"/>
  <c r="AI41" i="12" s="1"/>
  <c r="AI56" i="12" s="1"/>
  <c r="AI71" i="12" s="1"/>
  <c r="AI86" i="12" s="1"/>
  <c r="AI101" i="12" s="1"/>
  <c r="AI116" i="12" s="1"/>
  <c r="AI131" i="12" s="1"/>
  <c r="AG11" i="12"/>
  <c r="AF11" i="12"/>
  <c r="AF26" i="12" s="1"/>
  <c r="AF41" i="12" s="1"/>
  <c r="AF56" i="12" s="1"/>
  <c r="AF71" i="12" s="1"/>
  <c r="AF86" i="12" s="1"/>
  <c r="AF101" i="12" s="1"/>
  <c r="AF116" i="12" s="1"/>
  <c r="AF131" i="12" s="1"/>
  <c r="AE11" i="12"/>
  <c r="AE26" i="12" s="1"/>
  <c r="AE41" i="12" s="1"/>
  <c r="AE56" i="12" s="1"/>
  <c r="AE71" i="12" s="1"/>
  <c r="AE86" i="12" s="1"/>
  <c r="AE101" i="12" s="1"/>
  <c r="AE116" i="12" s="1"/>
  <c r="AE131" i="12" s="1"/>
  <c r="AD11" i="12"/>
  <c r="AD26" i="12" s="1"/>
  <c r="O11" i="12"/>
  <c r="N11" i="12"/>
  <c r="AI10" i="12" s="1"/>
  <c r="AI25" i="12" s="1"/>
  <c r="AI40" i="12" s="1"/>
  <c r="AI55" i="12" s="1"/>
  <c r="AI70" i="12" s="1"/>
  <c r="AI85" i="12" s="1"/>
  <c r="AI100" i="12" s="1"/>
  <c r="AI115" i="12" s="1"/>
  <c r="AI130" i="12" s="1"/>
  <c r="AG10" i="12"/>
  <c r="AF10" i="12"/>
  <c r="AF25" i="12" s="1"/>
  <c r="AF40" i="12" s="1"/>
  <c r="AF55" i="12" s="1"/>
  <c r="AF70" i="12" s="1"/>
  <c r="AF85" i="12" s="1"/>
  <c r="AF100" i="12" s="1"/>
  <c r="AF115" i="12" s="1"/>
  <c r="AF130" i="12" s="1"/>
  <c r="AE10" i="12"/>
  <c r="AE25" i="12" s="1"/>
  <c r="AE40" i="12" s="1"/>
  <c r="AE55" i="12" s="1"/>
  <c r="AE70" i="12" s="1"/>
  <c r="AE85" i="12" s="1"/>
  <c r="AE100" i="12" s="1"/>
  <c r="AE115" i="12" s="1"/>
  <c r="AE130" i="12" s="1"/>
  <c r="AD10" i="12"/>
  <c r="AH10" i="12" s="1"/>
  <c r="AJ10" i="12" s="1"/>
  <c r="O10" i="12"/>
  <c r="N10" i="12"/>
  <c r="AI9" i="12"/>
  <c r="AI24" i="12" s="1"/>
  <c r="AI39" i="12" s="1"/>
  <c r="AI54" i="12" s="1"/>
  <c r="AI69" i="12" s="1"/>
  <c r="AI84" i="12" s="1"/>
  <c r="AI99" i="12" s="1"/>
  <c r="AI114" i="12" s="1"/>
  <c r="AI129" i="12" s="1"/>
  <c r="AH9" i="12"/>
  <c r="AJ9" i="12" s="1"/>
  <c r="AG9" i="12"/>
  <c r="AF9" i="12"/>
  <c r="AF24" i="12" s="1"/>
  <c r="AF39" i="12" s="1"/>
  <c r="AF54" i="12" s="1"/>
  <c r="AF69" i="12" s="1"/>
  <c r="AF84" i="12" s="1"/>
  <c r="AF99" i="12" s="1"/>
  <c r="AF114" i="12" s="1"/>
  <c r="AF129" i="12" s="1"/>
  <c r="AE9" i="12"/>
  <c r="AE24" i="12" s="1"/>
  <c r="AE39" i="12" s="1"/>
  <c r="AE54" i="12" s="1"/>
  <c r="AE69" i="12" s="1"/>
  <c r="AE84" i="12" s="1"/>
  <c r="AE99" i="12" s="1"/>
  <c r="AE114" i="12" s="1"/>
  <c r="AE129" i="12" s="1"/>
  <c r="AD9" i="12"/>
  <c r="AD24" i="12" s="1"/>
  <c r="Q9" i="12"/>
  <c r="O9" i="12"/>
  <c r="N9" i="12"/>
  <c r="AI8" i="12" s="1"/>
  <c r="AI23" i="12" s="1"/>
  <c r="AI38" i="12" s="1"/>
  <c r="AI53" i="12" s="1"/>
  <c r="AI68" i="12" s="1"/>
  <c r="AI83" i="12" s="1"/>
  <c r="AI98" i="12" s="1"/>
  <c r="AI113" i="12" s="1"/>
  <c r="AI128" i="12" s="1"/>
  <c r="AG8" i="12"/>
  <c r="AF8" i="12"/>
  <c r="AF23" i="12" s="1"/>
  <c r="AF38" i="12" s="1"/>
  <c r="AF53" i="12" s="1"/>
  <c r="AF68" i="12" s="1"/>
  <c r="AF83" i="12" s="1"/>
  <c r="AF98" i="12" s="1"/>
  <c r="AF113" i="12" s="1"/>
  <c r="AF128" i="12" s="1"/>
  <c r="AE8" i="12"/>
  <c r="AD8" i="12"/>
  <c r="O8" i="12"/>
  <c r="N8" i="12"/>
  <c r="AI7" i="12"/>
  <c r="AI22" i="12" s="1"/>
  <c r="AI37" i="12" s="1"/>
  <c r="AI52" i="12" s="1"/>
  <c r="AI67" i="12" s="1"/>
  <c r="AI82" i="12" s="1"/>
  <c r="AI97" i="12" s="1"/>
  <c r="AI112" i="12" s="1"/>
  <c r="AI127" i="12" s="1"/>
  <c r="AH7" i="12"/>
  <c r="AG7" i="12"/>
  <c r="AJ7" i="12" s="1"/>
  <c r="AF7" i="12"/>
  <c r="AF22" i="12" s="1"/>
  <c r="AF37" i="12" s="1"/>
  <c r="AF52" i="12" s="1"/>
  <c r="AF67" i="12" s="1"/>
  <c r="AF82" i="12" s="1"/>
  <c r="AF97" i="12" s="1"/>
  <c r="AF112" i="12" s="1"/>
  <c r="AF127" i="12" s="1"/>
  <c r="AE7" i="12"/>
  <c r="AE22" i="12" s="1"/>
  <c r="AE37" i="12" s="1"/>
  <c r="AE52" i="12" s="1"/>
  <c r="AE67" i="12" s="1"/>
  <c r="AE82" i="12" s="1"/>
  <c r="AE97" i="12" s="1"/>
  <c r="AE112" i="12" s="1"/>
  <c r="AE127" i="12" s="1"/>
  <c r="AD7" i="12"/>
  <c r="AD22" i="12" s="1"/>
  <c r="O7" i="12"/>
  <c r="N7" i="12"/>
  <c r="AI6" i="12" s="1"/>
  <c r="AI21" i="12" s="1"/>
  <c r="AI36" i="12" s="1"/>
  <c r="AI51" i="12" s="1"/>
  <c r="AI66" i="12" s="1"/>
  <c r="AI81" i="12" s="1"/>
  <c r="AI96" i="12" s="1"/>
  <c r="AI111" i="12" s="1"/>
  <c r="AI126" i="12" s="1"/>
  <c r="AG6" i="12"/>
  <c r="AF6" i="12"/>
  <c r="AF21" i="12" s="1"/>
  <c r="AF36" i="12" s="1"/>
  <c r="AF51" i="12" s="1"/>
  <c r="AF66" i="12" s="1"/>
  <c r="AF81" i="12" s="1"/>
  <c r="AF96" i="12" s="1"/>
  <c r="AF111" i="12" s="1"/>
  <c r="AF126" i="12" s="1"/>
  <c r="AE6" i="12"/>
  <c r="AE21" i="12" s="1"/>
  <c r="AE36" i="12" s="1"/>
  <c r="AE51" i="12" s="1"/>
  <c r="AE66" i="12" s="1"/>
  <c r="AE81" i="12" s="1"/>
  <c r="AE96" i="12" s="1"/>
  <c r="AE111" i="12" s="1"/>
  <c r="AE126" i="12" s="1"/>
  <c r="AD6" i="12"/>
  <c r="AD21" i="12" s="1"/>
  <c r="O6" i="12"/>
  <c r="N6" i="12"/>
  <c r="AI5" i="12"/>
  <c r="AI20" i="12" s="1"/>
  <c r="AI35" i="12" s="1"/>
  <c r="AI50" i="12" s="1"/>
  <c r="AI65" i="12" s="1"/>
  <c r="AI80" i="12" s="1"/>
  <c r="AI95" i="12" s="1"/>
  <c r="AI110" i="12" s="1"/>
  <c r="AI125" i="12" s="1"/>
  <c r="AH5" i="12"/>
  <c r="AJ5" i="12" s="1"/>
  <c r="AG5" i="12"/>
  <c r="AF5" i="12"/>
  <c r="AF20" i="12" s="1"/>
  <c r="AF35" i="12" s="1"/>
  <c r="AF50" i="12" s="1"/>
  <c r="AF65" i="12" s="1"/>
  <c r="AF80" i="12" s="1"/>
  <c r="AF95" i="12" s="1"/>
  <c r="AF110" i="12" s="1"/>
  <c r="AF125" i="12" s="1"/>
  <c r="AE5" i="12"/>
  <c r="AE20" i="12" s="1"/>
  <c r="AE35" i="12" s="1"/>
  <c r="AE50" i="12" s="1"/>
  <c r="AE65" i="12" s="1"/>
  <c r="AE80" i="12" s="1"/>
  <c r="AE95" i="12" s="1"/>
  <c r="AE110" i="12" s="1"/>
  <c r="AE125" i="12" s="1"/>
  <c r="AD5" i="12"/>
  <c r="AD20" i="12" s="1"/>
  <c r="O5" i="12"/>
  <c r="N5" i="12"/>
  <c r="AI4" i="12" s="1"/>
  <c r="AI19" i="12" s="1"/>
  <c r="AI34" i="12" s="1"/>
  <c r="AI49" i="12" s="1"/>
  <c r="AI64" i="12" s="1"/>
  <c r="AI79" i="12" s="1"/>
  <c r="AI94" i="12" s="1"/>
  <c r="AI109" i="12" s="1"/>
  <c r="AI124" i="12" s="1"/>
  <c r="AG4" i="12"/>
  <c r="AF4" i="12"/>
  <c r="AF19" i="12" s="1"/>
  <c r="AF34" i="12" s="1"/>
  <c r="AF49" i="12" s="1"/>
  <c r="AF64" i="12" s="1"/>
  <c r="AF79" i="12" s="1"/>
  <c r="AF94" i="12" s="1"/>
  <c r="AF109" i="12" s="1"/>
  <c r="AF124" i="12" s="1"/>
  <c r="AE4" i="12"/>
  <c r="AE19" i="12" s="1"/>
  <c r="AE34" i="12" s="1"/>
  <c r="AE49" i="12" s="1"/>
  <c r="AE64" i="12" s="1"/>
  <c r="AE79" i="12" s="1"/>
  <c r="AE94" i="12" s="1"/>
  <c r="AE109" i="12" s="1"/>
  <c r="AE124" i="12" s="1"/>
  <c r="AD4" i="12"/>
  <c r="Q4" i="12"/>
  <c r="O4" i="12"/>
  <c r="Q6" i="12" s="1"/>
  <c r="Q7" i="12" s="1"/>
  <c r="Q8" i="12" s="1"/>
  <c r="N4" i="12"/>
  <c r="AI3" i="12" s="1"/>
  <c r="AI18" i="12" s="1"/>
  <c r="AI33" i="12" s="1"/>
  <c r="AI48" i="12" s="1"/>
  <c r="AI63" i="12" s="1"/>
  <c r="AI78" i="12" s="1"/>
  <c r="AI93" i="12" s="1"/>
  <c r="AI108" i="12" s="1"/>
  <c r="AI123" i="12" s="1"/>
  <c r="AH3" i="12"/>
  <c r="AG3" i="12"/>
  <c r="AJ3" i="12" s="1"/>
  <c r="AF3" i="12"/>
  <c r="AF18" i="12" s="1"/>
  <c r="AF33" i="12" s="1"/>
  <c r="AF48" i="12" s="1"/>
  <c r="AF63" i="12" s="1"/>
  <c r="AF78" i="12" s="1"/>
  <c r="AF93" i="12" s="1"/>
  <c r="AF108" i="12" s="1"/>
  <c r="AF123" i="12" s="1"/>
  <c r="AE3" i="12"/>
  <c r="AE18" i="12" s="1"/>
  <c r="AE33" i="12" s="1"/>
  <c r="AE48" i="12" s="1"/>
  <c r="AE63" i="12" s="1"/>
  <c r="AE78" i="12" s="1"/>
  <c r="AE93" i="12" s="1"/>
  <c r="AE108" i="12" s="1"/>
  <c r="AE123" i="12" s="1"/>
  <c r="AD3" i="12"/>
  <c r="AD18" i="12" s="1"/>
  <c r="O3" i="12"/>
  <c r="N3" i="12"/>
  <c r="AI2" i="12" s="1"/>
  <c r="AI17" i="12" s="1"/>
  <c r="AI32" i="12" s="1"/>
  <c r="AI47" i="12" s="1"/>
  <c r="AI62" i="12" s="1"/>
  <c r="AI77" i="12" s="1"/>
  <c r="AI92" i="12" s="1"/>
  <c r="AI107" i="12" s="1"/>
  <c r="AI122" i="12" s="1"/>
  <c r="AG2" i="12"/>
  <c r="AJ2" i="12" s="1"/>
  <c r="AF2" i="12"/>
  <c r="AF17" i="12" s="1"/>
  <c r="AF32" i="12" s="1"/>
  <c r="AF47" i="12" s="1"/>
  <c r="AF62" i="12" s="1"/>
  <c r="AF77" i="12" s="1"/>
  <c r="AF92" i="12" s="1"/>
  <c r="AF107" i="12" s="1"/>
  <c r="AF122" i="12" s="1"/>
  <c r="AE2" i="12"/>
  <c r="AE17" i="12" s="1"/>
  <c r="AE32" i="12" s="1"/>
  <c r="AE47" i="12" s="1"/>
  <c r="AE62" i="12" s="1"/>
  <c r="AE77" i="12" s="1"/>
  <c r="AE92" i="12" s="1"/>
  <c r="AE107" i="12" s="1"/>
  <c r="AE122" i="12" s="1"/>
  <c r="AD2" i="12"/>
  <c r="AH2" i="12" s="1"/>
  <c r="AE53" i="11"/>
  <c r="AF53" i="11"/>
  <c r="AG53" i="11"/>
  <c r="AE54" i="11"/>
  <c r="AF54" i="11"/>
  <c r="AG54" i="11"/>
  <c r="AD54" i="11"/>
  <c r="AC54" i="11"/>
  <c r="AB54" i="11"/>
  <c r="AA54" i="11"/>
  <c r="Z54" i="11"/>
  <c r="Y54" i="11"/>
  <c r="X54" i="11"/>
  <c r="W54" i="11"/>
  <c r="AD53" i="11"/>
  <c r="AC53" i="11"/>
  <c r="AB53" i="11"/>
  <c r="AA53" i="11"/>
  <c r="Z53" i="11"/>
  <c r="Y53" i="11"/>
  <c r="X53" i="11"/>
  <c r="W53" i="11"/>
  <c r="AX49" i="11"/>
  <c r="AU49" i="11"/>
  <c r="AR49" i="11"/>
  <c r="AX48" i="11"/>
  <c r="AU48" i="11"/>
  <c r="AR48" i="11"/>
  <c r="AK18" i="11"/>
  <c r="E67" i="11" s="1"/>
  <c r="AI18" i="11"/>
  <c r="AJ18" i="11" s="1"/>
  <c r="T37" i="11" s="1"/>
  <c r="AC18" i="11"/>
  <c r="AE18" i="11" s="1"/>
  <c r="G52" i="11" s="1"/>
  <c r="AB18" i="11"/>
  <c r="E52" i="11" s="1"/>
  <c r="AA18" i="11"/>
  <c r="S37" i="11" s="1"/>
  <c r="Z18" i="11"/>
  <c r="X18" i="11"/>
  <c r="P37" i="11" s="1"/>
  <c r="W18" i="11"/>
  <c r="AF18" i="11" s="1"/>
  <c r="V18" i="11"/>
  <c r="G37" i="11" s="1"/>
  <c r="U18" i="11"/>
  <c r="U37" i="11" s="1"/>
  <c r="S18" i="11"/>
  <c r="E37" i="11" s="1"/>
  <c r="R18" i="11"/>
  <c r="R37" i="11" s="1"/>
  <c r="P18" i="11"/>
  <c r="C37" i="11" s="1"/>
  <c r="O18" i="11"/>
  <c r="O37" i="11" s="1"/>
  <c r="M18" i="11"/>
  <c r="AL17" i="11"/>
  <c r="AN17" i="11" s="1"/>
  <c r="G66" i="11" s="1"/>
  <c r="AI17" i="11"/>
  <c r="AK17" i="11" s="1"/>
  <c r="E66" i="11" s="1"/>
  <c r="AD17" i="11"/>
  <c r="V36" i="11" s="1"/>
  <c r="AC17" i="11"/>
  <c r="AE17" i="11" s="1"/>
  <c r="G51" i="11" s="1"/>
  <c r="AB17" i="11"/>
  <c r="E51" i="11" s="1"/>
  <c r="Z17" i="11"/>
  <c r="AA17" i="11" s="1"/>
  <c r="S36" i="11" s="1"/>
  <c r="W17" i="11"/>
  <c r="V17" i="11"/>
  <c r="G36" i="11" s="1"/>
  <c r="U17" i="11"/>
  <c r="U36" i="11" s="1"/>
  <c r="S17" i="11"/>
  <c r="E36" i="11" s="1"/>
  <c r="R17" i="11"/>
  <c r="R36" i="11" s="1"/>
  <c r="P17" i="11"/>
  <c r="C36" i="11" s="1"/>
  <c r="O17" i="11"/>
  <c r="O36" i="11" s="1"/>
  <c r="M17" i="11"/>
  <c r="I14" i="11" s="1"/>
  <c r="AI16" i="11"/>
  <c r="AK16" i="11" s="1"/>
  <c r="E65" i="11" s="1"/>
  <c r="AH16" i="11"/>
  <c r="C65" i="11" s="1"/>
  <c r="AF16" i="11"/>
  <c r="AG16" i="11" s="1"/>
  <c r="Q35" i="11" s="1"/>
  <c r="AE16" i="11"/>
  <c r="G50" i="11" s="1"/>
  <c r="AC16" i="11"/>
  <c r="AL16" i="11" s="1"/>
  <c r="AB16" i="11"/>
  <c r="E50" i="11" s="1"/>
  <c r="AA16" i="11"/>
  <c r="S35" i="11" s="1"/>
  <c r="Z16" i="11"/>
  <c r="Y16" i="11"/>
  <c r="C50" i="11" s="1"/>
  <c r="W16" i="11"/>
  <c r="X16" i="11" s="1"/>
  <c r="P35" i="11" s="1"/>
  <c r="V16" i="11"/>
  <c r="G35" i="11" s="1"/>
  <c r="U16" i="11"/>
  <c r="U35" i="11" s="1"/>
  <c r="S16" i="11"/>
  <c r="E35" i="11" s="1"/>
  <c r="R16" i="11"/>
  <c r="R35" i="11" s="1"/>
  <c r="P16" i="11"/>
  <c r="C35" i="11" s="1"/>
  <c r="O16" i="11"/>
  <c r="O35" i="11" s="1"/>
  <c r="M16" i="11"/>
  <c r="I13" i="11" s="1"/>
  <c r="AC15" i="11"/>
  <c r="Z15" i="11"/>
  <c r="AI15" i="11" s="1"/>
  <c r="X15" i="11"/>
  <c r="P34" i="11" s="1"/>
  <c r="W15" i="11"/>
  <c r="AF15" i="11" s="1"/>
  <c r="V15" i="11"/>
  <c r="G34" i="11" s="1"/>
  <c r="U15" i="11"/>
  <c r="U34" i="11" s="1"/>
  <c r="S15" i="11"/>
  <c r="E34" i="11" s="1"/>
  <c r="R15" i="11"/>
  <c r="R34" i="11" s="1"/>
  <c r="P15" i="11"/>
  <c r="C34" i="11" s="1"/>
  <c r="O15" i="11"/>
  <c r="O34" i="11" s="1"/>
  <c r="M15" i="11"/>
  <c r="I12" i="11" s="1"/>
  <c r="I15" i="11"/>
  <c r="AN14" i="11"/>
  <c r="G63" i="11" s="1"/>
  <c r="AL14" i="11"/>
  <c r="AM14" i="11" s="1"/>
  <c r="W33" i="11" s="1"/>
  <c r="AH14" i="11"/>
  <c r="C63" i="11" s="1"/>
  <c r="AF14" i="11"/>
  <c r="AG14" i="11" s="1"/>
  <c r="Q33" i="11" s="1"/>
  <c r="AE14" i="11"/>
  <c r="G48" i="11" s="1"/>
  <c r="AC14" i="11"/>
  <c r="AD14" i="11" s="1"/>
  <c r="V33" i="11" s="1"/>
  <c r="Z14" i="11"/>
  <c r="AA14" i="11" s="1"/>
  <c r="S33" i="11" s="1"/>
  <c r="Y14" i="11"/>
  <c r="C48" i="11" s="1"/>
  <c r="X14" i="11"/>
  <c r="P33" i="11" s="1"/>
  <c r="W14" i="11"/>
  <c r="V14" i="11"/>
  <c r="G33" i="11" s="1"/>
  <c r="U14" i="11"/>
  <c r="U33" i="11" s="1"/>
  <c r="S14" i="11"/>
  <c r="E33" i="11" s="1"/>
  <c r="R14" i="11"/>
  <c r="R33" i="11" s="1"/>
  <c r="P14" i="11"/>
  <c r="C33" i="11" s="1"/>
  <c r="O14" i="11"/>
  <c r="O33" i="11" s="1"/>
  <c r="M14" i="11"/>
  <c r="I11" i="11" s="1"/>
  <c r="AL13" i="11"/>
  <c r="AM13" i="11" s="1"/>
  <c r="W32" i="11" s="1"/>
  <c r="AH13" i="11"/>
  <c r="C62" i="11" s="1"/>
  <c r="AC13" i="11"/>
  <c r="AE13" i="11" s="1"/>
  <c r="G47" i="11" s="1"/>
  <c r="Z13" i="11"/>
  <c r="AB13" i="11" s="1"/>
  <c r="E47" i="11" s="1"/>
  <c r="Y13" i="11"/>
  <c r="C47" i="11" s="1"/>
  <c r="X13" i="11"/>
  <c r="P32" i="11" s="1"/>
  <c r="W13" i="11"/>
  <c r="AF13" i="11" s="1"/>
  <c r="AG13" i="11" s="1"/>
  <c r="Q32" i="11" s="1"/>
  <c r="V13" i="11"/>
  <c r="G32" i="11" s="1"/>
  <c r="U13" i="11"/>
  <c r="U32" i="11" s="1"/>
  <c r="S13" i="11"/>
  <c r="E32" i="11" s="1"/>
  <c r="R13" i="11"/>
  <c r="R32" i="11" s="1"/>
  <c r="P13" i="11"/>
  <c r="C32" i="11" s="1"/>
  <c r="O13" i="11"/>
  <c r="O32" i="11" s="1"/>
  <c r="M13" i="11"/>
  <c r="AL12" i="11"/>
  <c r="AN12" i="11" s="1"/>
  <c r="G61" i="11" s="1"/>
  <c r="AK12" i="11"/>
  <c r="E61" i="11" s="1"/>
  <c r="AJ12" i="11"/>
  <c r="T31" i="11" s="1"/>
  <c r="AI12" i="11"/>
  <c r="AF12" i="11"/>
  <c r="AD12" i="11"/>
  <c r="V31" i="11" s="1"/>
  <c r="AC12" i="11"/>
  <c r="AE12" i="11" s="1"/>
  <c r="G46" i="11" s="1"/>
  <c r="AB12" i="11"/>
  <c r="E46" i="11" s="1"/>
  <c r="AA12" i="11"/>
  <c r="S31" i="11" s="1"/>
  <c r="Z12" i="11"/>
  <c r="W12" i="11"/>
  <c r="V12" i="11"/>
  <c r="G31" i="11" s="1"/>
  <c r="U12" i="11"/>
  <c r="U31" i="11" s="1"/>
  <c r="S12" i="11"/>
  <c r="E31" i="11" s="1"/>
  <c r="R12" i="11"/>
  <c r="R31" i="11" s="1"/>
  <c r="P12" i="11"/>
  <c r="C31" i="11" s="1"/>
  <c r="O12" i="11"/>
  <c r="O31" i="11" s="1"/>
  <c r="M12" i="11"/>
  <c r="I9" i="11" s="1"/>
  <c r="AL11" i="11"/>
  <c r="AN11" i="11" s="1"/>
  <c r="AI11" i="11"/>
  <c r="AK11" i="11" s="1"/>
  <c r="AH11" i="11"/>
  <c r="AF11" i="11"/>
  <c r="AG11" i="11" s="1"/>
  <c r="Q30" i="11" s="1"/>
  <c r="AE11" i="11"/>
  <c r="G45" i="11" s="1"/>
  <c r="AD11" i="11"/>
  <c r="V30" i="11" s="1"/>
  <c r="AC11" i="11"/>
  <c r="AB11" i="11"/>
  <c r="E45" i="11" s="1"/>
  <c r="Z11" i="11"/>
  <c r="AA11" i="11" s="1"/>
  <c r="S30" i="11" s="1"/>
  <c r="Y11" i="11"/>
  <c r="W11" i="11"/>
  <c r="X11" i="11" s="1"/>
  <c r="P30" i="11" s="1"/>
  <c r="V11" i="11"/>
  <c r="G30" i="11" s="1"/>
  <c r="U11" i="11"/>
  <c r="U30" i="11" s="1"/>
  <c r="S11" i="11"/>
  <c r="R11" i="11"/>
  <c r="R30" i="11" s="1"/>
  <c r="P11" i="11"/>
  <c r="O11" i="11"/>
  <c r="O30" i="11" s="1"/>
  <c r="M11" i="11"/>
  <c r="AI10" i="11"/>
  <c r="AD10" i="11"/>
  <c r="V29" i="11" s="1"/>
  <c r="AC10" i="11"/>
  <c r="AL10" i="11" s="1"/>
  <c r="AN10" i="11" s="1"/>
  <c r="AB10" i="11"/>
  <c r="Z10" i="11"/>
  <c r="AA10" i="11" s="1"/>
  <c r="S29" i="11" s="1"/>
  <c r="W10" i="11"/>
  <c r="AF10" i="11" s="1"/>
  <c r="V10" i="11"/>
  <c r="M29" i="11" s="1"/>
  <c r="U10" i="11"/>
  <c r="U29" i="11" s="1"/>
  <c r="S10" i="11"/>
  <c r="K29" i="11" s="1"/>
  <c r="R10" i="11"/>
  <c r="R29" i="11" s="1"/>
  <c r="P10" i="11"/>
  <c r="O10" i="11"/>
  <c r="O29" i="11" s="1"/>
  <c r="M10" i="11"/>
  <c r="I10" i="11"/>
  <c r="AN9" i="11"/>
  <c r="M44" i="11" s="1"/>
  <c r="AL9" i="11"/>
  <c r="AM9" i="11" s="1"/>
  <c r="W28" i="11" s="1"/>
  <c r="AF9" i="11"/>
  <c r="AH9" i="11" s="1"/>
  <c r="AE9" i="11"/>
  <c r="AD9" i="11"/>
  <c r="V28" i="11" s="1"/>
  <c r="AC9" i="11"/>
  <c r="Z9" i="11"/>
  <c r="X9" i="11"/>
  <c r="P28" i="11" s="1"/>
  <c r="W9" i="11"/>
  <c r="Y9" i="11" s="1"/>
  <c r="V9" i="11"/>
  <c r="M28" i="11" s="1"/>
  <c r="U9" i="11"/>
  <c r="U28" i="11" s="1"/>
  <c r="S9" i="11"/>
  <c r="K28" i="11" s="1"/>
  <c r="R9" i="11"/>
  <c r="R28" i="11" s="1"/>
  <c r="P9" i="11"/>
  <c r="I28" i="11" s="1"/>
  <c r="O9" i="11"/>
  <c r="O28" i="11" s="1"/>
  <c r="M9" i="11"/>
  <c r="AI8" i="11"/>
  <c r="AF8" i="11"/>
  <c r="AH8" i="11" s="1"/>
  <c r="AC8" i="11"/>
  <c r="AL8" i="11" s="1"/>
  <c r="AM8" i="11" s="1"/>
  <c r="W27" i="11" s="1"/>
  <c r="AB8" i="11"/>
  <c r="Z8" i="11"/>
  <c r="AA8" i="11" s="1"/>
  <c r="S27" i="11" s="1"/>
  <c r="Y8" i="11"/>
  <c r="C42" i="11" s="1"/>
  <c r="X8" i="11"/>
  <c r="P27" i="11" s="1"/>
  <c r="W8" i="11"/>
  <c r="V8" i="11"/>
  <c r="M27" i="11" s="1"/>
  <c r="U8" i="11"/>
  <c r="U27" i="11" s="1"/>
  <c r="S8" i="11"/>
  <c r="K27" i="11" s="1"/>
  <c r="R8" i="11"/>
  <c r="R27" i="11" s="1"/>
  <c r="P8" i="11"/>
  <c r="I27" i="11" s="1"/>
  <c r="O8" i="11"/>
  <c r="O27" i="11" s="1"/>
  <c r="M8" i="11"/>
  <c r="L8" i="11"/>
  <c r="K8" i="11"/>
  <c r="AN7" i="11"/>
  <c r="AM7" i="11"/>
  <c r="W26" i="11" s="1"/>
  <c r="AL7" i="11"/>
  <c r="AI7" i="11"/>
  <c r="AE7" i="11"/>
  <c r="G41" i="11" s="1"/>
  <c r="AD7" i="11"/>
  <c r="V26" i="11" s="1"/>
  <c r="AC7" i="11"/>
  <c r="Z7" i="11"/>
  <c r="W7" i="11"/>
  <c r="AF7" i="11" s="1"/>
  <c r="V7" i="11"/>
  <c r="M26" i="11" s="1"/>
  <c r="U7" i="11"/>
  <c r="U26" i="11" s="1"/>
  <c r="S7" i="11"/>
  <c r="K26" i="11" s="1"/>
  <c r="R7" i="11"/>
  <c r="R26" i="11" s="1"/>
  <c r="P7" i="11"/>
  <c r="I26" i="11" s="1"/>
  <c r="O7" i="11"/>
  <c r="O26" i="11" s="1"/>
  <c r="M7" i="11"/>
  <c r="K7" i="11"/>
  <c r="AL6" i="11"/>
  <c r="AK6" i="11"/>
  <c r="AI6" i="11"/>
  <c r="AJ6" i="11" s="1"/>
  <c r="T25" i="11" s="1"/>
  <c r="AH6" i="11"/>
  <c r="AF6" i="11"/>
  <c r="AG6" i="11" s="1"/>
  <c r="Q25" i="11" s="1"/>
  <c r="AE6" i="11"/>
  <c r="M33" i="11" s="1"/>
  <c r="AD6" i="11"/>
  <c r="V25" i="11" s="1"/>
  <c r="AC6" i="11"/>
  <c r="AB6" i="11"/>
  <c r="K33" i="11" s="1"/>
  <c r="Z6" i="11"/>
  <c r="AA6" i="11" s="1"/>
  <c r="S25" i="11" s="1"/>
  <c r="Y6" i="11"/>
  <c r="W6" i="11"/>
  <c r="X6" i="11" s="1"/>
  <c r="P25" i="11" s="1"/>
  <c r="V6" i="11"/>
  <c r="U6" i="11"/>
  <c r="U25" i="11" s="1"/>
  <c r="S6" i="11"/>
  <c r="R6" i="11"/>
  <c r="R25" i="11" s="1"/>
  <c r="P6" i="11"/>
  <c r="O6" i="11"/>
  <c r="O25" i="11" s="1"/>
  <c r="M6" i="11"/>
  <c r="AF5" i="11"/>
  <c r="AH5" i="11" s="1"/>
  <c r="AC5" i="11"/>
  <c r="AL5" i="11" s="1"/>
  <c r="AA5" i="11"/>
  <c r="S24" i="11" s="1"/>
  <c r="Z5" i="11"/>
  <c r="AI5" i="11" s="1"/>
  <c r="AK5" i="11" s="1"/>
  <c r="Y5" i="11"/>
  <c r="W5" i="11"/>
  <c r="X5" i="11" s="1"/>
  <c r="P24" i="11" s="1"/>
  <c r="V5" i="11"/>
  <c r="M24" i="11" s="1"/>
  <c r="U5" i="11"/>
  <c r="U24" i="11" s="1"/>
  <c r="S5" i="11"/>
  <c r="R5" i="11"/>
  <c r="R24" i="11" s="1"/>
  <c r="P5" i="11"/>
  <c r="C24" i="11" s="1"/>
  <c r="O5" i="11"/>
  <c r="O24" i="11" s="1"/>
  <c r="M5" i="11"/>
  <c r="AF4" i="11"/>
  <c r="AC4" i="11"/>
  <c r="Z4" i="11"/>
  <c r="AI4" i="11" s="1"/>
  <c r="AJ4" i="11" s="1"/>
  <c r="T23" i="11" s="1"/>
  <c r="Y4" i="11"/>
  <c r="W4" i="11"/>
  <c r="X4" i="11" s="1"/>
  <c r="P23" i="11" s="1"/>
  <c r="V4" i="11"/>
  <c r="M23" i="11" s="1"/>
  <c r="U4" i="11"/>
  <c r="U23" i="11" s="1"/>
  <c r="S4" i="11"/>
  <c r="E23" i="11" s="1"/>
  <c r="R4" i="11"/>
  <c r="R23" i="11" s="1"/>
  <c r="P4" i="11"/>
  <c r="I23" i="11" s="1"/>
  <c r="O4" i="11"/>
  <c r="O23" i="11" s="1"/>
  <c r="M4" i="11"/>
  <c r="H3" i="11"/>
  <c r="L5" i="11" s="1"/>
  <c r="G3" i="11"/>
  <c r="AD54" i="4"/>
  <c r="AC54" i="4"/>
  <c r="AB54" i="4"/>
  <c r="AA54" i="4"/>
  <c r="AD53" i="4"/>
  <c r="AC53" i="4"/>
  <c r="AB53" i="4"/>
  <c r="AA53" i="4"/>
  <c r="X54" i="4"/>
  <c r="Y54" i="4"/>
  <c r="Z54" i="4"/>
  <c r="W54" i="4"/>
  <c r="W53" i="4"/>
  <c r="X53" i="4"/>
  <c r="Y53" i="4"/>
  <c r="Z53" i="4"/>
  <c r="G10" i="4"/>
  <c r="G9" i="4"/>
  <c r="N4" i="10" a="1"/>
  <c r="N4" i="10"/>
  <c r="N5" i="10" a="1"/>
  <c r="N5" i="10" s="1"/>
  <c r="N6" i="10" a="1"/>
  <c r="N6" i="10" s="1"/>
  <c r="N7" i="10" a="1"/>
  <c r="N7" i="10"/>
  <c r="N8" i="10" a="1"/>
  <c r="N8" i="10" s="1"/>
  <c r="N9" i="10" a="1"/>
  <c r="N9" i="10" s="1"/>
  <c r="N10" i="10" a="1"/>
  <c r="N10" i="10" s="1"/>
  <c r="N11" i="10" a="1"/>
  <c r="N11" i="10"/>
  <c r="N12" i="10" a="1"/>
  <c r="N12" i="10" s="1"/>
  <c r="N13" i="10" a="1"/>
  <c r="N13" i="10" s="1"/>
  <c r="N14" i="10" a="1"/>
  <c r="N14" i="10" s="1"/>
  <c r="N15" i="10" a="1"/>
  <c r="N15" i="10"/>
  <c r="N16" i="10" a="1"/>
  <c r="N16" i="10" s="1"/>
  <c r="N17" i="10" a="1"/>
  <c r="N17" i="10" s="1"/>
  <c r="N3" i="10" a="1"/>
  <c r="N3" i="10" s="1"/>
  <c r="AJ14" i="12" l="1"/>
  <c r="K47" i="12"/>
  <c r="Q47" i="12" s="1"/>
  <c r="D62" i="12"/>
  <c r="AD36" i="12"/>
  <c r="AH21" i="12"/>
  <c r="C51" i="12"/>
  <c r="J36" i="12"/>
  <c r="F36" i="12"/>
  <c r="P36" i="12" s="1"/>
  <c r="N36" i="12"/>
  <c r="AD23" i="12"/>
  <c r="AH8" i="12"/>
  <c r="AJ8" i="12" s="1"/>
  <c r="AD19" i="12"/>
  <c r="AH4" i="12"/>
  <c r="AJ4" i="12" s="1"/>
  <c r="AD45" i="12"/>
  <c r="AH30" i="12"/>
  <c r="D51" i="12"/>
  <c r="K36" i="12"/>
  <c r="Q36" i="12" s="1"/>
  <c r="AH28" i="12"/>
  <c r="AJ28" i="12" s="1"/>
  <c r="AD43" i="12"/>
  <c r="AJ24" i="12"/>
  <c r="B59" i="12"/>
  <c r="E44" i="12"/>
  <c r="O44" i="12" s="1"/>
  <c r="M44" i="12"/>
  <c r="I44" i="12"/>
  <c r="H44" i="12"/>
  <c r="G44" i="12"/>
  <c r="AJ6" i="12"/>
  <c r="C59" i="12"/>
  <c r="F44" i="12"/>
  <c r="P44" i="12" s="1"/>
  <c r="N44" i="12"/>
  <c r="J44" i="12"/>
  <c r="K44" i="12"/>
  <c r="Q44" i="12" s="1"/>
  <c r="D59" i="12"/>
  <c r="AJ30" i="12"/>
  <c r="D63" i="12"/>
  <c r="K48" i="12"/>
  <c r="Q48" i="12" s="1"/>
  <c r="D55" i="12"/>
  <c r="K40" i="12"/>
  <c r="Q40" i="12" s="1"/>
  <c r="D57" i="12"/>
  <c r="K42" i="12"/>
  <c r="Q42" i="12" s="1"/>
  <c r="M46" i="12"/>
  <c r="B61" i="12"/>
  <c r="I46" i="12"/>
  <c r="H46" i="12"/>
  <c r="G46" i="12"/>
  <c r="E46" i="12"/>
  <c r="O46" i="12" s="1"/>
  <c r="D76" i="12"/>
  <c r="K61" i="12"/>
  <c r="Q61" i="12" s="1"/>
  <c r="B53" i="12"/>
  <c r="I38" i="12"/>
  <c r="H38" i="12"/>
  <c r="G38" i="12"/>
  <c r="M38" i="12"/>
  <c r="AD39" i="12"/>
  <c r="AH24" i="12"/>
  <c r="D53" i="12"/>
  <c r="K38" i="12"/>
  <c r="Q38" i="12" s="1"/>
  <c r="N46" i="12"/>
  <c r="C61" i="12"/>
  <c r="J46" i="12"/>
  <c r="F46" i="12"/>
  <c r="P46" i="12" s="1"/>
  <c r="AH26" i="12"/>
  <c r="AJ26" i="12" s="1"/>
  <c r="AD41" i="12"/>
  <c r="AD35" i="12"/>
  <c r="AH20" i="12"/>
  <c r="AJ20" i="12" s="1"/>
  <c r="AD37" i="12"/>
  <c r="AH22" i="12"/>
  <c r="AJ22" i="12" s="1"/>
  <c r="F35" i="12"/>
  <c r="P35" i="12" s="1"/>
  <c r="N35" i="12"/>
  <c r="C50" i="12"/>
  <c r="J35" i="12"/>
  <c r="AD33" i="12"/>
  <c r="AH18" i="12"/>
  <c r="AJ18" i="12" s="1"/>
  <c r="D50" i="12"/>
  <c r="K35" i="12"/>
  <c r="Q35" i="12" s="1"/>
  <c r="AJ21" i="12"/>
  <c r="E37" i="12"/>
  <c r="O37" i="12" s="1"/>
  <c r="M37" i="12"/>
  <c r="B52" i="12"/>
  <c r="I37" i="12"/>
  <c r="H37" i="12"/>
  <c r="G37" i="12"/>
  <c r="D56" i="12"/>
  <c r="K41" i="12"/>
  <c r="Q41" i="12" s="1"/>
  <c r="K43" i="12"/>
  <c r="Q43" i="12" s="1"/>
  <c r="D58" i="12"/>
  <c r="AD42" i="12"/>
  <c r="AH27" i="12"/>
  <c r="AJ27" i="12" s="1"/>
  <c r="AJ16" i="12"/>
  <c r="N37" i="12"/>
  <c r="C52" i="12"/>
  <c r="J37" i="12"/>
  <c r="F37" i="12"/>
  <c r="P37" i="12" s="1"/>
  <c r="M39" i="12"/>
  <c r="B54" i="12"/>
  <c r="I39" i="12"/>
  <c r="H39" i="12"/>
  <c r="G39" i="12"/>
  <c r="E39" i="12"/>
  <c r="O39" i="12" s="1"/>
  <c r="D64" i="12"/>
  <c r="K49" i="12"/>
  <c r="Q49" i="12" s="1"/>
  <c r="D52" i="12"/>
  <c r="K37" i="12"/>
  <c r="Q37" i="12" s="1"/>
  <c r="B60" i="12"/>
  <c r="I45" i="12"/>
  <c r="H45" i="12"/>
  <c r="G45" i="12"/>
  <c r="M45" i="12"/>
  <c r="E45" i="12"/>
  <c r="O45" i="12" s="1"/>
  <c r="D54" i="12"/>
  <c r="K39" i="12"/>
  <c r="Q39" i="12" s="1"/>
  <c r="J45" i="12"/>
  <c r="F45" i="12"/>
  <c r="P45" i="12" s="1"/>
  <c r="C60" i="12"/>
  <c r="N45" i="12"/>
  <c r="K45" i="12"/>
  <c r="Q45" i="12" s="1"/>
  <c r="D60" i="12"/>
  <c r="AH12" i="12"/>
  <c r="AJ12" i="12" s="1"/>
  <c r="AD25" i="12"/>
  <c r="J33" i="12"/>
  <c r="B41" i="12"/>
  <c r="C48" i="12"/>
  <c r="AH15" i="12"/>
  <c r="AJ15" i="12" s="1"/>
  <c r="E23" i="12"/>
  <c r="O23" i="12" s="1"/>
  <c r="F30" i="12"/>
  <c r="P30" i="12" s="1"/>
  <c r="C41" i="12"/>
  <c r="F23" i="12"/>
  <c r="P23" i="12" s="1"/>
  <c r="G30" i="12"/>
  <c r="E32" i="12"/>
  <c r="O32" i="12" s="1"/>
  <c r="F39" i="12"/>
  <c r="P39" i="12" s="1"/>
  <c r="B43" i="12"/>
  <c r="AD17" i="12"/>
  <c r="I21" i="12"/>
  <c r="G23" i="12"/>
  <c r="N24" i="12"/>
  <c r="E25" i="12"/>
  <c r="O25" i="12" s="1"/>
  <c r="J28" i="12"/>
  <c r="H30" i="12"/>
  <c r="F32" i="12"/>
  <c r="P32" i="12" s="1"/>
  <c r="M33" i="12"/>
  <c r="B36" i="12"/>
  <c r="C43" i="12"/>
  <c r="H23" i="12"/>
  <c r="F25" i="12"/>
  <c r="P25" i="12" s="1"/>
  <c r="AD29" i="12"/>
  <c r="G32" i="12"/>
  <c r="N33" i="12"/>
  <c r="E34" i="12"/>
  <c r="O34" i="12" s="1"/>
  <c r="G48" i="12"/>
  <c r="AH11" i="12"/>
  <c r="AJ11" i="12" s="1"/>
  <c r="K21" i="12"/>
  <c r="Q21" i="12" s="1"/>
  <c r="I23" i="12"/>
  <c r="G25" i="12"/>
  <c r="N26" i="12"/>
  <c r="E27" i="12"/>
  <c r="O27" i="12" s="1"/>
  <c r="J30" i="12"/>
  <c r="H32" i="12"/>
  <c r="F34" i="12"/>
  <c r="P34" i="12" s="1"/>
  <c r="H48" i="12"/>
  <c r="E20" i="12"/>
  <c r="O20" i="12" s="1"/>
  <c r="J23" i="12"/>
  <c r="H25" i="12"/>
  <c r="F27" i="12"/>
  <c r="P27" i="12" s="1"/>
  <c r="M28" i="12"/>
  <c r="K30" i="12"/>
  <c r="Q30" i="12" s="1"/>
  <c r="AD31" i="12"/>
  <c r="I32" i="12"/>
  <c r="G34" i="12"/>
  <c r="C38" i="12"/>
  <c r="J39" i="12"/>
  <c r="K46" i="12"/>
  <c r="Q46" i="12" s="1"/>
  <c r="B47" i="12"/>
  <c r="I48" i="12"/>
  <c r="C54" i="12"/>
  <c r="F20" i="12"/>
  <c r="P20" i="12" s="1"/>
  <c r="K23" i="12"/>
  <c r="Q23" i="12" s="1"/>
  <c r="I25" i="12"/>
  <c r="G27" i="12"/>
  <c r="E29" i="12"/>
  <c r="O29" i="12" s="1"/>
  <c r="J32" i="12"/>
  <c r="H34" i="12"/>
  <c r="B40" i="12"/>
  <c r="C47" i="12"/>
  <c r="J25" i="12"/>
  <c r="H27" i="12"/>
  <c r="K32" i="12"/>
  <c r="Q32" i="12" s="1"/>
  <c r="I34" i="12"/>
  <c r="C40" i="12"/>
  <c r="B49" i="12"/>
  <c r="B63" i="12"/>
  <c r="H20" i="12"/>
  <c r="F22" i="12"/>
  <c r="P22" i="12" s="1"/>
  <c r="K25" i="12"/>
  <c r="Q25" i="12" s="1"/>
  <c r="I27" i="12"/>
  <c r="G29" i="12"/>
  <c r="E31" i="12"/>
  <c r="O31" i="12" s="1"/>
  <c r="J34" i="12"/>
  <c r="B42" i="12"/>
  <c r="C49" i="12"/>
  <c r="Q5" i="12"/>
  <c r="I20" i="12"/>
  <c r="G22" i="12"/>
  <c r="E24" i="12"/>
  <c r="O24" i="12" s="1"/>
  <c r="J27" i="12"/>
  <c r="H29" i="12"/>
  <c r="F31" i="12"/>
  <c r="P31" i="12" s="1"/>
  <c r="K34" i="12"/>
  <c r="Q34" i="12" s="1"/>
  <c r="B35" i="12"/>
  <c r="C42" i="12"/>
  <c r="AH6" i="12"/>
  <c r="AH13" i="12"/>
  <c r="AJ13" i="12" s="1"/>
  <c r="J20" i="12"/>
  <c r="H22" i="12"/>
  <c r="K27" i="12"/>
  <c r="Q27" i="12" s="1"/>
  <c r="I29" i="12"/>
  <c r="E33" i="12"/>
  <c r="O33" i="12" s="1"/>
  <c r="G24" i="12"/>
  <c r="H31" i="12"/>
  <c r="J22" i="12"/>
  <c r="H24" i="12"/>
  <c r="K29" i="12"/>
  <c r="Q29" i="12" s="1"/>
  <c r="I31" i="12"/>
  <c r="G33" i="12"/>
  <c r="K22" i="12"/>
  <c r="Q22" i="12" s="1"/>
  <c r="I24" i="12"/>
  <c r="J31" i="12"/>
  <c r="M38" i="11"/>
  <c r="E40" i="11"/>
  <c r="C27" i="11"/>
  <c r="M30" i="11"/>
  <c r="K23" i="11"/>
  <c r="I24" i="11"/>
  <c r="E60" i="11"/>
  <c r="K46" i="11"/>
  <c r="AH10" i="11"/>
  <c r="AG10" i="11"/>
  <c r="Q29" i="11" s="1"/>
  <c r="I29" i="11"/>
  <c r="C29" i="11"/>
  <c r="AA4" i="11"/>
  <c r="S23" i="11" s="1"/>
  <c r="AK7" i="11"/>
  <c r="AJ7" i="11"/>
  <c r="T26" i="11" s="1"/>
  <c r="C39" i="11"/>
  <c r="I32" i="11"/>
  <c r="G60" i="11"/>
  <c r="M46" i="11"/>
  <c r="E54" i="11"/>
  <c r="K40" i="11"/>
  <c r="C40" i="11"/>
  <c r="I33" i="11"/>
  <c r="AH15" i="11"/>
  <c r="C64" i="11" s="1"/>
  <c r="AG15" i="11"/>
  <c r="Q34" i="11" s="1"/>
  <c r="K17" i="11"/>
  <c r="G14" i="11" s="1"/>
  <c r="K12" i="11"/>
  <c r="G9" i="11" s="1"/>
  <c r="K13" i="11"/>
  <c r="G10" i="11" s="1"/>
  <c r="K14" i="11"/>
  <c r="G11" i="11" s="1"/>
  <c r="K4" i="11"/>
  <c r="K15" i="11"/>
  <c r="G12" i="11" s="1"/>
  <c r="K18" i="11"/>
  <c r="G15" i="11" s="1"/>
  <c r="K16" i="11"/>
  <c r="G13" i="11" s="1"/>
  <c r="K10" i="11"/>
  <c r="AK4" i="11"/>
  <c r="AN5" i="11"/>
  <c r="AM5" i="11"/>
  <c r="W24" i="11" s="1"/>
  <c r="M36" i="11"/>
  <c r="G43" i="11"/>
  <c r="AM12" i="11"/>
  <c r="W31" i="11" s="1"/>
  <c r="X17" i="11"/>
  <c r="P36" i="11" s="1"/>
  <c r="Y17" i="11"/>
  <c r="C51" i="11" s="1"/>
  <c r="AD5" i="11"/>
  <c r="V24" i="11" s="1"/>
  <c r="AN8" i="11"/>
  <c r="G59" i="11"/>
  <c r="M45" i="11"/>
  <c r="AG5" i="11"/>
  <c r="Q24" i="11" s="1"/>
  <c r="X7" i="11"/>
  <c r="P26" i="11" s="1"/>
  <c r="X26" i="11" s="1"/>
  <c r="AE15" i="11"/>
  <c r="G49" i="11" s="1"/>
  <c r="AD15" i="11"/>
  <c r="V34" i="11" s="1"/>
  <c r="AJ5" i="11"/>
  <c r="T24" i="11" s="1"/>
  <c r="Y7" i="11"/>
  <c r="Y12" i="11"/>
  <c r="C46" i="11" s="1"/>
  <c r="X12" i="11"/>
  <c r="P31" i="11" s="1"/>
  <c r="AL15" i="11"/>
  <c r="AF17" i="11"/>
  <c r="AN6" i="11"/>
  <c r="AM6" i="11"/>
  <c r="W25" i="11" s="1"/>
  <c r="X25" i="11" s="1"/>
  <c r="AJ11" i="11"/>
  <c r="T30" i="11" s="1"/>
  <c r="Y30" i="11" s="1"/>
  <c r="M25" i="11"/>
  <c r="G25" i="11"/>
  <c r="AI9" i="11"/>
  <c r="AB9" i="11"/>
  <c r="AA9" i="11"/>
  <c r="S28" i="11" s="1"/>
  <c r="AE4" i="11"/>
  <c r="AD4" i="11"/>
  <c r="V23" i="11" s="1"/>
  <c r="AL4" i="11"/>
  <c r="K30" i="11"/>
  <c r="E30" i="11"/>
  <c r="AK8" i="11"/>
  <c r="AJ8" i="11"/>
  <c r="T27" i="11" s="1"/>
  <c r="AN13" i="11"/>
  <c r="G62" i="11" s="1"/>
  <c r="I44" i="11"/>
  <c r="C58" i="11"/>
  <c r="AK15" i="11"/>
  <c r="E64" i="11" s="1"/>
  <c r="AJ15" i="11"/>
  <c r="T34" i="11" s="1"/>
  <c r="C45" i="11"/>
  <c r="I38" i="11"/>
  <c r="C54" i="11"/>
  <c r="I40" i="11"/>
  <c r="AH7" i="11"/>
  <c r="AG7" i="11"/>
  <c r="Q26" i="11" s="1"/>
  <c r="K6" i="11"/>
  <c r="I41" i="11"/>
  <c r="C55" i="11"/>
  <c r="AB7" i="11"/>
  <c r="AA7" i="11"/>
  <c r="S26" i="11" s="1"/>
  <c r="L16" i="11"/>
  <c r="H13" i="11" s="1"/>
  <c r="I31" i="11"/>
  <c r="C38" i="11"/>
  <c r="E42" i="11"/>
  <c r="K35" i="11"/>
  <c r="AH12" i="11"/>
  <c r="C61" i="11" s="1"/>
  <c r="AG12" i="11"/>
  <c r="Q31" i="11" s="1"/>
  <c r="AE8" i="11"/>
  <c r="C57" i="11"/>
  <c r="I43" i="11"/>
  <c r="Y10" i="11"/>
  <c r="X10" i="11"/>
  <c r="P29" i="11" s="1"/>
  <c r="AH18" i="11"/>
  <c r="C67" i="11" s="1"/>
  <c r="AG18" i="11"/>
  <c r="Q37" i="11" s="1"/>
  <c r="AA15" i="11"/>
  <c r="S34" i="11" s="1"/>
  <c r="K5" i="11"/>
  <c r="L9" i="11"/>
  <c r="AB15" i="11"/>
  <c r="E49" i="11" s="1"/>
  <c r="AN16" i="11"/>
  <c r="G65" i="11" s="1"/>
  <c r="AM16" i="11"/>
  <c r="W35" i="11" s="1"/>
  <c r="AK10" i="11"/>
  <c r="AJ10" i="11"/>
  <c r="T29" i="11" s="1"/>
  <c r="Y25" i="11"/>
  <c r="AM10" i="11"/>
  <c r="W29" i="11" s="1"/>
  <c r="AM17" i="11"/>
  <c r="W36" i="11" s="1"/>
  <c r="K25" i="11"/>
  <c r="E25" i="11"/>
  <c r="I36" i="11"/>
  <c r="C43" i="11"/>
  <c r="I30" i="11"/>
  <c r="C30" i="11"/>
  <c r="AI14" i="11"/>
  <c r="AB14" i="11"/>
  <c r="E48" i="11" s="1"/>
  <c r="AB4" i="11"/>
  <c r="G56" i="11"/>
  <c r="M42" i="11"/>
  <c r="AD8" i="11"/>
  <c r="V27" i="11" s="1"/>
  <c r="AH4" i="11"/>
  <c r="AG4" i="11"/>
  <c r="Q23" i="11" s="1"/>
  <c r="L17" i="11"/>
  <c r="L12" i="11"/>
  <c r="L14" i="11"/>
  <c r="L13" i="11"/>
  <c r="L7" i="11"/>
  <c r="L18" i="11"/>
  <c r="L4" i="11"/>
  <c r="L15" i="11"/>
  <c r="L10" i="11"/>
  <c r="L11" i="11"/>
  <c r="L6" i="11"/>
  <c r="E44" i="11"/>
  <c r="K37" i="11"/>
  <c r="H5" i="11"/>
  <c r="AE5" i="11"/>
  <c r="K9" i="11"/>
  <c r="AG9" i="11"/>
  <c r="Q28" i="11" s="1"/>
  <c r="K24" i="11"/>
  <c r="E24" i="11"/>
  <c r="I25" i="11"/>
  <c r="C25" i="11"/>
  <c r="E55" i="11"/>
  <c r="K41" i="11"/>
  <c r="K11" i="11"/>
  <c r="C60" i="11"/>
  <c r="I46" i="11"/>
  <c r="AI13" i="11"/>
  <c r="AL18" i="11"/>
  <c r="G40" i="11"/>
  <c r="G58" i="11"/>
  <c r="AB5" i="11"/>
  <c r="AE10" i="11"/>
  <c r="Y15" i="11"/>
  <c r="C49" i="11" s="1"/>
  <c r="AD16" i="11"/>
  <c r="V35" i="11" s="1"/>
  <c r="I35" i="11"/>
  <c r="AJ17" i="11"/>
  <c r="T36" i="11" s="1"/>
  <c r="Y18" i="11"/>
  <c r="C52" i="11" s="1"/>
  <c r="C23" i="11"/>
  <c r="M34" i="11"/>
  <c r="G23" i="11"/>
  <c r="G24" i="11"/>
  <c r="C26" i="11"/>
  <c r="K38" i="11"/>
  <c r="AJ16" i="11"/>
  <c r="T35" i="11" s="1"/>
  <c r="AD18" i="11"/>
  <c r="V37" i="11" s="1"/>
  <c r="G26" i="11"/>
  <c r="E27" i="11"/>
  <c r="C28" i="11"/>
  <c r="E26" i="11"/>
  <c r="AG8" i="11"/>
  <c r="Q27" i="11" s="1"/>
  <c r="AM11" i="11"/>
  <c r="W30" i="11" s="1"/>
  <c r="AA13" i="11"/>
  <c r="S32" i="11" s="1"/>
  <c r="G27" i="11"/>
  <c r="E28" i="11"/>
  <c r="G28" i="11"/>
  <c r="E29" i="11"/>
  <c r="G29" i="11"/>
  <c r="AD13" i="11"/>
  <c r="V32" i="11" s="1"/>
  <c r="AL3" i="7"/>
  <c r="AL4" i="7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L28" i="7"/>
  <c r="AL29" i="7"/>
  <c r="AL30" i="7"/>
  <c r="AL31" i="7"/>
  <c r="AL32" i="7"/>
  <c r="AL33" i="7"/>
  <c r="AL34" i="7"/>
  <c r="AL35" i="7"/>
  <c r="AL36" i="7"/>
  <c r="AL37" i="7"/>
  <c r="AL38" i="7"/>
  <c r="AL39" i="7"/>
  <c r="AL40" i="7"/>
  <c r="AL41" i="7"/>
  <c r="AL42" i="7"/>
  <c r="AL43" i="7"/>
  <c r="AL44" i="7"/>
  <c r="AL45" i="7"/>
  <c r="AL46" i="7"/>
  <c r="AL47" i="7"/>
  <c r="AL48" i="7"/>
  <c r="AL49" i="7"/>
  <c r="AL50" i="7"/>
  <c r="AL51" i="7"/>
  <c r="AL52" i="7"/>
  <c r="AL53" i="7"/>
  <c r="AL54" i="7"/>
  <c r="AL55" i="7"/>
  <c r="AL56" i="7"/>
  <c r="AL57" i="7"/>
  <c r="AL58" i="7"/>
  <c r="AL59" i="7"/>
  <c r="AL60" i="7"/>
  <c r="AL61" i="7"/>
  <c r="AL62" i="7"/>
  <c r="AL63" i="7"/>
  <c r="AL64" i="7"/>
  <c r="AL65" i="7"/>
  <c r="AL66" i="7"/>
  <c r="AL67" i="7"/>
  <c r="AL68" i="7"/>
  <c r="AL69" i="7"/>
  <c r="AL70" i="7"/>
  <c r="AL71" i="7"/>
  <c r="AL72" i="7"/>
  <c r="AL73" i="7"/>
  <c r="AL74" i="7"/>
  <c r="AL75" i="7"/>
  <c r="AL76" i="7"/>
  <c r="AL77" i="7"/>
  <c r="AL78" i="7"/>
  <c r="AL79" i="7"/>
  <c r="AL80" i="7"/>
  <c r="AL81" i="7"/>
  <c r="AL82" i="7"/>
  <c r="AL83" i="7"/>
  <c r="AL84" i="7"/>
  <c r="AL85" i="7"/>
  <c r="AL86" i="7"/>
  <c r="AL87" i="7"/>
  <c r="AL88" i="7"/>
  <c r="AL89" i="7"/>
  <c r="AL90" i="7"/>
  <c r="AL91" i="7"/>
  <c r="AL92" i="7"/>
  <c r="AL93" i="7"/>
  <c r="AL94" i="7"/>
  <c r="AL95" i="7"/>
  <c r="AL96" i="7"/>
  <c r="AL97" i="7"/>
  <c r="AL98" i="7"/>
  <c r="AL99" i="7"/>
  <c r="AL100" i="7"/>
  <c r="AL101" i="7"/>
  <c r="AL102" i="7"/>
  <c r="AL103" i="7"/>
  <c r="AL104" i="7"/>
  <c r="AL105" i="7"/>
  <c r="AL106" i="7"/>
  <c r="AL107" i="7"/>
  <c r="AL108" i="7"/>
  <c r="AL109" i="7"/>
  <c r="AL110" i="7"/>
  <c r="AL111" i="7"/>
  <c r="AL112" i="7"/>
  <c r="AL113" i="7"/>
  <c r="AL114" i="7"/>
  <c r="AL115" i="7"/>
  <c r="AL116" i="7"/>
  <c r="AL117" i="7"/>
  <c r="AL118" i="7"/>
  <c r="AL119" i="7"/>
  <c r="AL120" i="7"/>
  <c r="AL121" i="7"/>
  <c r="AL122" i="7"/>
  <c r="AL123" i="7"/>
  <c r="AL124" i="7"/>
  <c r="AL125" i="7"/>
  <c r="AL126" i="7"/>
  <c r="AL127" i="7"/>
  <c r="AL128" i="7"/>
  <c r="AL129" i="7"/>
  <c r="AL130" i="7"/>
  <c r="AL131" i="7"/>
  <c r="AL132" i="7"/>
  <c r="AL133" i="7"/>
  <c r="AL134" i="7"/>
  <c r="AL135" i="7"/>
  <c r="AL136" i="7"/>
  <c r="AL2" i="7"/>
  <c r="AJ140" i="7"/>
  <c r="AJ138" i="7"/>
  <c r="AK3" i="7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AK64" i="7"/>
  <c r="AK65" i="7"/>
  <c r="AK66" i="7"/>
  <c r="AK67" i="7"/>
  <c r="AK68" i="7"/>
  <c r="AK69" i="7"/>
  <c r="AK70" i="7"/>
  <c r="AK71" i="7"/>
  <c r="AK72" i="7"/>
  <c r="AK73" i="7"/>
  <c r="AK74" i="7"/>
  <c r="AK75" i="7"/>
  <c r="AK76" i="7"/>
  <c r="AK77" i="7"/>
  <c r="AK78" i="7"/>
  <c r="AK79" i="7"/>
  <c r="AK80" i="7"/>
  <c r="AK81" i="7"/>
  <c r="AK82" i="7"/>
  <c r="AK83" i="7"/>
  <c r="AK84" i="7"/>
  <c r="AK85" i="7"/>
  <c r="AK86" i="7"/>
  <c r="AK87" i="7"/>
  <c r="AK88" i="7"/>
  <c r="AK89" i="7"/>
  <c r="AK90" i="7"/>
  <c r="AK91" i="7"/>
  <c r="AK92" i="7"/>
  <c r="AK93" i="7"/>
  <c r="AK94" i="7"/>
  <c r="AK95" i="7"/>
  <c r="AK96" i="7"/>
  <c r="AK97" i="7"/>
  <c r="AK98" i="7"/>
  <c r="AK99" i="7"/>
  <c r="AK100" i="7"/>
  <c r="AK101" i="7"/>
  <c r="AK102" i="7"/>
  <c r="AK103" i="7"/>
  <c r="AK104" i="7"/>
  <c r="AK105" i="7"/>
  <c r="AK106" i="7"/>
  <c r="AK107" i="7"/>
  <c r="AK108" i="7"/>
  <c r="AK109" i="7"/>
  <c r="AK110" i="7"/>
  <c r="AK111" i="7"/>
  <c r="AK112" i="7"/>
  <c r="AK113" i="7"/>
  <c r="AK114" i="7"/>
  <c r="AK115" i="7"/>
  <c r="AK116" i="7"/>
  <c r="AK117" i="7"/>
  <c r="AK118" i="7"/>
  <c r="AK119" i="7"/>
  <c r="AK120" i="7"/>
  <c r="AK121" i="7"/>
  <c r="AK122" i="7"/>
  <c r="AK123" i="7"/>
  <c r="AK124" i="7"/>
  <c r="AK125" i="7"/>
  <c r="AK126" i="7"/>
  <c r="AK127" i="7"/>
  <c r="AK128" i="7"/>
  <c r="AK129" i="7"/>
  <c r="AK130" i="7"/>
  <c r="AK131" i="7"/>
  <c r="AK132" i="7"/>
  <c r="AK133" i="7"/>
  <c r="AK134" i="7"/>
  <c r="AK135" i="7"/>
  <c r="AK136" i="7"/>
  <c r="AK2" i="7"/>
  <c r="AJ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55" i="7"/>
  <c r="AJ56" i="7"/>
  <c r="AJ57" i="7"/>
  <c r="AJ58" i="7"/>
  <c r="AJ59" i="7"/>
  <c r="AJ60" i="7"/>
  <c r="AJ61" i="7"/>
  <c r="AJ62" i="7"/>
  <c r="AJ63" i="7"/>
  <c r="AJ64" i="7"/>
  <c r="AJ65" i="7"/>
  <c r="AJ66" i="7"/>
  <c r="AJ67" i="7"/>
  <c r="AJ68" i="7"/>
  <c r="AJ69" i="7"/>
  <c r="AJ70" i="7"/>
  <c r="AJ71" i="7"/>
  <c r="AJ72" i="7"/>
  <c r="AJ73" i="7"/>
  <c r="AJ74" i="7"/>
  <c r="AJ75" i="7"/>
  <c r="AJ76" i="7"/>
  <c r="AJ77" i="7"/>
  <c r="AJ78" i="7"/>
  <c r="AJ79" i="7"/>
  <c r="AJ80" i="7"/>
  <c r="AJ81" i="7"/>
  <c r="AJ82" i="7"/>
  <c r="AJ83" i="7"/>
  <c r="AJ84" i="7"/>
  <c r="AJ85" i="7"/>
  <c r="AJ86" i="7"/>
  <c r="AJ87" i="7"/>
  <c r="AJ88" i="7"/>
  <c r="AJ89" i="7"/>
  <c r="AJ90" i="7"/>
  <c r="AJ91" i="7"/>
  <c r="AJ92" i="7"/>
  <c r="AJ93" i="7"/>
  <c r="AJ94" i="7"/>
  <c r="AJ95" i="7"/>
  <c r="AJ96" i="7"/>
  <c r="AJ97" i="7"/>
  <c r="AJ98" i="7"/>
  <c r="AJ99" i="7"/>
  <c r="AJ100" i="7"/>
  <c r="AJ101" i="7"/>
  <c r="AJ102" i="7"/>
  <c r="AJ103" i="7"/>
  <c r="AJ104" i="7"/>
  <c r="AJ105" i="7"/>
  <c r="AJ106" i="7"/>
  <c r="AJ107" i="7"/>
  <c r="AJ108" i="7"/>
  <c r="AJ109" i="7"/>
  <c r="AJ110" i="7"/>
  <c r="AJ111" i="7"/>
  <c r="AJ112" i="7"/>
  <c r="AJ113" i="7"/>
  <c r="AJ114" i="7"/>
  <c r="AJ115" i="7"/>
  <c r="AJ116" i="7"/>
  <c r="AJ117" i="7"/>
  <c r="AJ118" i="7"/>
  <c r="AJ119" i="7"/>
  <c r="AJ120" i="7"/>
  <c r="AJ121" i="7"/>
  <c r="AJ122" i="7"/>
  <c r="AJ123" i="7"/>
  <c r="AJ124" i="7"/>
  <c r="AJ125" i="7"/>
  <c r="AJ126" i="7"/>
  <c r="AJ127" i="7"/>
  <c r="AJ128" i="7"/>
  <c r="AJ129" i="7"/>
  <c r="AJ130" i="7"/>
  <c r="AJ131" i="7"/>
  <c r="AJ132" i="7"/>
  <c r="AJ133" i="7"/>
  <c r="AJ134" i="7"/>
  <c r="AJ135" i="7"/>
  <c r="AJ136" i="7"/>
  <c r="AJ2" i="7"/>
  <c r="AI18" i="7"/>
  <c r="AI19" i="7"/>
  <c r="AI34" i="7" s="1"/>
  <c r="AI49" i="7" s="1"/>
  <c r="AI64" i="7" s="1"/>
  <c r="AI79" i="7" s="1"/>
  <c r="AI94" i="7" s="1"/>
  <c r="AI109" i="7" s="1"/>
  <c r="AI124" i="7" s="1"/>
  <c r="AI20" i="7"/>
  <c r="AI35" i="7" s="1"/>
  <c r="AI50" i="7" s="1"/>
  <c r="AI65" i="7" s="1"/>
  <c r="AI80" i="7" s="1"/>
  <c r="AI95" i="7" s="1"/>
  <c r="AI110" i="7" s="1"/>
  <c r="AI125" i="7" s="1"/>
  <c r="AI21" i="7"/>
  <c r="AI36" i="7" s="1"/>
  <c r="AI51" i="7" s="1"/>
  <c r="AI66" i="7" s="1"/>
  <c r="AI81" i="7" s="1"/>
  <c r="AI96" i="7" s="1"/>
  <c r="AI111" i="7" s="1"/>
  <c r="AI126" i="7" s="1"/>
  <c r="AI22" i="7"/>
  <c r="AI23" i="7"/>
  <c r="AI24" i="7"/>
  <c r="AI25" i="7"/>
  <c r="AI40" i="7" s="1"/>
  <c r="AI55" i="7" s="1"/>
  <c r="AI70" i="7" s="1"/>
  <c r="AI85" i="7" s="1"/>
  <c r="AI100" i="7" s="1"/>
  <c r="AI115" i="7" s="1"/>
  <c r="AI130" i="7" s="1"/>
  <c r="AI26" i="7"/>
  <c r="AI27" i="7"/>
  <c r="AI42" i="7" s="1"/>
  <c r="AI57" i="7" s="1"/>
  <c r="AI72" i="7" s="1"/>
  <c r="AI87" i="7" s="1"/>
  <c r="AI102" i="7" s="1"/>
  <c r="AI117" i="7" s="1"/>
  <c r="AI132" i="7" s="1"/>
  <c r="AI28" i="7"/>
  <c r="AI43" i="7" s="1"/>
  <c r="AI58" i="7" s="1"/>
  <c r="AI73" i="7" s="1"/>
  <c r="AI88" i="7" s="1"/>
  <c r="AI103" i="7" s="1"/>
  <c r="AI118" i="7" s="1"/>
  <c r="AI133" i="7" s="1"/>
  <c r="AI29" i="7"/>
  <c r="AI44" i="7" s="1"/>
  <c r="AI59" i="7" s="1"/>
  <c r="AI74" i="7" s="1"/>
  <c r="AI89" i="7" s="1"/>
  <c r="AI104" i="7" s="1"/>
  <c r="AI119" i="7" s="1"/>
  <c r="AI134" i="7" s="1"/>
  <c r="AI30" i="7"/>
  <c r="AI31" i="7"/>
  <c r="AI32" i="7"/>
  <c r="AI33" i="7"/>
  <c r="AI48" i="7" s="1"/>
  <c r="AI63" i="7" s="1"/>
  <c r="AI78" i="7" s="1"/>
  <c r="AI93" i="7" s="1"/>
  <c r="AI108" i="7" s="1"/>
  <c r="AI123" i="7" s="1"/>
  <c r="AI37" i="7"/>
  <c r="AI52" i="7" s="1"/>
  <c r="AI67" i="7" s="1"/>
  <c r="AI82" i="7" s="1"/>
  <c r="AI97" i="7" s="1"/>
  <c r="AI112" i="7" s="1"/>
  <c r="AI127" i="7" s="1"/>
  <c r="AI38" i="7"/>
  <c r="AI39" i="7"/>
  <c r="AI41" i="7"/>
  <c r="AI56" i="7" s="1"/>
  <c r="AI71" i="7" s="1"/>
  <c r="AI86" i="7" s="1"/>
  <c r="AI101" i="7" s="1"/>
  <c r="AI116" i="7" s="1"/>
  <c r="AI131" i="7" s="1"/>
  <c r="AI45" i="7"/>
  <c r="AI60" i="7" s="1"/>
  <c r="AI75" i="7" s="1"/>
  <c r="AI90" i="7" s="1"/>
  <c r="AI105" i="7" s="1"/>
  <c r="AI120" i="7" s="1"/>
  <c r="AI135" i="7" s="1"/>
  <c r="AI46" i="7"/>
  <c r="AI47" i="7"/>
  <c r="AI53" i="7"/>
  <c r="AI68" i="7" s="1"/>
  <c r="AI83" i="7" s="1"/>
  <c r="AI98" i="7" s="1"/>
  <c r="AI113" i="7" s="1"/>
  <c r="AI128" i="7" s="1"/>
  <c r="AI54" i="7"/>
  <c r="AI61" i="7"/>
  <c r="AI76" i="7" s="1"/>
  <c r="AI91" i="7" s="1"/>
  <c r="AI106" i="7" s="1"/>
  <c r="AI121" i="7" s="1"/>
  <c r="AI136" i="7" s="1"/>
  <c r="AI62" i="7"/>
  <c r="AI69" i="7"/>
  <c r="AI84" i="7" s="1"/>
  <c r="AI99" i="7" s="1"/>
  <c r="AI114" i="7" s="1"/>
  <c r="AI129" i="7" s="1"/>
  <c r="AI77" i="7"/>
  <c r="AI92" i="7" s="1"/>
  <c r="AI107" i="7" s="1"/>
  <c r="AI122" i="7" s="1"/>
  <c r="AI17" i="7"/>
  <c r="AI3" i="7"/>
  <c r="AI4" i="7"/>
  <c r="AI5" i="7"/>
  <c r="AI6" i="7"/>
  <c r="AI7" i="7"/>
  <c r="AI8" i="7"/>
  <c r="AI9" i="7"/>
  <c r="AI10" i="7"/>
  <c r="AI11" i="7"/>
  <c r="AI12" i="7"/>
  <c r="AI13" i="7"/>
  <c r="AI14" i="7"/>
  <c r="AI15" i="7"/>
  <c r="AI16" i="7"/>
  <c r="AI2" i="7"/>
  <c r="AH3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22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07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92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77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62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47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32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17" i="7"/>
  <c r="AG3" i="7"/>
  <c r="AG4" i="7"/>
  <c r="AG5" i="7"/>
  <c r="AG6" i="7"/>
  <c r="AG7" i="7"/>
  <c r="AG8" i="7"/>
  <c r="AG9" i="7"/>
  <c r="AG10" i="7"/>
  <c r="AG11" i="7"/>
  <c r="AG12" i="7"/>
  <c r="AG13" i="7"/>
  <c r="AG14" i="7"/>
  <c r="AG15" i="7"/>
  <c r="AG16" i="7"/>
  <c r="AG2" i="7"/>
  <c r="AD18" i="7"/>
  <c r="AD33" i="7" s="1"/>
  <c r="AD48" i="7" s="1"/>
  <c r="AD63" i="7" s="1"/>
  <c r="AD78" i="7" s="1"/>
  <c r="AD93" i="7" s="1"/>
  <c r="AD108" i="7" s="1"/>
  <c r="AD123" i="7" s="1"/>
  <c r="AE18" i="7"/>
  <c r="AF18" i="7"/>
  <c r="AD19" i="7"/>
  <c r="AE19" i="7"/>
  <c r="AE34" i="7" s="1"/>
  <c r="AE49" i="7" s="1"/>
  <c r="AE64" i="7" s="1"/>
  <c r="AE79" i="7" s="1"/>
  <c r="AE94" i="7" s="1"/>
  <c r="AE109" i="7" s="1"/>
  <c r="AE124" i="7" s="1"/>
  <c r="AF19" i="7"/>
  <c r="AD20" i="7"/>
  <c r="AE20" i="7"/>
  <c r="AE35" i="7" s="1"/>
  <c r="AE50" i="7" s="1"/>
  <c r="AE65" i="7" s="1"/>
  <c r="AE80" i="7" s="1"/>
  <c r="AE95" i="7" s="1"/>
  <c r="AE110" i="7" s="1"/>
  <c r="AE125" i="7" s="1"/>
  <c r="AF20" i="7"/>
  <c r="AF35" i="7" s="1"/>
  <c r="AF50" i="7" s="1"/>
  <c r="AF65" i="7" s="1"/>
  <c r="AF80" i="7" s="1"/>
  <c r="AF95" i="7" s="1"/>
  <c r="AF110" i="7" s="1"/>
  <c r="AF125" i="7" s="1"/>
  <c r="AD21" i="7"/>
  <c r="AE21" i="7"/>
  <c r="AF21" i="7"/>
  <c r="AD22" i="7"/>
  <c r="AE22" i="7"/>
  <c r="AF22" i="7"/>
  <c r="AD23" i="7"/>
  <c r="AD38" i="7" s="1"/>
  <c r="AD53" i="7" s="1"/>
  <c r="AD68" i="7" s="1"/>
  <c r="AD83" i="7" s="1"/>
  <c r="AD98" i="7" s="1"/>
  <c r="AD113" i="7" s="1"/>
  <c r="AD128" i="7" s="1"/>
  <c r="AE23" i="7"/>
  <c r="AE38" i="7" s="1"/>
  <c r="AE53" i="7" s="1"/>
  <c r="AE68" i="7" s="1"/>
  <c r="AE83" i="7" s="1"/>
  <c r="AE98" i="7" s="1"/>
  <c r="AE113" i="7" s="1"/>
  <c r="AE128" i="7" s="1"/>
  <c r="AF23" i="7"/>
  <c r="AD24" i="7"/>
  <c r="AE24" i="7"/>
  <c r="AF24" i="7"/>
  <c r="AD25" i="7"/>
  <c r="AE25" i="7"/>
  <c r="AF25" i="7"/>
  <c r="AF40" i="7" s="1"/>
  <c r="AF55" i="7" s="1"/>
  <c r="AF70" i="7" s="1"/>
  <c r="AF85" i="7" s="1"/>
  <c r="AF100" i="7" s="1"/>
  <c r="AF115" i="7" s="1"/>
  <c r="AF130" i="7" s="1"/>
  <c r="AD26" i="7"/>
  <c r="AD41" i="7" s="1"/>
  <c r="AD56" i="7" s="1"/>
  <c r="AD71" i="7" s="1"/>
  <c r="AD86" i="7" s="1"/>
  <c r="AD101" i="7" s="1"/>
  <c r="AD116" i="7" s="1"/>
  <c r="AD131" i="7" s="1"/>
  <c r="AE26" i="7"/>
  <c r="AF26" i="7"/>
  <c r="AD27" i="7"/>
  <c r="AE27" i="7"/>
  <c r="AF27" i="7"/>
  <c r="AD28" i="7"/>
  <c r="AE28" i="7"/>
  <c r="AE43" i="7" s="1"/>
  <c r="AE58" i="7" s="1"/>
  <c r="AE73" i="7" s="1"/>
  <c r="AE88" i="7" s="1"/>
  <c r="AE103" i="7" s="1"/>
  <c r="AE118" i="7" s="1"/>
  <c r="AE133" i="7" s="1"/>
  <c r="AF28" i="7"/>
  <c r="AF43" i="7" s="1"/>
  <c r="AF58" i="7" s="1"/>
  <c r="AF73" i="7" s="1"/>
  <c r="AF88" i="7" s="1"/>
  <c r="AF103" i="7" s="1"/>
  <c r="AF118" i="7" s="1"/>
  <c r="AF133" i="7" s="1"/>
  <c r="AD29" i="7"/>
  <c r="AE29" i="7"/>
  <c r="AF29" i="7"/>
  <c r="AD30" i="7"/>
  <c r="AE30" i="7"/>
  <c r="AF30" i="7"/>
  <c r="AD31" i="7"/>
  <c r="AD46" i="7" s="1"/>
  <c r="AD61" i="7" s="1"/>
  <c r="AD76" i="7" s="1"/>
  <c r="AD91" i="7" s="1"/>
  <c r="AD106" i="7" s="1"/>
  <c r="AD121" i="7" s="1"/>
  <c r="AD136" i="7" s="1"/>
  <c r="AE31" i="7"/>
  <c r="AE46" i="7" s="1"/>
  <c r="AE61" i="7" s="1"/>
  <c r="AE76" i="7" s="1"/>
  <c r="AE91" i="7" s="1"/>
  <c r="AE106" i="7" s="1"/>
  <c r="AE121" i="7" s="1"/>
  <c r="AE136" i="7" s="1"/>
  <c r="AF31" i="7"/>
  <c r="AD32" i="7"/>
  <c r="AE32" i="7"/>
  <c r="AF32" i="7"/>
  <c r="AE33" i="7"/>
  <c r="AF33" i="7"/>
  <c r="AF48" i="7" s="1"/>
  <c r="AF63" i="7" s="1"/>
  <c r="AF78" i="7" s="1"/>
  <c r="AF93" i="7" s="1"/>
  <c r="AF108" i="7" s="1"/>
  <c r="AF123" i="7" s="1"/>
  <c r="AD34" i="7"/>
  <c r="AD49" i="7" s="1"/>
  <c r="AD64" i="7" s="1"/>
  <c r="AD79" i="7" s="1"/>
  <c r="AD94" i="7" s="1"/>
  <c r="AD109" i="7" s="1"/>
  <c r="AD124" i="7" s="1"/>
  <c r="AF34" i="7"/>
  <c r="AD35" i="7"/>
  <c r="AD36" i="7"/>
  <c r="AE36" i="7"/>
  <c r="AE51" i="7" s="1"/>
  <c r="AE66" i="7" s="1"/>
  <c r="AE81" i="7" s="1"/>
  <c r="AE96" i="7" s="1"/>
  <c r="AE111" i="7" s="1"/>
  <c r="AE126" i="7" s="1"/>
  <c r="AF36" i="7"/>
  <c r="AF51" i="7" s="1"/>
  <c r="AF66" i="7" s="1"/>
  <c r="AF81" i="7" s="1"/>
  <c r="AF96" i="7" s="1"/>
  <c r="AF111" i="7" s="1"/>
  <c r="AF126" i="7" s="1"/>
  <c r="AD37" i="7"/>
  <c r="AE37" i="7"/>
  <c r="AF37" i="7"/>
  <c r="AF38" i="7"/>
  <c r="AD39" i="7"/>
  <c r="AD54" i="7" s="1"/>
  <c r="AD69" i="7" s="1"/>
  <c r="AD84" i="7" s="1"/>
  <c r="AD99" i="7" s="1"/>
  <c r="AD114" i="7" s="1"/>
  <c r="AD129" i="7" s="1"/>
  <c r="AE39" i="7"/>
  <c r="AE54" i="7" s="1"/>
  <c r="AE69" i="7" s="1"/>
  <c r="AE84" i="7" s="1"/>
  <c r="AE99" i="7" s="1"/>
  <c r="AE114" i="7" s="1"/>
  <c r="AE129" i="7" s="1"/>
  <c r="AF39" i="7"/>
  <c r="AD40" i="7"/>
  <c r="AE40" i="7"/>
  <c r="AE41" i="7"/>
  <c r="AF41" i="7"/>
  <c r="AF56" i="7" s="1"/>
  <c r="AF71" i="7" s="1"/>
  <c r="AF86" i="7" s="1"/>
  <c r="AF101" i="7" s="1"/>
  <c r="AF116" i="7" s="1"/>
  <c r="AF131" i="7" s="1"/>
  <c r="AD42" i="7"/>
  <c r="AD57" i="7" s="1"/>
  <c r="AD72" i="7" s="1"/>
  <c r="AD87" i="7" s="1"/>
  <c r="AD102" i="7" s="1"/>
  <c r="AD117" i="7" s="1"/>
  <c r="AD132" i="7" s="1"/>
  <c r="AE42" i="7"/>
  <c r="AF42" i="7"/>
  <c r="AD43" i="7"/>
  <c r="AD44" i="7"/>
  <c r="AE44" i="7"/>
  <c r="AE59" i="7" s="1"/>
  <c r="AE74" i="7" s="1"/>
  <c r="AE89" i="7" s="1"/>
  <c r="AE104" i="7" s="1"/>
  <c r="AE119" i="7" s="1"/>
  <c r="AE134" i="7" s="1"/>
  <c r="AF44" i="7"/>
  <c r="AF59" i="7" s="1"/>
  <c r="AF74" i="7" s="1"/>
  <c r="AF89" i="7" s="1"/>
  <c r="AF104" i="7" s="1"/>
  <c r="AF119" i="7" s="1"/>
  <c r="AF134" i="7" s="1"/>
  <c r="AD45" i="7"/>
  <c r="AE45" i="7"/>
  <c r="AF45" i="7"/>
  <c r="AF46" i="7"/>
  <c r="AD47" i="7"/>
  <c r="AD62" i="7" s="1"/>
  <c r="AD77" i="7" s="1"/>
  <c r="AD92" i="7" s="1"/>
  <c r="AD107" i="7" s="1"/>
  <c r="AD122" i="7" s="1"/>
  <c r="AE47" i="7"/>
  <c r="AE62" i="7" s="1"/>
  <c r="AE77" i="7" s="1"/>
  <c r="AE92" i="7" s="1"/>
  <c r="AE107" i="7" s="1"/>
  <c r="AE122" i="7" s="1"/>
  <c r="AF47" i="7"/>
  <c r="AE48" i="7"/>
  <c r="AF49" i="7"/>
  <c r="AF64" i="7" s="1"/>
  <c r="AF79" i="7" s="1"/>
  <c r="AF94" i="7" s="1"/>
  <c r="AF109" i="7" s="1"/>
  <c r="AF124" i="7" s="1"/>
  <c r="AD50" i="7"/>
  <c r="AD65" i="7" s="1"/>
  <c r="AD80" i="7" s="1"/>
  <c r="AD95" i="7" s="1"/>
  <c r="AD110" i="7" s="1"/>
  <c r="AD125" i="7" s="1"/>
  <c r="AD51" i="7"/>
  <c r="AD52" i="7"/>
  <c r="AE52" i="7"/>
  <c r="AE67" i="7" s="1"/>
  <c r="AE82" i="7" s="1"/>
  <c r="AE97" i="7" s="1"/>
  <c r="AE112" i="7" s="1"/>
  <c r="AE127" i="7" s="1"/>
  <c r="AF52" i="7"/>
  <c r="AF67" i="7" s="1"/>
  <c r="AF82" i="7" s="1"/>
  <c r="AF97" i="7" s="1"/>
  <c r="AF112" i="7" s="1"/>
  <c r="AF127" i="7" s="1"/>
  <c r="AF53" i="7"/>
  <c r="AF54" i="7"/>
  <c r="AD55" i="7"/>
  <c r="AD70" i="7" s="1"/>
  <c r="AD85" i="7" s="1"/>
  <c r="AD100" i="7" s="1"/>
  <c r="AD115" i="7" s="1"/>
  <c r="AD130" i="7" s="1"/>
  <c r="AE55" i="7"/>
  <c r="AE70" i="7" s="1"/>
  <c r="AE85" i="7" s="1"/>
  <c r="AE100" i="7" s="1"/>
  <c r="AE115" i="7" s="1"/>
  <c r="AE130" i="7" s="1"/>
  <c r="AE56" i="7"/>
  <c r="AE57" i="7"/>
  <c r="AF57" i="7"/>
  <c r="AF72" i="7" s="1"/>
  <c r="AF87" i="7" s="1"/>
  <c r="AF102" i="7" s="1"/>
  <c r="AF117" i="7" s="1"/>
  <c r="AF132" i="7" s="1"/>
  <c r="AD58" i="7"/>
  <c r="AD73" i="7" s="1"/>
  <c r="AD88" i="7" s="1"/>
  <c r="AD103" i="7" s="1"/>
  <c r="AD118" i="7" s="1"/>
  <c r="AD133" i="7" s="1"/>
  <c r="AD59" i="7"/>
  <c r="AD60" i="7"/>
  <c r="AE60" i="7"/>
  <c r="AE75" i="7" s="1"/>
  <c r="AE90" i="7" s="1"/>
  <c r="AE105" i="7" s="1"/>
  <c r="AE120" i="7" s="1"/>
  <c r="AE135" i="7" s="1"/>
  <c r="AF60" i="7"/>
  <c r="AF75" i="7" s="1"/>
  <c r="AF90" i="7" s="1"/>
  <c r="AF105" i="7" s="1"/>
  <c r="AF120" i="7" s="1"/>
  <c r="AF135" i="7" s="1"/>
  <c r="AF61" i="7"/>
  <c r="AF62" i="7"/>
  <c r="AE63" i="7"/>
  <c r="AE78" i="7" s="1"/>
  <c r="AE93" i="7" s="1"/>
  <c r="AE108" i="7" s="1"/>
  <c r="AE123" i="7" s="1"/>
  <c r="AD66" i="7"/>
  <c r="AD81" i="7" s="1"/>
  <c r="AD96" i="7" s="1"/>
  <c r="AD111" i="7" s="1"/>
  <c r="AD126" i="7" s="1"/>
  <c r="AD67" i="7"/>
  <c r="AF68" i="7"/>
  <c r="AF83" i="7" s="1"/>
  <c r="AF98" i="7" s="1"/>
  <c r="AF113" i="7" s="1"/>
  <c r="AF128" i="7" s="1"/>
  <c r="AF69" i="7"/>
  <c r="AE71" i="7"/>
  <c r="AE86" i="7" s="1"/>
  <c r="AE101" i="7" s="1"/>
  <c r="AE116" i="7" s="1"/>
  <c r="AE131" i="7" s="1"/>
  <c r="AE72" i="7"/>
  <c r="AD74" i="7"/>
  <c r="AD89" i="7" s="1"/>
  <c r="AD104" i="7" s="1"/>
  <c r="AD119" i="7" s="1"/>
  <c r="AD134" i="7" s="1"/>
  <c r="AD75" i="7"/>
  <c r="AF76" i="7"/>
  <c r="AF91" i="7" s="1"/>
  <c r="AF106" i="7" s="1"/>
  <c r="AF121" i="7" s="1"/>
  <c r="AF136" i="7" s="1"/>
  <c r="AF77" i="7"/>
  <c r="AD82" i="7"/>
  <c r="AD97" i="7" s="1"/>
  <c r="AD112" i="7" s="1"/>
  <c r="AD127" i="7" s="1"/>
  <c r="AF84" i="7"/>
  <c r="AF99" i="7" s="1"/>
  <c r="AF114" i="7" s="1"/>
  <c r="AF129" i="7" s="1"/>
  <c r="AE87" i="7"/>
  <c r="AE102" i="7" s="1"/>
  <c r="AE117" i="7" s="1"/>
  <c r="AE132" i="7" s="1"/>
  <c r="AD90" i="7"/>
  <c r="AD105" i="7" s="1"/>
  <c r="AD120" i="7" s="1"/>
  <c r="AD135" i="7" s="1"/>
  <c r="AF92" i="7"/>
  <c r="AF107" i="7" s="1"/>
  <c r="AF122" i="7" s="1"/>
  <c r="AE17" i="7"/>
  <c r="AF17" i="7"/>
  <c r="AD17" i="7"/>
  <c r="AF3" i="7"/>
  <c r="AF4" i="7"/>
  <c r="AF5" i="7"/>
  <c r="AF6" i="7"/>
  <c r="AF7" i="7"/>
  <c r="AF8" i="7"/>
  <c r="AF9" i="7"/>
  <c r="AF10" i="7"/>
  <c r="AF11" i="7"/>
  <c r="AF12" i="7"/>
  <c r="AF13" i="7"/>
  <c r="AF14" i="7"/>
  <c r="AF15" i="7"/>
  <c r="AF16" i="7"/>
  <c r="AE3" i="7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2" i="7"/>
  <c r="AF2" i="7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2" i="7"/>
  <c r="E69" i="4"/>
  <c r="G69" i="4"/>
  <c r="C69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53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38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2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53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38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23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38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5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23" i="4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Q19" i="7"/>
  <c r="P19" i="7"/>
  <c r="O19" i="7"/>
  <c r="N19" i="7"/>
  <c r="M19" i="7"/>
  <c r="H5" i="4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40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25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10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95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80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65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50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35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20" i="7"/>
  <c r="I21" i="7"/>
  <c r="I22" i="7"/>
  <c r="J24" i="7"/>
  <c r="F25" i="7"/>
  <c r="E27" i="7"/>
  <c r="I30" i="7"/>
  <c r="C54" i="7"/>
  <c r="C62" i="7"/>
  <c r="C63" i="7"/>
  <c r="D36" i="7"/>
  <c r="C37" i="7"/>
  <c r="D38" i="7"/>
  <c r="C39" i="7"/>
  <c r="D39" i="7"/>
  <c r="C40" i="7"/>
  <c r="B42" i="7"/>
  <c r="B57" i="7" s="1"/>
  <c r="C42" i="7"/>
  <c r="D42" i="7"/>
  <c r="C43" i="7"/>
  <c r="D44" i="7"/>
  <c r="K44" i="7" s="1"/>
  <c r="B45" i="7"/>
  <c r="B60" i="7" s="1"/>
  <c r="B75" i="7" s="1"/>
  <c r="D45" i="7"/>
  <c r="D46" i="7"/>
  <c r="D61" i="7" s="1"/>
  <c r="C47" i="7"/>
  <c r="C48" i="7"/>
  <c r="D35" i="7"/>
  <c r="K35" i="7" s="1"/>
  <c r="B21" i="7"/>
  <c r="C21" i="7"/>
  <c r="D21" i="7"/>
  <c r="K21" i="7" s="1"/>
  <c r="B22" i="7"/>
  <c r="C22" i="7"/>
  <c r="D22" i="7"/>
  <c r="K22" i="7" s="1"/>
  <c r="B23" i="7"/>
  <c r="C23" i="7"/>
  <c r="D23" i="7"/>
  <c r="K23" i="7" s="1"/>
  <c r="B24" i="7"/>
  <c r="C24" i="7"/>
  <c r="D24" i="7"/>
  <c r="K24" i="7" s="1"/>
  <c r="B25" i="7"/>
  <c r="C25" i="7"/>
  <c r="J25" i="7" s="1"/>
  <c r="D25" i="7"/>
  <c r="K25" i="7" s="1"/>
  <c r="B26" i="7"/>
  <c r="C26" i="7"/>
  <c r="C41" i="7" s="1"/>
  <c r="D26" i="7"/>
  <c r="K26" i="7" s="1"/>
  <c r="B27" i="7"/>
  <c r="I27" i="7" s="1"/>
  <c r="C27" i="7"/>
  <c r="D27" i="7"/>
  <c r="K27" i="7" s="1"/>
  <c r="B28" i="7"/>
  <c r="I28" i="7" s="1"/>
  <c r="C28" i="7"/>
  <c r="D28" i="7"/>
  <c r="B29" i="7"/>
  <c r="B44" i="7" s="1"/>
  <c r="B59" i="7" s="1"/>
  <c r="C29" i="7"/>
  <c r="D29" i="7"/>
  <c r="K29" i="7" s="1"/>
  <c r="B30" i="7"/>
  <c r="G30" i="7" s="1"/>
  <c r="C30" i="7"/>
  <c r="J30" i="7" s="1"/>
  <c r="D30" i="7"/>
  <c r="K30" i="7" s="1"/>
  <c r="B31" i="7"/>
  <c r="C31" i="7"/>
  <c r="D31" i="7"/>
  <c r="K31" i="7" s="1"/>
  <c r="B32" i="7"/>
  <c r="C32" i="7"/>
  <c r="D32" i="7"/>
  <c r="K32" i="7" s="1"/>
  <c r="B33" i="7"/>
  <c r="C33" i="7"/>
  <c r="D33" i="7"/>
  <c r="K33" i="7" s="1"/>
  <c r="B34" i="7"/>
  <c r="C34" i="7"/>
  <c r="D34" i="7"/>
  <c r="K34" i="7" s="1"/>
  <c r="C20" i="7"/>
  <c r="D20" i="7"/>
  <c r="K20" i="7" s="1"/>
  <c r="B20" i="7"/>
  <c r="Q9" i="7"/>
  <c r="Q4" i="7"/>
  <c r="O11" i="7"/>
  <c r="O12" i="7"/>
  <c r="O13" i="7"/>
  <c r="O14" i="7"/>
  <c r="O15" i="7"/>
  <c r="O16" i="7"/>
  <c r="O17" i="7"/>
  <c r="N11" i="7"/>
  <c r="N12" i="7"/>
  <c r="N13" i="7"/>
  <c r="N14" i="7"/>
  <c r="N15" i="7"/>
  <c r="N16" i="7"/>
  <c r="N17" i="7"/>
  <c r="O10" i="7"/>
  <c r="N10" i="7"/>
  <c r="O9" i="7"/>
  <c r="N9" i="7"/>
  <c r="O8" i="7"/>
  <c r="N8" i="7"/>
  <c r="O7" i="7"/>
  <c r="N7" i="7"/>
  <c r="O6" i="7"/>
  <c r="N6" i="7"/>
  <c r="O5" i="7"/>
  <c r="N5" i="7"/>
  <c r="O4" i="7"/>
  <c r="N4" i="7"/>
  <c r="Q5" i="7" s="1"/>
  <c r="O3" i="7"/>
  <c r="N3" i="7"/>
  <c r="D70" i="12" l="1"/>
  <c r="K55" i="12"/>
  <c r="Q55" i="12" s="1"/>
  <c r="B55" i="12"/>
  <c r="I40" i="12"/>
  <c r="H40" i="12"/>
  <c r="G40" i="12"/>
  <c r="E40" i="12"/>
  <c r="O40" i="12" s="1"/>
  <c r="M40" i="12"/>
  <c r="C53" i="12"/>
  <c r="J38" i="12"/>
  <c r="F38" i="12"/>
  <c r="P38" i="12" s="1"/>
  <c r="N38" i="12"/>
  <c r="AD40" i="12"/>
  <c r="AH25" i="12"/>
  <c r="AJ25" i="12" s="1"/>
  <c r="AH19" i="12"/>
  <c r="AJ19" i="12" s="1"/>
  <c r="AD34" i="12"/>
  <c r="N43" i="12"/>
  <c r="J43" i="12"/>
  <c r="C58" i="12"/>
  <c r="F43" i="12"/>
  <c r="P43" i="12" s="1"/>
  <c r="B68" i="12"/>
  <c r="M53" i="12"/>
  <c r="I53" i="12"/>
  <c r="H53" i="12"/>
  <c r="G53" i="12"/>
  <c r="E53" i="12"/>
  <c r="O53" i="12" s="1"/>
  <c r="F42" i="12"/>
  <c r="P42" i="12" s="1"/>
  <c r="N42" i="12"/>
  <c r="C57" i="12"/>
  <c r="J42" i="12"/>
  <c r="M36" i="12"/>
  <c r="B51" i="12"/>
  <c r="I36" i="12"/>
  <c r="H36" i="12"/>
  <c r="G36" i="12"/>
  <c r="E36" i="12"/>
  <c r="O36" i="12" s="1"/>
  <c r="D71" i="12"/>
  <c r="K56" i="12"/>
  <c r="Q56" i="12" s="1"/>
  <c r="D65" i="12"/>
  <c r="K50" i="12"/>
  <c r="Q50" i="12" s="1"/>
  <c r="E35" i="12"/>
  <c r="O35" i="12" s="1"/>
  <c r="G35" i="12"/>
  <c r="M35" i="12"/>
  <c r="B50" i="12"/>
  <c r="I35" i="12"/>
  <c r="H35" i="12"/>
  <c r="AD46" i="12"/>
  <c r="AH31" i="12"/>
  <c r="AJ31" i="12" s="1"/>
  <c r="I54" i="12"/>
  <c r="H54" i="12"/>
  <c r="G54" i="12"/>
  <c r="E54" i="12"/>
  <c r="O54" i="12" s="1"/>
  <c r="B69" i="12"/>
  <c r="M54" i="12"/>
  <c r="AD38" i="12"/>
  <c r="AH23" i="12"/>
  <c r="AJ23" i="12" s="1"/>
  <c r="D73" i="12"/>
  <c r="K58" i="12"/>
  <c r="Q58" i="12" s="1"/>
  <c r="D75" i="12"/>
  <c r="K60" i="12"/>
  <c r="Q60" i="12" s="1"/>
  <c r="AD48" i="12"/>
  <c r="AH33" i="12"/>
  <c r="AJ33" i="12" s="1"/>
  <c r="K76" i="12"/>
  <c r="Q76" i="12" s="1"/>
  <c r="D91" i="12"/>
  <c r="D78" i="12"/>
  <c r="K63" i="12"/>
  <c r="Q63" i="12" s="1"/>
  <c r="B74" i="12"/>
  <c r="I59" i="12"/>
  <c r="H59" i="12"/>
  <c r="M59" i="12"/>
  <c r="G59" i="12"/>
  <c r="E59" i="12"/>
  <c r="O59" i="12" s="1"/>
  <c r="AD56" i="12"/>
  <c r="AH41" i="12"/>
  <c r="AJ41" i="12" s="1"/>
  <c r="F61" i="12"/>
  <c r="P61" i="12" s="1"/>
  <c r="N61" i="12"/>
  <c r="C76" i="12"/>
  <c r="J61" i="12"/>
  <c r="D74" i="12"/>
  <c r="K59" i="12"/>
  <c r="Q59" i="12" s="1"/>
  <c r="G63" i="12"/>
  <c r="M63" i="12"/>
  <c r="I63" i="12"/>
  <c r="B78" i="12"/>
  <c r="N41" i="12"/>
  <c r="C56" i="12"/>
  <c r="J41" i="12"/>
  <c r="F41" i="12"/>
  <c r="P41" i="12" s="1"/>
  <c r="C67" i="12"/>
  <c r="J52" i="12"/>
  <c r="N52" i="12"/>
  <c r="F52" i="12"/>
  <c r="P52" i="12" s="1"/>
  <c r="B67" i="12"/>
  <c r="M52" i="12"/>
  <c r="I52" i="12"/>
  <c r="H52" i="12"/>
  <c r="G52" i="12"/>
  <c r="E52" i="12"/>
  <c r="O52" i="12" s="1"/>
  <c r="AD58" i="12"/>
  <c r="AH43" i="12"/>
  <c r="AJ43" i="12" s="1"/>
  <c r="H49" i="12"/>
  <c r="G49" i="12"/>
  <c r="E49" i="12"/>
  <c r="O49" i="12" s="1"/>
  <c r="I49" i="12"/>
  <c r="B64" i="12"/>
  <c r="M49" i="12"/>
  <c r="B75" i="12"/>
  <c r="M60" i="12"/>
  <c r="I60" i="12"/>
  <c r="H60" i="12"/>
  <c r="G60" i="12"/>
  <c r="E60" i="12"/>
  <c r="O60" i="12" s="1"/>
  <c r="C65" i="12"/>
  <c r="N50" i="12"/>
  <c r="J50" i="12"/>
  <c r="F50" i="12"/>
  <c r="P50" i="12" s="1"/>
  <c r="C55" i="12"/>
  <c r="F40" i="12"/>
  <c r="P40" i="12" s="1"/>
  <c r="N40" i="12"/>
  <c r="J40" i="12"/>
  <c r="C75" i="12"/>
  <c r="N60" i="12"/>
  <c r="J60" i="12"/>
  <c r="F60" i="12"/>
  <c r="P60" i="12" s="1"/>
  <c r="D68" i="12"/>
  <c r="K53" i="12"/>
  <c r="Q53" i="12" s="1"/>
  <c r="C66" i="12"/>
  <c r="F51" i="12"/>
  <c r="P51" i="12" s="1"/>
  <c r="N51" i="12"/>
  <c r="J51" i="12"/>
  <c r="D67" i="12"/>
  <c r="K52" i="12"/>
  <c r="Q52" i="12" s="1"/>
  <c r="B76" i="12"/>
  <c r="I61" i="12"/>
  <c r="H61" i="12"/>
  <c r="G61" i="12"/>
  <c r="E61" i="12"/>
  <c r="O61" i="12" s="1"/>
  <c r="M61" i="12"/>
  <c r="M43" i="12"/>
  <c r="I43" i="12"/>
  <c r="H43" i="12"/>
  <c r="B58" i="12"/>
  <c r="G43" i="12"/>
  <c r="E43" i="12"/>
  <c r="O43" i="12" s="1"/>
  <c r="J54" i="12"/>
  <c r="F54" i="12"/>
  <c r="P54" i="12" s="1"/>
  <c r="C69" i="12"/>
  <c r="N54" i="12"/>
  <c r="AH17" i="12"/>
  <c r="AJ17" i="12" s="1"/>
  <c r="AD32" i="12"/>
  <c r="AD57" i="12"/>
  <c r="AH42" i="12"/>
  <c r="AJ42" i="12" s="1"/>
  <c r="AD54" i="12"/>
  <c r="AH39" i="12"/>
  <c r="AJ39" i="12" s="1"/>
  <c r="AD51" i="12"/>
  <c r="AH36" i="12"/>
  <c r="AJ36" i="12" s="1"/>
  <c r="F49" i="12"/>
  <c r="P49" i="12" s="1"/>
  <c r="C64" i="12"/>
  <c r="N49" i="12"/>
  <c r="J49" i="12"/>
  <c r="AD52" i="12"/>
  <c r="AH37" i="12"/>
  <c r="AJ37" i="12" s="1"/>
  <c r="D66" i="12"/>
  <c r="K51" i="12"/>
  <c r="Q51" i="12" s="1"/>
  <c r="D77" i="12"/>
  <c r="K62" i="12"/>
  <c r="Q62" i="12" s="1"/>
  <c r="J47" i="12"/>
  <c r="F47" i="12"/>
  <c r="P47" i="12" s="1"/>
  <c r="C62" i="12"/>
  <c r="N47" i="12"/>
  <c r="G42" i="12"/>
  <c r="E42" i="12"/>
  <c r="O42" i="12" s="1"/>
  <c r="H42" i="12"/>
  <c r="M42" i="12"/>
  <c r="B57" i="12"/>
  <c r="I42" i="12"/>
  <c r="I47" i="12"/>
  <c r="H47" i="12"/>
  <c r="G47" i="12"/>
  <c r="E47" i="12"/>
  <c r="O47" i="12" s="1"/>
  <c r="B62" i="12"/>
  <c r="M47" i="12"/>
  <c r="AD44" i="12"/>
  <c r="AH29" i="12"/>
  <c r="AJ29" i="12" s="1"/>
  <c r="C63" i="12"/>
  <c r="E63" i="12" s="1"/>
  <c r="O63" i="12" s="1"/>
  <c r="N48" i="12"/>
  <c r="J48" i="12"/>
  <c r="F48" i="12"/>
  <c r="P48" i="12" s="1"/>
  <c r="D69" i="12"/>
  <c r="K54" i="12"/>
  <c r="Q54" i="12" s="1"/>
  <c r="D79" i="12"/>
  <c r="K64" i="12"/>
  <c r="Q64" i="12" s="1"/>
  <c r="E38" i="12"/>
  <c r="O38" i="12" s="1"/>
  <c r="D72" i="12"/>
  <c r="K57" i="12"/>
  <c r="Q57" i="12" s="1"/>
  <c r="C74" i="12"/>
  <c r="N59" i="12"/>
  <c r="J59" i="12"/>
  <c r="F59" i="12"/>
  <c r="P59" i="12" s="1"/>
  <c r="E48" i="12"/>
  <c r="O48" i="12" s="1"/>
  <c r="M41" i="12"/>
  <c r="B56" i="12"/>
  <c r="I41" i="12"/>
  <c r="H41" i="12"/>
  <c r="G41" i="12"/>
  <c r="E41" i="12"/>
  <c r="O41" i="12" s="1"/>
  <c r="AH35" i="12"/>
  <c r="AJ35" i="12" s="1"/>
  <c r="AD50" i="12"/>
  <c r="AD60" i="12"/>
  <c r="AH45" i="12"/>
  <c r="AJ45" i="12" s="1"/>
  <c r="Y24" i="11"/>
  <c r="X29" i="11"/>
  <c r="Y31" i="11"/>
  <c r="Y29" i="11"/>
  <c r="X35" i="11"/>
  <c r="Y35" i="11"/>
  <c r="Y27" i="11"/>
  <c r="X31" i="11"/>
  <c r="E38" i="11"/>
  <c r="K31" i="11"/>
  <c r="H12" i="11"/>
  <c r="X24" i="11"/>
  <c r="G44" i="11"/>
  <c r="M37" i="11"/>
  <c r="H10" i="11"/>
  <c r="G42" i="11"/>
  <c r="M35" i="11"/>
  <c r="AK14" i="11"/>
  <c r="E63" i="11" s="1"/>
  <c r="AJ14" i="11"/>
  <c r="T33" i="11" s="1"/>
  <c r="AH17" i="11"/>
  <c r="C66" i="11" s="1"/>
  <c r="AG17" i="11"/>
  <c r="Q36" i="11" s="1"/>
  <c r="AN15" i="11"/>
  <c r="G64" i="11" s="1"/>
  <c r="AM15" i="11"/>
  <c r="W34" i="11" s="1"/>
  <c r="Y34" i="11" s="1"/>
  <c r="E39" i="11"/>
  <c r="K32" i="11"/>
  <c r="H11" i="11"/>
  <c r="I42" i="11"/>
  <c r="C56" i="11"/>
  <c r="C69" i="11" s="1"/>
  <c r="G38" i="11"/>
  <c r="M31" i="11"/>
  <c r="Y26" i="11"/>
  <c r="E59" i="11"/>
  <c r="K45" i="11"/>
  <c r="X27" i="11"/>
  <c r="H9" i="11"/>
  <c r="C41" i="11"/>
  <c r="I34" i="11"/>
  <c r="E41" i="11"/>
  <c r="K34" i="11"/>
  <c r="G57" i="11"/>
  <c r="M43" i="11"/>
  <c r="E57" i="11"/>
  <c r="K43" i="11"/>
  <c r="AN4" i="11"/>
  <c r="AM4" i="11"/>
  <c r="W23" i="11" s="1"/>
  <c r="X23" i="11" s="1"/>
  <c r="H14" i="11"/>
  <c r="K36" i="11"/>
  <c r="E43" i="11"/>
  <c r="C59" i="11"/>
  <c r="I45" i="11"/>
  <c r="H15" i="11"/>
  <c r="X30" i="11"/>
  <c r="K42" i="11"/>
  <c r="E56" i="11"/>
  <c r="AN18" i="11"/>
  <c r="G67" i="11" s="1"/>
  <c r="AM18" i="11"/>
  <c r="W37" i="11" s="1"/>
  <c r="Y37" i="11" s="1"/>
  <c r="AJ9" i="11"/>
  <c r="T28" i="11" s="1"/>
  <c r="X28" i="11" s="1"/>
  <c r="AK9" i="11"/>
  <c r="G54" i="11"/>
  <c r="M40" i="11"/>
  <c r="M41" i="11"/>
  <c r="G55" i="11"/>
  <c r="C44" i="11"/>
  <c r="I37" i="11"/>
  <c r="AK13" i="11"/>
  <c r="E62" i="11" s="1"/>
  <c r="AJ13" i="11"/>
  <c r="T32" i="11" s="1"/>
  <c r="G39" i="11"/>
  <c r="M32" i="11"/>
  <c r="I39" i="11"/>
  <c r="C53" i="11"/>
  <c r="K39" i="11"/>
  <c r="E53" i="11"/>
  <c r="D48" i="7"/>
  <c r="D63" i="7" s="1"/>
  <c r="F63" i="7" s="1"/>
  <c r="D47" i="7"/>
  <c r="B43" i="7"/>
  <c r="B58" i="7" s="1"/>
  <c r="B73" i="7" s="1"/>
  <c r="I73" i="7" s="1"/>
  <c r="B74" i="7"/>
  <c r="I59" i="7"/>
  <c r="B90" i="7"/>
  <c r="I75" i="7"/>
  <c r="F29" i="7"/>
  <c r="J29" i="7"/>
  <c r="C44" i="7"/>
  <c r="F21" i="7"/>
  <c r="J21" i="7"/>
  <c r="C35" i="7"/>
  <c r="F20" i="7"/>
  <c r="D49" i="7"/>
  <c r="J40" i="7"/>
  <c r="C55" i="7"/>
  <c r="E20" i="7"/>
  <c r="G33" i="7"/>
  <c r="B48" i="7"/>
  <c r="H33" i="7"/>
  <c r="I33" i="7"/>
  <c r="G25" i="7"/>
  <c r="E25" i="7"/>
  <c r="I25" i="7"/>
  <c r="B40" i="7"/>
  <c r="H25" i="7"/>
  <c r="J22" i="7"/>
  <c r="F22" i="7"/>
  <c r="D54" i="7"/>
  <c r="K39" i="7"/>
  <c r="D59" i="7"/>
  <c r="C69" i="7"/>
  <c r="F54" i="7"/>
  <c r="K46" i="7"/>
  <c r="F27" i="7"/>
  <c r="H20" i="7"/>
  <c r="J48" i="7"/>
  <c r="J43" i="7"/>
  <c r="H43" i="7"/>
  <c r="J39" i="7"/>
  <c r="F39" i="7"/>
  <c r="J54" i="7"/>
  <c r="Q6" i="7"/>
  <c r="Q7" i="7" s="1"/>
  <c r="Q8" i="7" s="1"/>
  <c r="J20" i="7"/>
  <c r="K38" i="7"/>
  <c r="D53" i="7"/>
  <c r="C58" i="7"/>
  <c r="G60" i="7"/>
  <c r="E33" i="7"/>
  <c r="I32" i="7"/>
  <c r="H32" i="7"/>
  <c r="E32" i="7"/>
  <c r="B47" i="7"/>
  <c r="I24" i="7"/>
  <c r="H24" i="7"/>
  <c r="E24" i="7"/>
  <c r="B39" i="7"/>
  <c r="K42" i="7"/>
  <c r="D57" i="7"/>
  <c r="J37" i="7"/>
  <c r="J63" i="7"/>
  <c r="C78" i="7"/>
  <c r="C52" i="7"/>
  <c r="G32" i="7"/>
  <c r="F34" i="7"/>
  <c r="E44" i="7"/>
  <c r="I44" i="7"/>
  <c r="G44" i="7"/>
  <c r="H44" i="7"/>
  <c r="J41" i="7"/>
  <c r="F41" i="7"/>
  <c r="D76" i="7"/>
  <c r="K61" i="7"/>
  <c r="F42" i="7"/>
  <c r="J42" i="7"/>
  <c r="K36" i="7"/>
  <c r="D51" i="7"/>
  <c r="C57" i="7"/>
  <c r="G24" i="7"/>
  <c r="I20" i="7"/>
  <c r="G20" i="7"/>
  <c r="H34" i="7"/>
  <c r="G34" i="7"/>
  <c r="B49" i="7"/>
  <c r="I34" i="7"/>
  <c r="E34" i="7"/>
  <c r="F31" i="7"/>
  <c r="C46" i="7"/>
  <c r="J31" i="7"/>
  <c r="D43" i="7"/>
  <c r="G28" i="7"/>
  <c r="K28" i="7"/>
  <c r="H26" i="7"/>
  <c r="I26" i="7"/>
  <c r="B41" i="7"/>
  <c r="E26" i="7"/>
  <c r="G26" i="7"/>
  <c r="C38" i="7"/>
  <c r="J23" i="7"/>
  <c r="F23" i="7"/>
  <c r="B35" i="7"/>
  <c r="K45" i="7"/>
  <c r="D60" i="7"/>
  <c r="B72" i="7"/>
  <c r="G57" i="7"/>
  <c r="E57" i="7"/>
  <c r="I57" i="7"/>
  <c r="H57" i="7"/>
  <c r="C36" i="7"/>
  <c r="B88" i="7"/>
  <c r="C77" i="7"/>
  <c r="J62" i="7"/>
  <c r="C56" i="7"/>
  <c r="F30" i="7"/>
  <c r="C45" i="7"/>
  <c r="H45" i="7" s="1"/>
  <c r="D41" i="7"/>
  <c r="E30" i="7"/>
  <c r="I60" i="7"/>
  <c r="H21" i="7"/>
  <c r="J34" i="7"/>
  <c r="G23" i="7"/>
  <c r="H31" i="7"/>
  <c r="E31" i="7"/>
  <c r="I31" i="7"/>
  <c r="J28" i="7"/>
  <c r="F28" i="7"/>
  <c r="H23" i="7"/>
  <c r="E23" i="7"/>
  <c r="I23" i="7"/>
  <c r="F47" i="7"/>
  <c r="B38" i="7"/>
  <c r="I58" i="7"/>
  <c r="I45" i="7"/>
  <c r="I42" i="7"/>
  <c r="J33" i="7"/>
  <c r="F33" i="7"/>
  <c r="E28" i="7"/>
  <c r="D40" i="7"/>
  <c r="D37" i="7"/>
  <c r="J47" i="7"/>
  <c r="G45" i="7"/>
  <c r="G42" i="7"/>
  <c r="G31" i="7"/>
  <c r="H28" i="7"/>
  <c r="H27" i="7"/>
  <c r="G22" i="7"/>
  <c r="E22" i="7"/>
  <c r="H22" i="7"/>
  <c r="C49" i="7"/>
  <c r="B46" i="7"/>
  <c r="I43" i="7"/>
  <c r="E43" i="7"/>
  <c r="B37" i="7"/>
  <c r="D50" i="7"/>
  <c r="H30" i="7"/>
  <c r="J27" i="7"/>
  <c r="I29" i="7"/>
  <c r="E29" i="7"/>
  <c r="G29" i="7"/>
  <c r="F26" i="7"/>
  <c r="E21" i="7"/>
  <c r="E45" i="7"/>
  <c r="H42" i="7"/>
  <c r="E42" i="7"/>
  <c r="B36" i="7"/>
  <c r="H29" i="7"/>
  <c r="J26" i="7"/>
  <c r="G21" i="7"/>
  <c r="F32" i="7"/>
  <c r="J32" i="7"/>
  <c r="F24" i="7"/>
  <c r="G27" i="7"/>
  <c r="M76" i="12" l="1"/>
  <c r="I76" i="12"/>
  <c r="H76" i="12"/>
  <c r="G76" i="12"/>
  <c r="B91" i="12"/>
  <c r="E76" i="12"/>
  <c r="O76" i="12" s="1"/>
  <c r="C72" i="12"/>
  <c r="J57" i="12"/>
  <c r="N57" i="12"/>
  <c r="F57" i="12"/>
  <c r="P57" i="12" s="1"/>
  <c r="N74" i="12"/>
  <c r="C89" i="12"/>
  <c r="J74" i="12"/>
  <c r="F74" i="12"/>
  <c r="P74" i="12" s="1"/>
  <c r="AD47" i="12"/>
  <c r="AH32" i="12"/>
  <c r="AJ32" i="12" s="1"/>
  <c r="D90" i="12"/>
  <c r="K75" i="12"/>
  <c r="Q75" i="12" s="1"/>
  <c r="B65" i="12"/>
  <c r="M50" i="12"/>
  <c r="I50" i="12"/>
  <c r="H50" i="12"/>
  <c r="G50" i="12"/>
  <c r="E50" i="12"/>
  <c r="O50" i="12" s="1"/>
  <c r="M64" i="12"/>
  <c r="B79" i="12"/>
  <c r="H64" i="12"/>
  <c r="G64" i="12"/>
  <c r="E64" i="12"/>
  <c r="O64" i="12" s="1"/>
  <c r="I64" i="12"/>
  <c r="N69" i="12"/>
  <c r="C84" i="12"/>
  <c r="J69" i="12"/>
  <c r="F69" i="12"/>
  <c r="P69" i="12" s="1"/>
  <c r="C70" i="12"/>
  <c r="N55" i="12"/>
  <c r="J55" i="12"/>
  <c r="F55" i="12"/>
  <c r="P55" i="12" s="1"/>
  <c r="C71" i="12"/>
  <c r="F56" i="12"/>
  <c r="P56" i="12" s="1"/>
  <c r="J56" i="12"/>
  <c r="N56" i="12"/>
  <c r="AD71" i="12"/>
  <c r="AH56" i="12"/>
  <c r="AJ56" i="12" s="1"/>
  <c r="AD55" i="12"/>
  <c r="AH40" i="12"/>
  <c r="AJ40" i="12" s="1"/>
  <c r="AD65" i="12"/>
  <c r="AH50" i="12"/>
  <c r="AJ50" i="12" s="1"/>
  <c r="AD67" i="12"/>
  <c r="AH52" i="12"/>
  <c r="AJ52" i="12" s="1"/>
  <c r="D82" i="12"/>
  <c r="K67" i="12"/>
  <c r="Q67" i="12" s="1"/>
  <c r="D88" i="12"/>
  <c r="K73" i="12"/>
  <c r="Q73" i="12" s="1"/>
  <c r="M78" i="12"/>
  <c r="I78" i="12"/>
  <c r="G78" i="12"/>
  <c r="B93" i="12"/>
  <c r="D94" i="12"/>
  <c r="K79" i="12"/>
  <c r="Q79" i="12" s="1"/>
  <c r="B72" i="12"/>
  <c r="M57" i="12"/>
  <c r="I57" i="12"/>
  <c r="H57" i="12"/>
  <c r="G57" i="12"/>
  <c r="E57" i="12"/>
  <c r="O57" i="12" s="1"/>
  <c r="AD73" i="12"/>
  <c r="AH58" i="12"/>
  <c r="AJ58" i="12" s="1"/>
  <c r="H63" i="12"/>
  <c r="AD53" i="12"/>
  <c r="AH38" i="12"/>
  <c r="AJ38" i="12" s="1"/>
  <c r="D80" i="12"/>
  <c r="K65" i="12"/>
  <c r="Q65" i="12" s="1"/>
  <c r="C68" i="12"/>
  <c r="N53" i="12"/>
  <c r="J53" i="12"/>
  <c r="F53" i="12"/>
  <c r="P53" i="12" s="1"/>
  <c r="M62" i="12"/>
  <c r="B77" i="12"/>
  <c r="I62" i="12"/>
  <c r="H62" i="12"/>
  <c r="G62" i="12"/>
  <c r="E62" i="12"/>
  <c r="O62" i="12" s="1"/>
  <c r="D84" i="12"/>
  <c r="K69" i="12"/>
  <c r="Q69" i="12" s="1"/>
  <c r="N64" i="12"/>
  <c r="C79" i="12"/>
  <c r="J64" i="12"/>
  <c r="F64" i="12"/>
  <c r="P64" i="12" s="1"/>
  <c r="B73" i="12"/>
  <c r="I58" i="12"/>
  <c r="H58" i="12"/>
  <c r="G58" i="12"/>
  <c r="E58" i="12"/>
  <c r="O58" i="12" s="1"/>
  <c r="M58" i="12"/>
  <c r="C81" i="12"/>
  <c r="J66" i="12"/>
  <c r="F66" i="12"/>
  <c r="P66" i="12" s="1"/>
  <c r="N66" i="12"/>
  <c r="N65" i="12"/>
  <c r="C80" i="12"/>
  <c r="J65" i="12"/>
  <c r="F65" i="12"/>
  <c r="P65" i="12" s="1"/>
  <c r="M69" i="12"/>
  <c r="B84" i="12"/>
  <c r="H69" i="12"/>
  <c r="G69" i="12"/>
  <c r="I69" i="12"/>
  <c r="E69" i="12"/>
  <c r="O69" i="12" s="1"/>
  <c r="D92" i="12"/>
  <c r="K77" i="12"/>
  <c r="Q77" i="12" s="1"/>
  <c r="M74" i="12"/>
  <c r="B89" i="12"/>
  <c r="I74" i="12"/>
  <c r="H74" i="12"/>
  <c r="G74" i="12"/>
  <c r="E74" i="12"/>
  <c r="O74" i="12" s="1"/>
  <c r="D86" i="12"/>
  <c r="K71" i="12"/>
  <c r="Q71" i="12" s="1"/>
  <c r="B83" i="12"/>
  <c r="I68" i="12"/>
  <c r="H68" i="12"/>
  <c r="G68" i="12"/>
  <c r="M68" i="12"/>
  <c r="AH48" i="12"/>
  <c r="AJ48" i="12" s="1"/>
  <c r="AD63" i="12"/>
  <c r="D87" i="12"/>
  <c r="K72" i="12"/>
  <c r="Q72" i="12" s="1"/>
  <c r="AD75" i="12"/>
  <c r="AH60" i="12"/>
  <c r="AJ60" i="12" s="1"/>
  <c r="B71" i="12"/>
  <c r="I56" i="12"/>
  <c r="H56" i="12"/>
  <c r="G56" i="12"/>
  <c r="E56" i="12"/>
  <c r="O56" i="12" s="1"/>
  <c r="M56" i="12"/>
  <c r="D83" i="12"/>
  <c r="K68" i="12"/>
  <c r="Q68" i="12" s="1"/>
  <c r="AD66" i="12"/>
  <c r="AH51" i="12"/>
  <c r="AJ51" i="12" s="1"/>
  <c r="C73" i="12"/>
  <c r="F58" i="12"/>
  <c r="P58" i="12" s="1"/>
  <c r="J58" i="12"/>
  <c r="N58" i="12"/>
  <c r="D81" i="12"/>
  <c r="K66" i="12"/>
  <c r="Q66" i="12" s="1"/>
  <c r="F63" i="12"/>
  <c r="P63" i="12" s="1"/>
  <c r="N63" i="12"/>
  <c r="C78" i="12"/>
  <c r="H78" i="12" s="1"/>
  <c r="J63" i="12"/>
  <c r="N62" i="12"/>
  <c r="C77" i="12"/>
  <c r="J62" i="12"/>
  <c r="F62" i="12"/>
  <c r="P62" i="12" s="1"/>
  <c r="M67" i="12"/>
  <c r="B82" i="12"/>
  <c r="I67" i="12"/>
  <c r="E67" i="12"/>
  <c r="O67" i="12" s="1"/>
  <c r="H67" i="12"/>
  <c r="G67" i="12"/>
  <c r="K78" i="12"/>
  <c r="Q78" i="12" s="1"/>
  <c r="D93" i="12"/>
  <c r="AH54" i="12"/>
  <c r="AJ54" i="12" s="1"/>
  <c r="AD69" i="12"/>
  <c r="D89" i="12"/>
  <c r="K74" i="12"/>
  <c r="Q74" i="12" s="1"/>
  <c r="D106" i="12"/>
  <c r="K91" i="12"/>
  <c r="Q91" i="12" s="1"/>
  <c r="B70" i="12"/>
  <c r="M55" i="12"/>
  <c r="I55" i="12"/>
  <c r="H55" i="12"/>
  <c r="G55" i="12"/>
  <c r="E55" i="12"/>
  <c r="O55" i="12" s="1"/>
  <c r="N67" i="12"/>
  <c r="C82" i="12"/>
  <c r="J67" i="12"/>
  <c r="F67" i="12"/>
  <c r="P67" i="12" s="1"/>
  <c r="B90" i="12"/>
  <c r="I75" i="12"/>
  <c r="H75" i="12"/>
  <c r="G75" i="12"/>
  <c r="E75" i="12"/>
  <c r="O75" i="12" s="1"/>
  <c r="M75" i="12"/>
  <c r="B66" i="12"/>
  <c r="E51" i="12"/>
  <c r="O51" i="12" s="1"/>
  <c r="G51" i="12"/>
  <c r="M51" i="12"/>
  <c r="I51" i="12"/>
  <c r="H51" i="12"/>
  <c r="AD59" i="12"/>
  <c r="AH44" i="12"/>
  <c r="AJ44" i="12" s="1"/>
  <c r="AD72" i="12"/>
  <c r="AH57" i="12"/>
  <c r="AJ57" i="12" s="1"/>
  <c r="C90" i="12"/>
  <c r="J75" i="12"/>
  <c r="F75" i="12"/>
  <c r="P75" i="12" s="1"/>
  <c r="N75" i="12"/>
  <c r="N76" i="12"/>
  <c r="J76" i="12"/>
  <c r="C91" i="12"/>
  <c r="F76" i="12"/>
  <c r="P76" i="12" s="1"/>
  <c r="AD61" i="12"/>
  <c r="AH46" i="12"/>
  <c r="AJ46" i="12" s="1"/>
  <c r="AD49" i="12"/>
  <c r="AH34" i="12"/>
  <c r="AJ34" i="12" s="1"/>
  <c r="D85" i="12"/>
  <c r="K70" i="12"/>
  <c r="Q70" i="12" s="1"/>
  <c r="X34" i="11"/>
  <c r="Y28" i="11"/>
  <c r="Y32" i="11"/>
  <c r="X32" i="11"/>
  <c r="X36" i="11"/>
  <c r="Y36" i="11"/>
  <c r="X37" i="11"/>
  <c r="M39" i="11"/>
  <c r="G53" i="11"/>
  <c r="G69" i="11" s="1"/>
  <c r="X33" i="11"/>
  <c r="Y33" i="11"/>
  <c r="Y23" i="11"/>
  <c r="K44" i="11"/>
  <c r="E58" i="11"/>
  <c r="E69" i="11" s="1"/>
  <c r="F48" i="7"/>
  <c r="K48" i="7"/>
  <c r="K47" i="7"/>
  <c r="D62" i="7"/>
  <c r="G46" i="7"/>
  <c r="H46" i="7"/>
  <c r="I46" i="7"/>
  <c r="E46" i="7"/>
  <c r="B61" i="7"/>
  <c r="C71" i="7"/>
  <c r="F56" i="7"/>
  <c r="J56" i="7"/>
  <c r="J36" i="7"/>
  <c r="F36" i="7"/>
  <c r="C51" i="7"/>
  <c r="I35" i="7"/>
  <c r="E35" i="7"/>
  <c r="B50" i="7"/>
  <c r="G35" i="7"/>
  <c r="H35" i="7"/>
  <c r="J52" i="7"/>
  <c r="C67" i="7"/>
  <c r="H39" i="7"/>
  <c r="E39" i="7"/>
  <c r="I39" i="7"/>
  <c r="B54" i="7"/>
  <c r="G39" i="7"/>
  <c r="D64" i="7"/>
  <c r="K49" i="7"/>
  <c r="J49" i="7"/>
  <c r="F49" i="7"/>
  <c r="C64" i="7"/>
  <c r="G49" i="7"/>
  <c r="H49" i="7"/>
  <c r="E49" i="7"/>
  <c r="B64" i="7"/>
  <c r="I49" i="7"/>
  <c r="C93" i="7"/>
  <c r="J78" i="7"/>
  <c r="B89" i="7"/>
  <c r="G74" i="7"/>
  <c r="I74" i="7"/>
  <c r="D66" i="7"/>
  <c r="K51" i="7"/>
  <c r="C73" i="7"/>
  <c r="J58" i="7"/>
  <c r="F58" i="7"/>
  <c r="E58" i="7"/>
  <c r="I48" i="7"/>
  <c r="G48" i="7"/>
  <c r="H48" i="7"/>
  <c r="B63" i="7"/>
  <c r="E48" i="7"/>
  <c r="J35" i="7"/>
  <c r="F35" i="7"/>
  <c r="C50" i="7"/>
  <c r="D65" i="7"/>
  <c r="K50" i="7"/>
  <c r="K37" i="7"/>
  <c r="D52" i="7"/>
  <c r="H58" i="7"/>
  <c r="C92" i="7"/>
  <c r="J77" i="7"/>
  <c r="J38" i="7"/>
  <c r="F38" i="7"/>
  <c r="C53" i="7"/>
  <c r="D58" i="7"/>
  <c r="K43" i="7"/>
  <c r="D68" i="7"/>
  <c r="K53" i="7"/>
  <c r="F43" i="7"/>
  <c r="C84" i="7"/>
  <c r="J69" i="7"/>
  <c r="G37" i="7"/>
  <c r="I37" i="7"/>
  <c r="E37" i="7"/>
  <c r="B52" i="7"/>
  <c r="H37" i="7"/>
  <c r="D55" i="7"/>
  <c r="F55" i="7" s="1"/>
  <c r="K40" i="7"/>
  <c r="G38" i="7"/>
  <c r="H38" i="7"/>
  <c r="E38" i="7"/>
  <c r="I38" i="7"/>
  <c r="B53" i="7"/>
  <c r="H47" i="7"/>
  <c r="E47" i="7"/>
  <c r="B62" i="7"/>
  <c r="G47" i="7"/>
  <c r="I47" i="7"/>
  <c r="D74" i="7"/>
  <c r="K59" i="7"/>
  <c r="I40" i="7"/>
  <c r="G40" i="7"/>
  <c r="E40" i="7"/>
  <c r="B55" i="7"/>
  <c r="H40" i="7"/>
  <c r="I90" i="7"/>
  <c r="B105" i="7"/>
  <c r="K41" i="7"/>
  <c r="D56" i="7"/>
  <c r="B87" i="7"/>
  <c r="I72" i="7"/>
  <c r="E72" i="7"/>
  <c r="H72" i="7"/>
  <c r="J46" i="7"/>
  <c r="C61" i="7"/>
  <c r="F46" i="7"/>
  <c r="F37" i="7"/>
  <c r="C70" i="7"/>
  <c r="J55" i="7"/>
  <c r="J44" i="7"/>
  <c r="C59" i="7"/>
  <c r="F44" i="7"/>
  <c r="G43" i="7"/>
  <c r="F45" i="7"/>
  <c r="J45" i="7"/>
  <c r="C60" i="7"/>
  <c r="D75" i="7"/>
  <c r="K60" i="7"/>
  <c r="G41" i="7"/>
  <c r="H41" i="7"/>
  <c r="I41" i="7"/>
  <c r="B56" i="7"/>
  <c r="E41" i="7"/>
  <c r="D72" i="7"/>
  <c r="K57" i="7"/>
  <c r="D69" i="7"/>
  <c r="F69" i="7" s="1"/>
  <c r="K54" i="7"/>
  <c r="E36" i="7"/>
  <c r="I36" i="7"/>
  <c r="G36" i="7"/>
  <c r="H36" i="7"/>
  <c r="B51" i="7"/>
  <c r="B103" i="7"/>
  <c r="I88" i="7"/>
  <c r="J57" i="7"/>
  <c r="F57" i="7"/>
  <c r="C72" i="7"/>
  <c r="D91" i="7"/>
  <c r="K76" i="7"/>
  <c r="D78" i="7"/>
  <c r="F78" i="7" s="1"/>
  <c r="K63" i="7"/>
  <c r="F40" i="7"/>
  <c r="G59" i="7"/>
  <c r="C104" i="12" l="1"/>
  <c r="J89" i="12"/>
  <c r="F89" i="12"/>
  <c r="P89" i="12" s="1"/>
  <c r="N89" i="12"/>
  <c r="B81" i="12"/>
  <c r="I66" i="12"/>
  <c r="H66" i="12"/>
  <c r="E66" i="12"/>
  <c r="O66" i="12" s="1"/>
  <c r="M66" i="12"/>
  <c r="G66" i="12"/>
  <c r="D96" i="12"/>
  <c r="K81" i="12"/>
  <c r="Q81" i="12" s="1"/>
  <c r="M73" i="12"/>
  <c r="B88" i="12"/>
  <c r="I73" i="12"/>
  <c r="H73" i="12"/>
  <c r="G73" i="12"/>
  <c r="E73" i="12"/>
  <c r="O73" i="12" s="1"/>
  <c r="N71" i="12"/>
  <c r="C86" i="12"/>
  <c r="J71" i="12"/>
  <c r="F71" i="12"/>
  <c r="P71" i="12" s="1"/>
  <c r="B98" i="12"/>
  <c r="M83" i="12"/>
  <c r="I83" i="12"/>
  <c r="H83" i="12"/>
  <c r="G83" i="12"/>
  <c r="E83" i="12"/>
  <c r="O83" i="12" s="1"/>
  <c r="I84" i="12"/>
  <c r="H84" i="12"/>
  <c r="G84" i="12"/>
  <c r="B99" i="12"/>
  <c r="E84" i="12"/>
  <c r="O84" i="12" s="1"/>
  <c r="M84" i="12"/>
  <c r="C83" i="12"/>
  <c r="J68" i="12"/>
  <c r="F68" i="12"/>
  <c r="P68" i="12" s="1"/>
  <c r="N68" i="12"/>
  <c r="D109" i="12"/>
  <c r="K94" i="12"/>
  <c r="Q94" i="12" s="1"/>
  <c r="D97" i="12"/>
  <c r="K82" i="12"/>
  <c r="Q82" i="12" s="1"/>
  <c r="N90" i="12"/>
  <c r="C105" i="12"/>
  <c r="J90" i="12"/>
  <c r="F90" i="12"/>
  <c r="P90" i="12" s="1"/>
  <c r="H70" i="12"/>
  <c r="G70" i="12"/>
  <c r="E70" i="12"/>
  <c r="O70" i="12" s="1"/>
  <c r="M70" i="12"/>
  <c r="I70" i="12"/>
  <c r="B85" i="12"/>
  <c r="D101" i="12"/>
  <c r="K86" i="12"/>
  <c r="Q86" i="12" s="1"/>
  <c r="C94" i="12"/>
  <c r="F79" i="12"/>
  <c r="P79" i="12" s="1"/>
  <c r="N79" i="12"/>
  <c r="J79" i="12"/>
  <c r="D95" i="12"/>
  <c r="K80" i="12"/>
  <c r="Q80" i="12" s="1"/>
  <c r="AD82" i="12"/>
  <c r="AH67" i="12"/>
  <c r="AJ67" i="12" s="1"/>
  <c r="B97" i="12"/>
  <c r="I82" i="12"/>
  <c r="H82" i="12"/>
  <c r="G82" i="12"/>
  <c r="E82" i="12"/>
  <c r="O82" i="12" s="1"/>
  <c r="M82" i="12"/>
  <c r="M71" i="12"/>
  <c r="B86" i="12"/>
  <c r="I71" i="12"/>
  <c r="H71" i="12"/>
  <c r="G71" i="12"/>
  <c r="E71" i="12"/>
  <c r="O71" i="12" s="1"/>
  <c r="F70" i="12"/>
  <c r="P70" i="12" s="1"/>
  <c r="N70" i="12"/>
  <c r="J70" i="12"/>
  <c r="C85" i="12"/>
  <c r="C95" i="12"/>
  <c r="N80" i="12"/>
  <c r="J80" i="12"/>
  <c r="F80" i="12"/>
  <c r="P80" i="12" s="1"/>
  <c r="M93" i="12"/>
  <c r="B108" i="12"/>
  <c r="I93" i="12"/>
  <c r="G93" i="12"/>
  <c r="D100" i="12"/>
  <c r="K85" i="12"/>
  <c r="Q85" i="12" s="1"/>
  <c r="D121" i="12"/>
  <c r="K106" i="12"/>
  <c r="Q106" i="12" s="1"/>
  <c r="AD90" i="12"/>
  <c r="AH75" i="12"/>
  <c r="AJ75" i="12" s="1"/>
  <c r="D99" i="12"/>
  <c r="K84" i="12"/>
  <c r="Q84" i="12" s="1"/>
  <c r="AD68" i="12"/>
  <c r="AH53" i="12"/>
  <c r="AJ53" i="12" s="1"/>
  <c r="E78" i="12"/>
  <c r="O78" i="12" s="1"/>
  <c r="AD80" i="12"/>
  <c r="AH65" i="12"/>
  <c r="AJ65" i="12" s="1"/>
  <c r="F72" i="12"/>
  <c r="P72" i="12" s="1"/>
  <c r="N72" i="12"/>
  <c r="C87" i="12"/>
  <c r="J72" i="12"/>
  <c r="C88" i="12"/>
  <c r="J73" i="12"/>
  <c r="F73" i="12"/>
  <c r="P73" i="12" s="1"/>
  <c r="N73" i="12"/>
  <c r="AD74" i="12"/>
  <c r="AH59" i="12"/>
  <c r="AJ59" i="12" s="1"/>
  <c r="M90" i="12"/>
  <c r="B105" i="12"/>
  <c r="I90" i="12"/>
  <c r="H90" i="12"/>
  <c r="G90" i="12"/>
  <c r="E90" i="12"/>
  <c r="O90" i="12" s="1"/>
  <c r="C99" i="12"/>
  <c r="J84" i="12"/>
  <c r="F84" i="12"/>
  <c r="P84" i="12" s="1"/>
  <c r="N84" i="12"/>
  <c r="E65" i="12"/>
  <c r="O65" i="12" s="1"/>
  <c r="B80" i="12"/>
  <c r="M65" i="12"/>
  <c r="I65" i="12"/>
  <c r="H65" i="12"/>
  <c r="G65" i="12"/>
  <c r="K89" i="12"/>
  <c r="Q89" i="12" s="1"/>
  <c r="D104" i="12"/>
  <c r="D102" i="12"/>
  <c r="K87" i="12"/>
  <c r="Q87" i="12" s="1"/>
  <c r="B104" i="12"/>
  <c r="M89" i="12"/>
  <c r="I89" i="12"/>
  <c r="H89" i="12"/>
  <c r="G89" i="12"/>
  <c r="E89" i="12"/>
  <c r="O89" i="12" s="1"/>
  <c r="M91" i="12"/>
  <c r="H91" i="12"/>
  <c r="G91" i="12"/>
  <c r="E91" i="12"/>
  <c r="O91" i="12" s="1"/>
  <c r="I91" i="12"/>
  <c r="B106" i="12"/>
  <c r="AD84" i="12"/>
  <c r="AH69" i="12"/>
  <c r="AJ69" i="12" s="1"/>
  <c r="F77" i="12"/>
  <c r="P77" i="12" s="1"/>
  <c r="N77" i="12"/>
  <c r="C92" i="12"/>
  <c r="J77" i="12"/>
  <c r="AD81" i="12"/>
  <c r="AH66" i="12"/>
  <c r="AJ66" i="12" s="1"/>
  <c r="AH63" i="12"/>
  <c r="AJ63" i="12" s="1"/>
  <c r="AD78" i="12"/>
  <c r="AD88" i="12"/>
  <c r="AH73" i="12"/>
  <c r="AJ73" i="12" s="1"/>
  <c r="D105" i="12"/>
  <c r="K90" i="12"/>
  <c r="Q90" i="12" s="1"/>
  <c r="AD76" i="12"/>
  <c r="AH61" i="12"/>
  <c r="AJ61" i="12" s="1"/>
  <c r="C96" i="12"/>
  <c r="N81" i="12"/>
  <c r="J81" i="12"/>
  <c r="F81" i="12"/>
  <c r="P81" i="12" s="1"/>
  <c r="AD70" i="12"/>
  <c r="AH55" i="12"/>
  <c r="AJ55" i="12" s="1"/>
  <c r="K92" i="12"/>
  <c r="Q92" i="12" s="1"/>
  <c r="D107" i="12"/>
  <c r="B92" i="12"/>
  <c r="I77" i="12"/>
  <c r="H77" i="12"/>
  <c r="G77" i="12"/>
  <c r="E77" i="12"/>
  <c r="O77" i="12" s="1"/>
  <c r="M77" i="12"/>
  <c r="AH72" i="12"/>
  <c r="AJ72" i="12" s="1"/>
  <c r="AD87" i="12"/>
  <c r="AD64" i="12"/>
  <c r="AH49" i="12"/>
  <c r="AJ49" i="12" s="1"/>
  <c r="C97" i="12"/>
  <c r="J82" i="12"/>
  <c r="F82" i="12"/>
  <c r="P82" i="12" s="1"/>
  <c r="N82" i="12"/>
  <c r="C93" i="12"/>
  <c r="N78" i="12"/>
  <c r="J78" i="12"/>
  <c r="F78" i="12"/>
  <c r="P78" i="12" s="1"/>
  <c r="AD86" i="12"/>
  <c r="AH71" i="12"/>
  <c r="AJ71" i="12" s="1"/>
  <c r="AH47" i="12"/>
  <c r="AJ47" i="12" s="1"/>
  <c r="AD62" i="12"/>
  <c r="D98" i="12"/>
  <c r="K83" i="12"/>
  <c r="Q83" i="12" s="1"/>
  <c r="E68" i="12"/>
  <c r="O68" i="12" s="1"/>
  <c r="E72" i="12"/>
  <c r="O72" i="12" s="1"/>
  <c r="M72" i="12"/>
  <c r="B87" i="12"/>
  <c r="I72" i="12"/>
  <c r="H72" i="12"/>
  <c r="G72" i="12"/>
  <c r="N91" i="12"/>
  <c r="J91" i="12"/>
  <c r="F91" i="12"/>
  <c r="P91" i="12" s="1"/>
  <c r="C106" i="12"/>
  <c r="D108" i="12"/>
  <c r="K93" i="12"/>
  <c r="Q93" i="12" s="1"/>
  <c r="D103" i="12"/>
  <c r="K88" i="12"/>
  <c r="Q88" i="12" s="1"/>
  <c r="B94" i="12"/>
  <c r="G79" i="12"/>
  <c r="E79" i="12"/>
  <c r="O79" i="12" s="1"/>
  <c r="M79" i="12"/>
  <c r="I79" i="12"/>
  <c r="H79" i="12"/>
  <c r="D77" i="7"/>
  <c r="F62" i="7"/>
  <c r="K62" i="7"/>
  <c r="D106" i="7"/>
  <c r="K91" i="7"/>
  <c r="J92" i="7"/>
  <c r="C107" i="7"/>
  <c r="B66" i="7"/>
  <c r="I51" i="7"/>
  <c r="E51" i="7"/>
  <c r="H51" i="7"/>
  <c r="G51" i="7"/>
  <c r="K72" i="7"/>
  <c r="D87" i="7"/>
  <c r="J70" i="7"/>
  <c r="C85" i="7"/>
  <c r="F70" i="7"/>
  <c r="G72" i="7"/>
  <c r="D89" i="7"/>
  <c r="K74" i="7"/>
  <c r="C88" i="7"/>
  <c r="J73" i="7"/>
  <c r="F73" i="7"/>
  <c r="E73" i="7"/>
  <c r="H73" i="7"/>
  <c r="C79" i="7"/>
  <c r="F64" i="7"/>
  <c r="J64" i="7"/>
  <c r="K52" i="7"/>
  <c r="D67" i="7"/>
  <c r="H63" i="7"/>
  <c r="E63" i="7"/>
  <c r="B78" i="7"/>
  <c r="G63" i="7"/>
  <c r="I63" i="7"/>
  <c r="H50" i="7"/>
  <c r="I50" i="7"/>
  <c r="E50" i="7"/>
  <c r="B65" i="7"/>
  <c r="G50" i="7"/>
  <c r="B71" i="7"/>
  <c r="I56" i="7"/>
  <c r="G56" i="7"/>
  <c r="H56" i="7"/>
  <c r="E56" i="7"/>
  <c r="B102" i="7"/>
  <c r="H87" i="7"/>
  <c r="I87" i="7"/>
  <c r="G87" i="7"/>
  <c r="C68" i="7"/>
  <c r="F53" i="7"/>
  <c r="J53" i="7"/>
  <c r="D81" i="7"/>
  <c r="K66" i="7"/>
  <c r="C108" i="7"/>
  <c r="J93" i="7"/>
  <c r="F52" i="7"/>
  <c r="B76" i="7"/>
  <c r="I61" i="7"/>
  <c r="E61" i="7"/>
  <c r="G61" i="7"/>
  <c r="H61" i="7"/>
  <c r="C76" i="7"/>
  <c r="F61" i="7"/>
  <c r="J61" i="7"/>
  <c r="D70" i="7"/>
  <c r="K55" i="7"/>
  <c r="J51" i="7"/>
  <c r="F51" i="7"/>
  <c r="C66" i="7"/>
  <c r="B118" i="7"/>
  <c r="I103" i="7"/>
  <c r="K75" i="7"/>
  <c r="D90" i="7"/>
  <c r="G75" i="7"/>
  <c r="D83" i="7"/>
  <c r="K68" i="7"/>
  <c r="G89" i="7"/>
  <c r="I89" i="7"/>
  <c r="B104" i="7"/>
  <c r="C87" i="7"/>
  <c r="F72" i="7"/>
  <c r="J72" i="7"/>
  <c r="J60" i="7"/>
  <c r="F60" i="7"/>
  <c r="C75" i="7"/>
  <c r="E60" i="7"/>
  <c r="H60" i="7"/>
  <c r="D73" i="7"/>
  <c r="K58" i="7"/>
  <c r="G58" i="7"/>
  <c r="C86" i="7"/>
  <c r="J71" i="7"/>
  <c r="D71" i="7"/>
  <c r="K56" i="7"/>
  <c r="H55" i="7"/>
  <c r="E55" i="7"/>
  <c r="I55" i="7"/>
  <c r="G55" i="7"/>
  <c r="B70" i="7"/>
  <c r="B77" i="7"/>
  <c r="G62" i="7"/>
  <c r="H62" i="7"/>
  <c r="E62" i="7"/>
  <c r="I62" i="7"/>
  <c r="J67" i="7"/>
  <c r="C82" i="7"/>
  <c r="C99" i="7"/>
  <c r="J84" i="7"/>
  <c r="F84" i="7"/>
  <c r="K65" i="7"/>
  <c r="D80" i="7"/>
  <c r="B79" i="7"/>
  <c r="I64" i="7"/>
  <c r="H64" i="7"/>
  <c r="E64" i="7"/>
  <c r="G64" i="7"/>
  <c r="D79" i="7"/>
  <c r="K64" i="7"/>
  <c r="K78" i="7"/>
  <c r="D93" i="7"/>
  <c r="C74" i="7"/>
  <c r="F59" i="7"/>
  <c r="J59" i="7"/>
  <c r="E59" i="7"/>
  <c r="H59" i="7"/>
  <c r="C65" i="7"/>
  <c r="F50" i="7"/>
  <c r="J50" i="7"/>
  <c r="D84" i="7"/>
  <c r="K69" i="7"/>
  <c r="B120" i="7"/>
  <c r="I105" i="7"/>
  <c r="B68" i="7"/>
  <c r="H53" i="7"/>
  <c r="I53" i="7"/>
  <c r="G53" i="7"/>
  <c r="E53" i="7"/>
  <c r="E52" i="7"/>
  <c r="H52" i="7"/>
  <c r="G52" i="7"/>
  <c r="I52" i="7"/>
  <c r="B67" i="7"/>
  <c r="B69" i="7"/>
  <c r="G54" i="7"/>
  <c r="E54" i="7"/>
  <c r="I54" i="7"/>
  <c r="H54" i="7"/>
  <c r="E31" i="3"/>
  <c r="E30" i="3"/>
  <c r="N47" i="1"/>
  <c r="N48" i="1"/>
  <c r="N49" i="1"/>
  <c r="N50" i="1"/>
  <c r="N51" i="1"/>
  <c r="N52" i="1"/>
  <c r="N53" i="1"/>
  <c r="N46" i="1"/>
  <c r="O14" i="3"/>
  <c r="O15" i="3"/>
  <c r="O16" i="3"/>
  <c r="O17" i="3"/>
  <c r="O18" i="3"/>
  <c r="O19" i="3"/>
  <c r="O13" i="3"/>
  <c r="Q14" i="3"/>
  <c r="Q15" i="3"/>
  <c r="Q16" i="3"/>
  <c r="Q17" i="3"/>
  <c r="Q18" i="3"/>
  <c r="Q19" i="3"/>
  <c r="P14" i="3"/>
  <c r="P15" i="3"/>
  <c r="P16" i="3"/>
  <c r="P17" i="3"/>
  <c r="P18" i="3"/>
  <c r="P19" i="3"/>
  <c r="Q13" i="3"/>
  <c r="P13" i="3"/>
  <c r="Q2" i="3"/>
  <c r="F14" i="3"/>
  <c r="G14" i="3"/>
  <c r="H14" i="3"/>
  <c r="I14" i="3"/>
  <c r="F15" i="3"/>
  <c r="G15" i="3"/>
  <c r="H15" i="3"/>
  <c r="I15" i="3"/>
  <c r="F16" i="3"/>
  <c r="G16" i="3"/>
  <c r="H16" i="3"/>
  <c r="I16" i="3"/>
  <c r="F17" i="3"/>
  <c r="G17" i="3"/>
  <c r="H17" i="3"/>
  <c r="I17" i="3"/>
  <c r="M40" i="4"/>
  <c r="M41" i="4"/>
  <c r="M42" i="4"/>
  <c r="M43" i="4"/>
  <c r="M44" i="4"/>
  <c r="M45" i="4"/>
  <c r="M46" i="4"/>
  <c r="M39" i="4"/>
  <c r="M32" i="4"/>
  <c r="M33" i="4"/>
  <c r="M34" i="4"/>
  <c r="M35" i="4"/>
  <c r="M36" i="4"/>
  <c r="M37" i="4"/>
  <c r="M38" i="4"/>
  <c r="M31" i="4"/>
  <c r="M24" i="4"/>
  <c r="M25" i="4"/>
  <c r="M26" i="4"/>
  <c r="M27" i="4"/>
  <c r="M28" i="4"/>
  <c r="M29" i="4"/>
  <c r="M30" i="4"/>
  <c r="M23" i="4"/>
  <c r="K40" i="4"/>
  <c r="K41" i="4"/>
  <c r="K42" i="4"/>
  <c r="K43" i="4"/>
  <c r="K44" i="4"/>
  <c r="K45" i="4"/>
  <c r="K46" i="4"/>
  <c r="K39" i="4"/>
  <c r="K32" i="4"/>
  <c r="K33" i="4"/>
  <c r="K34" i="4"/>
  <c r="K35" i="4"/>
  <c r="K36" i="4"/>
  <c r="K37" i="4"/>
  <c r="K38" i="4"/>
  <c r="K31" i="4"/>
  <c r="K24" i="4"/>
  <c r="K25" i="4"/>
  <c r="K26" i="4"/>
  <c r="K27" i="4"/>
  <c r="K28" i="4"/>
  <c r="K29" i="4"/>
  <c r="K30" i="4"/>
  <c r="K23" i="4"/>
  <c r="I40" i="4"/>
  <c r="I41" i="4"/>
  <c r="I42" i="4"/>
  <c r="I43" i="4"/>
  <c r="I44" i="4"/>
  <c r="I45" i="4"/>
  <c r="I46" i="4"/>
  <c r="I39" i="4"/>
  <c r="I24" i="4"/>
  <c r="I25" i="4"/>
  <c r="I26" i="4"/>
  <c r="I27" i="4"/>
  <c r="I28" i="4"/>
  <c r="I29" i="4"/>
  <c r="I30" i="4"/>
  <c r="I23" i="4"/>
  <c r="I32" i="4"/>
  <c r="I33" i="4"/>
  <c r="I34" i="4"/>
  <c r="I35" i="4"/>
  <c r="I36" i="4"/>
  <c r="I37" i="4"/>
  <c r="I38" i="4"/>
  <c r="I31" i="4"/>
  <c r="Y23" i="1"/>
  <c r="AC19" i="1"/>
  <c r="AC20" i="1"/>
  <c r="AB19" i="1"/>
  <c r="AB20" i="1"/>
  <c r="AA19" i="1"/>
  <c r="AA20" i="1"/>
  <c r="Z21" i="1"/>
  <c r="Y21" i="1"/>
  <c r="Y20" i="1"/>
  <c r="Y19" i="1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J16" i="1"/>
  <c r="E17" i="1"/>
  <c r="F17" i="1"/>
  <c r="G17" i="1"/>
  <c r="H17" i="1"/>
  <c r="I17" i="1"/>
  <c r="AX49" i="4"/>
  <c r="AX48" i="4"/>
  <c r="AU49" i="4"/>
  <c r="AU48" i="4"/>
  <c r="AR49" i="4"/>
  <c r="AR48" i="4"/>
  <c r="AL7" i="4"/>
  <c r="AM7" i="4" s="1"/>
  <c r="W26" i="4" s="1"/>
  <c r="AL15" i="4"/>
  <c r="AN15" i="4" s="1"/>
  <c r="AL16" i="4"/>
  <c r="AM16" i="4" s="1"/>
  <c r="W35" i="4" s="1"/>
  <c r="AF6" i="4"/>
  <c r="AG6" i="4" s="1"/>
  <c r="Q25" i="4" s="1"/>
  <c r="AF7" i="4"/>
  <c r="AG7" i="4" s="1"/>
  <c r="Q26" i="4" s="1"/>
  <c r="AC5" i="4"/>
  <c r="AD5" i="4" s="1"/>
  <c r="V24" i="4" s="1"/>
  <c r="AC6" i="4"/>
  <c r="AD6" i="4" s="1"/>
  <c r="V25" i="4" s="1"/>
  <c r="AC7" i="4"/>
  <c r="AD7" i="4" s="1"/>
  <c r="V26" i="4" s="1"/>
  <c r="AC8" i="4"/>
  <c r="AD8" i="4" s="1"/>
  <c r="V27" i="4" s="1"/>
  <c r="AC9" i="4"/>
  <c r="AD9" i="4" s="1"/>
  <c r="V28" i="4" s="1"/>
  <c r="AC10" i="4"/>
  <c r="AL10" i="4" s="1"/>
  <c r="AN10" i="4" s="1"/>
  <c r="AC11" i="4"/>
  <c r="AD11" i="4" s="1"/>
  <c r="V30" i="4" s="1"/>
  <c r="AC12" i="4"/>
  <c r="AL12" i="4" s="1"/>
  <c r="AC13" i="4"/>
  <c r="AL13" i="4" s="1"/>
  <c r="AC14" i="4"/>
  <c r="AE14" i="4" s="1"/>
  <c r="AC15" i="4"/>
  <c r="AE15" i="4" s="1"/>
  <c r="AC16" i="4"/>
  <c r="AE16" i="4" s="1"/>
  <c r="AC17" i="4"/>
  <c r="AE17" i="4" s="1"/>
  <c r="AC18" i="4"/>
  <c r="AE18" i="4" s="1"/>
  <c r="AC4" i="4"/>
  <c r="AE4" i="4" s="1"/>
  <c r="Z5" i="4"/>
  <c r="AI5" i="4" s="1"/>
  <c r="AJ5" i="4" s="1"/>
  <c r="T24" i="4" s="1"/>
  <c r="Z6" i="4"/>
  <c r="AI6" i="4" s="1"/>
  <c r="AJ6" i="4" s="1"/>
  <c r="T25" i="4" s="1"/>
  <c r="Z7" i="4"/>
  <c r="AI7" i="4" s="1"/>
  <c r="AJ7" i="4" s="1"/>
  <c r="T26" i="4" s="1"/>
  <c r="Z8" i="4"/>
  <c r="AB8" i="4" s="1"/>
  <c r="Z9" i="4"/>
  <c r="AB9" i="4" s="1"/>
  <c r="Z10" i="4"/>
  <c r="AA10" i="4" s="1"/>
  <c r="S29" i="4" s="1"/>
  <c r="Z11" i="4"/>
  <c r="AA11" i="4" s="1"/>
  <c r="S30" i="4" s="1"/>
  <c r="Z12" i="4"/>
  <c r="AA12" i="4" s="1"/>
  <c r="S31" i="4" s="1"/>
  <c r="Z13" i="4"/>
  <c r="AA13" i="4" s="1"/>
  <c r="S32" i="4" s="1"/>
  <c r="Z14" i="4"/>
  <c r="AI14" i="4" s="1"/>
  <c r="Z15" i="4"/>
  <c r="AA15" i="4" s="1"/>
  <c r="S34" i="4" s="1"/>
  <c r="Z16" i="4"/>
  <c r="AA16" i="4" s="1"/>
  <c r="S35" i="4" s="1"/>
  <c r="Z17" i="4"/>
  <c r="AB17" i="4" s="1"/>
  <c r="Z18" i="4"/>
  <c r="AB18" i="4" s="1"/>
  <c r="Z4" i="4"/>
  <c r="AA4" i="4" s="1"/>
  <c r="S23" i="4" s="1"/>
  <c r="W5" i="4"/>
  <c r="X5" i="4" s="1"/>
  <c r="P24" i="4" s="1"/>
  <c r="W6" i="4"/>
  <c r="X6" i="4" s="1"/>
  <c r="P25" i="4" s="1"/>
  <c r="W7" i="4"/>
  <c r="Y7" i="4" s="1"/>
  <c r="W8" i="4"/>
  <c r="X8" i="4" s="1"/>
  <c r="P27" i="4" s="1"/>
  <c r="W9" i="4"/>
  <c r="Y9" i="4" s="1"/>
  <c r="W10" i="4"/>
  <c r="Y10" i="4" s="1"/>
  <c r="W11" i="4"/>
  <c r="X11" i="4" s="1"/>
  <c r="P30" i="4" s="1"/>
  <c r="W12" i="4"/>
  <c r="X12" i="4" s="1"/>
  <c r="P31" i="4" s="1"/>
  <c r="W13" i="4"/>
  <c r="X13" i="4" s="1"/>
  <c r="P32" i="4" s="1"/>
  <c r="W14" i="4"/>
  <c r="Y14" i="4" s="1"/>
  <c r="W15" i="4"/>
  <c r="X15" i="4" s="1"/>
  <c r="P34" i="4" s="1"/>
  <c r="W16" i="4"/>
  <c r="Y16" i="4" s="1"/>
  <c r="W17" i="4"/>
  <c r="Y17" i="4" s="1"/>
  <c r="W18" i="4"/>
  <c r="X18" i="4" s="1"/>
  <c r="P37" i="4" s="1"/>
  <c r="W4" i="4"/>
  <c r="Y4" i="4" s="1"/>
  <c r="AE5" i="4"/>
  <c r="AE6" i="4"/>
  <c r="AE7" i="4"/>
  <c r="AE9" i="4"/>
  <c r="AE10" i="4"/>
  <c r="AE11" i="4"/>
  <c r="AB15" i="4"/>
  <c r="AB6" i="4"/>
  <c r="AB5" i="4"/>
  <c r="AB4" i="4"/>
  <c r="Y5" i="4"/>
  <c r="Y6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4" i="4"/>
  <c r="AD13" i="4"/>
  <c r="V32" i="4" s="1"/>
  <c r="AA5" i="4"/>
  <c r="S24" i="4" s="1"/>
  <c r="AA6" i="4"/>
  <c r="S25" i="4" s="1"/>
  <c r="AA7" i="4"/>
  <c r="S26" i="4" s="1"/>
  <c r="AA14" i="4"/>
  <c r="S33" i="4" s="1"/>
  <c r="X16" i="4"/>
  <c r="P35" i="4" s="1"/>
  <c r="X4" i="4"/>
  <c r="P23" i="4" s="1"/>
  <c r="U5" i="4"/>
  <c r="U24" i="4" s="1"/>
  <c r="U6" i="4"/>
  <c r="U25" i="4" s="1"/>
  <c r="U7" i="4"/>
  <c r="U26" i="4" s="1"/>
  <c r="U8" i="4"/>
  <c r="U27" i="4" s="1"/>
  <c r="U9" i="4"/>
  <c r="U28" i="4" s="1"/>
  <c r="U10" i="4"/>
  <c r="U29" i="4" s="1"/>
  <c r="U11" i="4"/>
  <c r="U30" i="4" s="1"/>
  <c r="U12" i="4"/>
  <c r="U31" i="4" s="1"/>
  <c r="U13" i="4"/>
  <c r="U32" i="4" s="1"/>
  <c r="U14" i="4"/>
  <c r="U33" i="4" s="1"/>
  <c r="U15" i="4"/>
  <c r="U34" i="4" s="1"/>
  <c r="U16" i="4"/>
  <c r="U35" i="4" s="1"/>
  <c r="U17" i="4"/>
  <c r="U36" i="4" s="1"/>
  <c r="U18" i="4"/>
  <c r="U37" i="4" s="1"/>
  <c r="U4" i="4"/>
  <c r="U23" i="4" s="1"/>
  <c r="R5" i="4"/>
  <c r="R24" i="4" s="1"/>
  <c r="R6" i="4"/>
  <c r="R25" i="4" s="1"/>
  <c r="R7" i="4"/>
  <c r="R26" i="4" s="1"/>
  <c r="R8" i="4"/>
  <c r="R27" i="4" s="1"/>
  <c r="R9" i="4"/>
  <c r="R28" i="4" s="1"/>
  <c r="R10" i="4"/>
  <c r="R29" i="4" s="1"/>
  <c r="R11" i="4"/>
  <c r="R30" i="4" s="1"/>
  <c r="R12" i="4"/>
  <c r="R31" i="4" s="1"/>
  <c r="R13" i="4"/>
  <c r="R32" i="4" s="1"/>
  <c r="R14" i="4"/>
  <c r="R33" i="4" s="1"/>
  <c r="R15" i="4"/>
  <c r="R34" i="4" s="1"/>
  <c r="R16" i="4"/>
  <c r="R35" i="4" s="1"/>
  <c r="R17" i="4"/>
  <c r="R36" i="4" s="1"/>
  <c r="R18" i="4"/>
  <c r="R37" i="4" s="1"/>
  <c r="R4" i="4"/>
  <c r="R23" i="4" s="1"/>
  <c r="O5" i="4"/>
  <c r="O24" i="4" s="1"/>
  <c r="O6" i="4"/>
  <c r="O25" i="4" s="1"/>
  <c r="O7" i="4"/>
  <c r="O26" i="4" s="1"/>
  <c r="O8" i="4"/>
  <c r="O27" i="4" s="1"/>
  <c r="O9" i="4"/>
  <c r="O28" i="4" s="1"/>
  <c r="O10" i="4"/>
  <c r="O29" i="4" s="1"/>
  <c r="O11" i="4"/>
  <c r="O30" i="4" s="1"/>
  <c r="O12" i="4"/>
  <c r="O31" i="4" s="1"/>
  <c r="O13" i="4"/>
  <c r="O32" i="4" s="1"/>
  <c r="O14" i="4"/>
  <c r="O33" i="4" s="1"/>
  <c r="O15" i="4"/>
  <c r="O34" i="4" s="1"/>
  <c r="O16" i="4"/>
  <c r="O35" i="4" s="1"/>
  <c r="O17" i="4"/>
  <c r="O36" i="4" s="1"/>
  <c r="O18" i="4"/>
  <c r="O37" i="4" s="1"/>
  <c r="O4" i="4"/>
  <c r="O23" i="4" s="1"/>
  <c r="AA49" i="2"/>
  <c r="AA50" i="2"/>
  <c r="AA51" i="2"/>
  <c r="AA52" i="2"/>
  <c r="AA53" i="2"/>
  <c r="AA54" i="2"/>
  <c r="AA55" i="2"/>
  <c r="U49" i="2"/>
  <c r="U50" i="2"/>
  <c r="U51" i="2"/>
  <c r="U52" i="2"/>
  <c r="U53" i="2"/>
  <c r="U54" i="2"/>
  <c r="U55" i="2"/>
  <c r="AA48" i="2"/>
  <c r="U48" i="2"/>
  <c r="O49" i="2"/>
  <c r="O50" i="2"/>
  <c r="O51" i="2"/>
  <c r="O52" i="2"/>
  <c r="O53" i="2"/>
  <c r="O54" i="2"/>
  <c r="O55" i="2"/>
  <c r="O48" i="2"/>
  <c r="Q36" i="2"/>
  <c r="M5" i="4"/>
  <c r="M6" i="4"/>
  <c r="M7" i="4"/>
  <c r="M8" i="4"/>
  <c r="M9" i="4"/>
  <c r="K10" i="4"/>
  <c r="M10" i="4"/>
  <c r="M11" i="4"/>
  <c r="M12" i="4"/>
  <c r="I9" i="4" s="1"/>
  <c r="M13" i="4"/>
  <c r="I10" i="4" s="1"/>
  <c r="M14" i="4"/>
  <c r="I11" i="4" s="1"/>
  <c r="M15" i="4"/>
  <c r="I12" i="4" s="1"/>
  <c r="M18" i="4"/>
  <c r="I15" i="4" s="1"/>
  <c r="M4" i="4"/>
  <c r="H3" i="4"/>
  <c r="L11" i="4" s="1"/>
  <c r="G3" i="4"/>
  <c r="K6" i="4" s="1"/>
  <c r="M17" i="4"/>
  <c r="I14" i="4" s="1"/>
  <c r="M16" i="4"/>
  <c r="I13" i="4" s="1"/>
  <c r="AJ67" i="1"/>
  <c r="AJ68" i="1"/>
  <c r="AJ69" i="1"/>
  <c r="AJ70" i="1"/>
  <c r="AJ71" i="1"/>
  <c r="AJ72" i="1"/>
  <c r="AJ73" i="1"/>
  <c r="AJ66" i="1"/>
  <c r="AJ59" i="1"/>
  <c r="AJ60" i="1"/>
  <c r="AJ61" i="1"/>
  <c r="AJ62" i="1"/>
  <c r="AJ63" i="1"/>
  <c r="AJ64" i="1"/>
  <c r="AJ65" i="1"/>
  <c r="AJ58" i="1"/>
  <c r="AJ51" i="1"/>
  <c r="AJ52" i="1"/>
  <c r="AJ53" i="1"/>
  <c r="AJ54" i="1"/>
  <c r="AJ55" i="1"/>
  <c r="AJ56" i="1"/>
  <c r="AJ57" i="1"/>
  <c r="AJ50" i="1"/>
  <c r="AJ43" i="1"/>
  <c r="AJ44" i="1"/>
  <c r="AJ45" i="1"/>
  <c r="AJ46" i="1"/>
  <c r="AJ47" i="1"/>
  <c r="AJ48" i="1"/>
  <c r="AJ49" i="1"/>
  <c r="AJ42" i="1"/>
  <c r="AJ35" i="1"/>
  <c r="AJ36" i="1"/>
  <c r="AJ37" i="1"/>
  <c r="AJ38" i="1"/>
  <c r="AJ39" i="1"/>
  <c r="AJ40" i="1"/>
  <c r="AJ41" i="1"/>
  <c r="AJ34" i="1"/>
  <c r="AJ27" i="1"/>
  <c r="AJ28" i="1"/>
  <c r="AJ29" i="1"/>
  <c r="AJ30" i="1"/>
  <c r="AJ31" i="1"/>
  <c r="AJ32" i="1"/>
  <c r="AJ33" i="1"/>
  <c r="AJ26" i="1"/>
  <c r="AJ19" i="1"/>
  <c r="AJ20" i="1"/>
  <c r="AJ21" i="1"/>
  <c r="AJ22" i="1"/>
  <c r="AJ23" i="1"/>
  <c r="AJ24" i="1"/>
  <c r="AJ25" i="1"/>
  <c r="AJ18" i="1"/>
  <c r="AJ11" i="1"/>
  <c r="AJ12" i="1"/>
  <c r="AJ13" i="1"/>
  <c r="AJ14" i="1"/>
  <c r="AJ15" i="1"/>
  <c r="AJ16" i="1"/>
  <c r="AJ17" i="1"/>
  <c r="AJ10" i="1"/>
  <c r="AJ3" i="1"/>
  <c r="AJ4" i="1"/>
  <c r="AJ5" i="1"/>
  <c r="AJ6" i="1"/>
  <c r="AJ7" i="1"/>
  <c r="AJ8" i="1"/>
  <c r="AJ9" i="1"/>
  <c r="AJ2" i="1"/>
  <c r="P6" i="3"/>
  <c r="E15" i="3"/>
  <c r="E16" i="3"/>
  <c r="E17" i="3"/>
  <c r="E18" i="3"/>
  <c r="E19" i="3"/>
  <c r="E20" i="3"/>
  <c r="E21" i="3"/>
  <c r="E14" i="3"/>
  <c r="D15" i="3"/>
  <c r="D16" i="3"/>
  <c r="D17" i="3"/>
  <c r="D18" i="3"/>
  <c r="I18" i="3" s="1"/>
  <c r="D19" i="3"/>
  <c r="D20" i="3"/>
  <c r="D21" i="3"/>
  <c r="D14" i="3"/>
  <c r="C15" i="3"/>
  <c r="C16" i="3"/>
  <c r="C17" i="3"/>
  <c r="C18" i="3"/>
  <c r="H18" i="3" s="1"/>
  <c r="C19" i="3"/>
  <c r="H19" i="3" s="1"/>
  <c r="C20" i="3"/>
  <c r="C21" i="3"/>
  <c r="C14" i="3"/>
  <c r="AH90" i="12" l="1"/>
  <c r="AJ90" i="12" s="1"/>
  <c r="AD105" i="12"/>
  <c r="C109" i="12"/>
  <c r="J94" i="12"/>
  <c r="N94" i="12"/>
  <c r="F94" i="12"/>
  <c r="P94" i="12" s="1"/>
  <c r="B103" i="12"/>
  <c r="E88" i="12"/>
  <c r="O88" i="12" s="1"/>
  <c r="M88" i="12"/>
  <c r="I88" i="12"/>
  <c r="H88" i="12"/>
  <c r="G88" i="12"/>
  <c r="M94" i="12"/>
  <c r="B109" i="12"/>
  <c r="I94" i="12"/>
  <c r="H94" i="12"/>
  <c r="G94" i="12"/>
  <c r="E94" i="12"/>
  <c r="O94" i="12" s="1"/>
  <c r="F93" i="12"/>
  <c r="P93" i="12" s="1"/>
  <c r="N93" i="12"/>
  <c r="J93" i="12"/>
  <c r="C108" i="12"/>
  <c r="F92" i="12"/>
  <c r="P92" i="12" s="1"/>
  <c r="N92" i="12"/>
  <c r="J92" i="12"/>
  <c r="C107" i="12"/>
  <c r="C110" i="12"/>
  <c r="J95" i="12"/>
  <c r="N95" i="12"/>
  <c r="F95" i="12"/>
  <c r="P95" i="12" s="1"/>
  <c r="D116" i="12"/>
  <c r="K101" i="12"/>
  <c r="Q101" i="12" s="1"/>
  <c r="D118" i="12"/>
  <c r="K103" i="12"/>
  <c r="Q103" i="12" s="1"/>
  <c r="C103" i="12"/>
  <c r="F88" i="12"/>
  <c r="P88" i="12" s="1"/>
  <c r="N88" i="12"/>
  <c r="J88" i="12"/>
  <c r="K121" i="12"/>
  <c r="Q121" i="12" s="1"/>
  <c r="D136" i="12"/>
  <c r="M85" i="12"/>
  <c r="B100" i="12"/>
  <c r="I85" i="12"/>
  <c r="H85" i="12"/>
  <c r="G85" i="12"/>
  <c r="E85" i="12"/>
  <c r="O85" i="12" s="1"/>
  <c r="D112" i="12"/>
  <c r="K97" i="12"/>
  <c r="Q97" i="12" s="1"/>
  <c r="D111" i="12"/>
  <c r="K96" i="12"/>
  <c r="Q96" i="12" s="1"/>
  <c r="F99" i="12"/>
  <c r="P99" i="12" s="1"/>
  <c r="J99" i="12"/>
  <c r="N99" i="12"/>
  <c r="C114" i="12"/>
  <c r="N85" i="12"/>
  <c r="C100" i="12"/>
  <c r="J85" i="12"/>
  <c r="F85" i="12"/>
  <c r="P85" i="12" s="1"/>
  <c r="D113" i="12"/>
  <c r="K98" i="12"/>
  <c r="Q98" i="12" s="1"/>
  <c r="E92" i="12"/>
  <c r="O92" i="12" s="1"/>
  <c r="M92" i="12"/>
  <c r="I92" i="12"/>
  <c r="H92" i="12"/>
  <c r="G92" i="12"/>
  <c r="B107" i="12"/>
  <c r="AD91" i="12"/>
  <c r="AH76" i="12"/>
  <c r="AJ76" i="12" s="1"/>
  <c r="AH84" i="12"/>
  <c r="AJ84" i="12" s="1"/>
  <c r="AD99" i="12"/>
  <c r="B119" i="12"/>
  <c r="I104" i="12"/>
  <c r="H104" i="12"/>
  <c r="M104" i="12"/>
  <c r="G104" i="12"/>
  <c r="E104" i="12"/>
  <c r="O104" i="12" s="1"/>
  <c r="N87" i="12"/>
  <c r="J87" i="12"/>
  <c r="C102" i="12"/>
  <c r="F87" i="12"/>
  <c r="P87" i="12" s="1"/>
  <c r="D124" i="12"/>
  <c r="K109" i="12"/>
  <c r="Q109" i="12" s="1"/>
  <c r="B113" i="12"/>
  <c r="I98" i="12"/>
  <c r="G98" i="12"/>
  <c r="M98" i="12"/>
  <c r="D123" i="12"/>
  <c r="K108" i="12"/>
  <c r="Q108" i="12" s="1"/>
  <c r="D122" i="12"/>
  <c r="K107" i="12"/>
  <c r="Q107" i="12" s="1"/>
  <c r="D115" i="12"/>
  <c r="K100" i="12"/>
  <c r="Q100" i="12" s="1"/>
  <c r="B112" i="12"/>
  <c r="I97" i="12"/>
  <c r="H97" i="12"/>
  <c r="G97" i="12"/>
  <c r="E97" i="12"/>
  <c r="O97" i="12" s="1"/>
  <c r="M97" i="12"/>
  <c r="C121" i="12"/>
  <c r="F106" i="12"/>
  <c r="P106" i="12" s="1"/>
  <c r="N106" i="12"/>
  <c r="J106" i="12"/>
  <c r="F97" i="12"/>
  <c r="P97" i="12" s="1"/>
  <c r="C112" i="12"/>
  <c r="N97" i="12"/>
  <c r="J97" i="12"/>
  <c r="D120" i="12"/>
  <c r="K105" i="12"/>
  <c r="Q105" i="12" s="1"/>
  <c r="D117" i="12"/>
  <c r="K102" i="12"/>
  <c r="Q102" i="12" s="1"/>
  <c r="AD77" i="12"/>
  <c r="AH62" i="12"/>
  <c r="AJ62" i="12" s="1"/>
  <c r="B121" i="12"/>
  <c r="H106" i="12"/>
  <c r="G106" i="12"/>
  <c r="M106" i="12"/>
  <c r="I106" i="12"/>
  <c r="E106" i="12"/>
  <c r="O106" i="12" s="1"/>
  <c r="AD79" i="12"/>
  <c r="AH64" i="12"/>
  <c r="AJ64" i="12" s="1"/>
  <c r="D119" i="12"/>
  <c r="K104" i="12"/>
  <c r="Q104" i="12" s="1"/>
  <c r="AD95" i="12"/>
  <c r="AH80" i="12"/>
  <c r="AJ80" i="12" s="1"/>
  <c r="H93" i="12"/>
  <c r="AD97" i="12"/>
  <c r="AH82" i="12"/>
  <c r="AJ82" i="12" s="1"/>
  <c r="C98" i="12"/>
  <c r="E98" i="12" s="1"/>
  <c r="O98" i="12" s="1"/>
  <c r="N83" i="12"/>
  <c r="J83" i="12"/>
  <c r="F83" i="12"/>
  <c r="P83" i="12" s="1"/>
  <c r="B96" i="12"/>
  <c r="E81" i="12"/>
  <c r="O81" i="12" s="1"/>
  <c r="M81" i="12"/>
  <c r="I81" i="12"/>
  <c r="H81" i="12"/>
  <c r="G81" i="12"/>
  <c r="AD102" i="12"/>
  <c r="AH87" i="12"/>
  <c r="AJ87" i="12" s="1"/>
  <c r="E93" i="12"/>
  <c r="O93" i="12" s="1"/>
  <c r="C101" i="12"/>
  <c r="F86" i="12"/>
  <c r="P86" i="12" s="1"/>
  <c r="N86" i="12"/>
  <c r="J86" i="12"/>
  <c r="AH86" i="12"/>
  <c r="AJ86" i="12" s="1"/>
  <c r="AD101" i="12"/>
  <c r="AH70" i="12"/>
  <c r="AJ70" i="12" s="1"/>
  <c r="AD85" i="12"/>
  <c r="AD103" i="12"/>
  <c r="AH88" i="12"/>
  <c r="AJ88" i="12" s="1"/>
  <c r="M105" i="12"/>
  <c r="B120" i="12"/>
  <c r="I105" i="12"/>
  <c r="G105" i="12"/>
  <c r="H105" i="12"/>
  <c r="E105" i="12"/>
  <c r="O105" i="12" s="1"/>
  <c r="C120" i="12"/>
  <c r="J105" i="12"/>
  <c r="N105" i="12"/>
  <c r="F105" i="12"/>
  <c r="P105" i="12" s="1"/>
  <c r="AD93" i="12"/>
  <c r="AH78" i="12"/>
  <c r="AJ78" i="12" s="1"/>
  <c r="AD83" i="12"/>
  <c r="AH68" i="12"/>
  <c r="AJ68" i="12" s="1"/>
  <c r="H108" i="12"/>
  <c r="E108" i="12"/>
  <c r="O108" i="12" s="1"/>
  <c r="B123" i="12"/>
  <c r="M108" i="12"/>
  <c r="I108" i="12"/>
  <c r="G108" i="12"/>
  <c r="D110" i="12"/>
  <c r="K95" i="12"/>
  <c r="Q95" i="12" s="1"/>
  <c r="B114" i="12"/>
  <c r="G99" i="12"/>
  <c r="E99" i="12"/>
  <c r="O99" i="12" s="1"/>
  <c r="M99" i="12"/>
  <c r="I99" i="12"/>
  <c r="H99" i="12"/>
  <c r="C119" i="12"/>
  <c r="J104" i="12"/>
  <c r="F104" i="12"/>
  <c r="P104" i="12" s="1"/>
  <c r="N104" i="12"/>
  <c r="B102" i="12"/>
  <c r="M87" i="12"/>
  <c r="I87" i="12"/>
  <c r="H87" i="12"/>
  <c r="G87" i="12"/>
  <c r="E87" i="12"/>
  <c r="O87" i="12" s="1"/>
  <c r="AD89" i="12"/>
  <c r="AH74" i="12"/>
  <c r="AJ74" i="12" s="1"/>
  <c r="D114" i="12"/>
  <c r="K99" i="12"/>
  <c r="Q99" i="12" s="1"/>
  <c r="N96" i="12"/>
  <c r="C111" i="12"/>
  <c r="J96" i="12"/>
  <c r="F96" i="12"/>
  <c r="P96" i="12" s="1"/>
  <c r="AD96" i="12"/>
  <c r="AH81" i="12"/>
  <c r="AJ81" i="12" s="1"/>
  <c r="M80" i="12"/>
  <c r="I80" i="12"/>
  <c r="H80" i="12"/>
  <c r="G80" i="12"/>
  <c r="E80" i="12"/>
  <c r="O80" i="12" s="1"/>
  <c r="B95" i="12"/>
  <c r="H86" i="12"/>
  <c r="G86" i="12"/>
  <c r="E86" i="12"/>
  <c r="O86" i="12" s="1"/>
  <c r="B101" i="12"/>
  <c r="M86" i="12"/>
  <c r="I86" i="12"/>
  <c r="K77" i="7"/>
  <c r="D92" i="7"/>
  <c r="F77" i="7"/>
  <c r="E68" i="7"/>
  <c r="H68" i="7"/>
  <c r="G68" i="7"/>
  <c r="I68" i="7"/>
  <c r="B83" i="7"/>
  <c r="D108" i="7"/>
  <c r="K93" i="7"/>
  <c r="H79" i="7"/>
  <c r="E79" i="7"/>
  <c r="I79" i="7"/>
  <c r="G79" i="7"/>
  <c r="B94" i="7"/>
  <c r="J79" i="7"/>
  <c r="C94" i="7"/>
  <c r="F79" i="7"/>
  <c r="K80" i="7"/>
  <c r="D95" i="7"/>
  <c r="D98" i="7"/>
  <c r="K83" i="7"/>
  <c r="I118" i="7"/>
  <c r="B133" i="7"/>
  <c r="J76" i="7"/>
  <c r="F76" i="7"/>
  <c r="C91" i="7"/>
  <c r="F93" i="7"/>
  <c r="H71" i="7"/>
  <c r="E71" i="7"/>
  <c r="I71" i="7"/>
  <c r="G71" i="7"/>
  <c r="B86" i="7"/>
  <c r="B93" i="7"/>
  <c r="G78" i="7"/>
  <c r="H78" i="7"/>
  <c r="I78" i="7"/>
  <c r="E78" i="7"/>
  <c r="B135" i="7"/>
  <c r="I120" i="7"/>
  <c r="J65" i="7"/>
  <c r="F65" i="7"/>
  <c r="C80" i="7"/>
  <c r="D88" i="7"/>
  <c r="K73" i="7"/>
  <c r="G73" i="7"/>
  <c r="F87" i="7"/>
  <c r="C102" i="7"/>
  <c r="E102" i="7" s="1"/>
  <c r="J87" i="7"/>
  <c r="C81" i="7"/>
  <c r="F66" i="7"/>
  <c r="J66" i="7"/>
  <c r="J108" i="7"/>
  <c r="C123" i="7"/>
  <c r="E87" i="7"/>
  <c r="C100" i="7"/>
  <c r="F85" i="7"/>
  <c r="J85" i="7"/>
  <c r="H66" i="7"/>
  <c r="G66" i="7"/>
  <c r="E66" i="7"/>
  <c r="I66" i="7"/>
  <c r="B81" i="7"/>
  <c r="D102" i="7"/>
  <c r="K87" i="7"/>
  <c r="C114" i="7"/>
  <c r="J99" i="7"/>
  <c r="F99" i="7"/>
  <c r="B92" i="7"/>
  <c r="E77" i="7"/>
  <c r="I77" i="7"/>
  <c r="G77" i="7"/>
  <c r="H77" i="7"/>
  <c r="F75" i="7"/>
  <c r="J75" i="7"/>
  <c r="C90" i="7"/>
  <c r="E75" i="7"/>
  <c r="H75" i="7"/>
  <c r="C103" i="7"/>
  <c r="F88" i="7"/>
  <c r="J88" i="7"/>
  <c r="H88" i="7"/>
  <c r="E88" i="7"/>
  <c r="D105" i="7"/>
  <c r="K90" i="7"/>
  <c r="G90" i="7"/>
  <c r="B80" i="7"/>
  <c r="G65" i="7"/>
  <c r="I65" i="7"/>
  <c r="H65" i="7"/>
  <c r="E65" i="7"/>
  <c r="D86" i="7"/>
  <c r="K71" i="7"/>
  <c r="B119" i="7"/>
  <c r="I104" i="7"/>
  <c r="D96" i="7"/>
  <c r="K81" i="7"/>
  <c r="B117" i="7"/>
  <c r="G102" i="7"/>
  <c r="H102" i="7"/>
  <c r="I102" i="7"/>
  <c r="D82" i="7"/>
  <c r="K67" i="7"/>
  <c r="B84" i="7"/>
  <c r="G69" i="7"/>
  <c r="E69" i="7"/>
  <c r="H69" i="7"/>
  <c r="I69" i="7"/>
  <c r="C97" i="7"/>
  <c r="F82" i="7"/>
  <c r="J82" i="7"/>
  <c r="B85" i="7"/>
  <c r="G70" i="7"/>
  <c r="H70" i="7"/>
  <c r="E70" i="7"/>
  <c r="I70" i="7"/>
  <c r="C101" i="7"/>
  <c r="J86" i="7"/>
  <c r="K70" i="7"/>
  <c r="D85" i="7"/>
  <c r="E76" i="7"/>
  <c r="I76" i="7"/>
  <c r="G76" i="7"/>
  <c r="B91" i="7"/>
  <c r="H76" i="7"/>
  <c r="D94" i="7"/>
  <c r="K79" i="7"/>
  <c r="C122" i="7"/>
  <c r="J107" i="7"/>
  <c r="B82" i="7"/>
  <c r="I67" i="7"/>
  <c r="G67" i="7"/>
  <c r="H67" i="7"/>
  <c r="E67" i="7"/>
  <c r="D99" i="7"/>
  <c r="K84" i="7"/>
  <c r="C89" i="7"/>
  <c r="F74" i="7"/>
  <c r="J74" i="7"/>
  <c r="H74" i="7"/>
  <c r="E74" i="7"/>
  <c r="F67" i="7"/>
  <c r="F71" i="7"/>
  <c r="C83" i="7"/>
  <c r="J68" i="7"/>
  <c r="F68" i="7"/>
  <c r="D104" i="7"/>
  <c r="K89" i="7"/>
  <c r="D121" i="7"/>
  <c r="K106" i="7"/>
  <c r="AE8" i="4"/>
  <c r="AF5" i="4"/>
  <c r="AH5" i="4" s="1"/>
  <c r="AL9" i="4"/>
  <c r="AM9" i="4" s="1"/>
  <c r="W28" i="4" s="1"/>
  <c r="AI4" i="4"/>
  <c r="AJ4" i="4" s="1"/>
  <c r="T23" i="4" s="1"/>
  <c r="AL8" i="4"/>
  <c r="AM8" i="4" s="1"/>
  <c r="W27" i="4" s="1"/>
  <c r="AI18" i="4"/>
  <c r="AJ18" i="4" s="1"/>
  <c r="T37" i="4" s="1"/>
  <c r="AI17" i="4"/>
  <c r="AK17" i="4" s="1"/>
  <c r="AL6" i="4"/>
  <c r="AM6" i="4" s="1"/>
  <c r="W25" i="4" s="1"/>
  <c r="X25" i="4" s="1"/>
  <c r="AI16" i="4"/>
  <c r="AJ16" i="4" s="1"/>
  <c r="T35" i="4" s="1"/>
  <c r="AL5" i="4"/>
  <c r="AN5" i="4" s="1"/>
  <c r="AI10" i="4"/>
  <c r="AJ10" i="4" s="1"/>
  <c r="T29" i="4" s="1"/>
  <c r="AI9" i="4"/>
  <c r="AJ9" i="4" s="1"/>
  <c r="T28" i="4" s="1"/>
  <c r="AB7" i="4"/>
  <c r="AH7" i="4"/>
  <c r="AF4" i="4"/>
  <c r="AI8" i="4"/>
  <c r="AJ8" i="4" s="1"/>
  <c r="T27" i="4" s="1"/>
  <c r="AB14" i="4"/>
  <c r="AF18" i="4"/>
  <c r="AG18" i="4" s="1"/>
  <c r="Q37" i="4" s="1"/>
  <c r="AH6" i="4"/>
  <c r="AF17" i="4"/>
  <c r="AG17" i="4" s="1"/>
  <c r="Q36" i="4" s="1"/>
  <c r="AE13" i="4"/>
  <c r="AF11" i="4"/>
  <c r="AH11" i="4" s="1"/>
  <c r="AF10" i="4"/>
  <c r="AG10" i="4" s="1"/>
  <c r="Q29" i="4" s="1"/>
  <c r="AL4" i="4"/>
  <c r="AM4" i="4" s="1"/>
  <c r="W23" i="4" s="1"/>
  <c r="AF9" i="4"/>
  <c r="AL18" i="4"/>
  <c r="AM18" i="4" s="1"/>
  <c r="W37" i="4" s="1"/>
  <c r="AF8" i="4"/>
  <c r="AL17" i="4"/>
  <c r="AM17" i="4" s="1"/>
  <c r="W36" i="4" s="1"/>
  <c r="AJ14" i="4"/>
  <c r="T33" i="4" s="1"/>
  <c r="AK14" i="4"/>
  <c r="AN13" i="4"/>
  <c r="AM13" i="4"/>
  <c r="W32" i="4" s="1"/>
  <c r="AN12" i="4"/>
  <c r="AM12" i="4"/>
  <c r="W31" i="4" s="1"/>
  <c r="X9" i="4"/>
  <c r="P28" i="4" s="1"/>
  <c r="AD10" i="4"/>
  <c r="V29" i="4" s="1"/>
  <c r="X7" i="4"/>
  <c r="P26" i="4" s="1"/>
  <c r="Y26" i="4" s="1"/>
  <c r="Y13" i="4"/>
  <c r="AK6" i="4"/>
  <c r="AA9" i="4"/>
  <c r="S28" i="4" s="1"/>
  <c r="Y8" i="4"/>
  <c r="AM15" i="4"/>
  <c r="W34" i="4" s="1"/>
  <c r="AF13" i="4"/>
  <c r="AG13" i="4" s="1"/>
  <c r="Q32" i="4" s="1"/>
  <c r="AI12" i="4"/>
  <c r="AK12" i="4" s="1"/>
  <c r="AL11" i="4"/>
  <c r="X10" i="4"/>
  <c r="P29" i="4" s="1"/>
  <c r="AA8" i="4"/>
  <c r="S27" i="4" s="1"/>
  <c r="AE12" i="4"/>
  <c r="AF12" i="4"/>
  <c r="AG12" i="4" s="1"/>
  <c r="Q31" i="4" s="1"/>
  <c r="AI11" i="4"/>
  <c r="AJ11" i="4" s="1"/>
  <c r="T30" i="4" s="1"/>
  <c r="AK9" i="4"/>
  <c r="AN7" i="4"/>
  <c r="AB10" i="4"/>
  <c r="AK7" i="4"/>
  <c r="AG5" i="4"/>
  <c r="Q24" i="4" s="1"/>
  <c r="Y12" i="4"/>
  <c r="AB13" i="4"/>
  <c r="AM5" i="4"/>
  <c r="W24" i="4" s="1"/>
  <c r="AD4" i="4"/>
  <c r="V23" i="4" s="1"/>
  <c r="Y11" i="4"/>
  <c r="AJ17" i="4"/>
  <c r="T36" i="4" s="1"/>
  <c r="AK5" i="4"/>
  <c r="AF16" i="4"/>
  <c r="AI15" i="4"/>
  <c r="AL14" i="4"/>
  <c r="AN6" i="4"/>
  <c r="AB11" i="4"/>
  <c r="AK16" i="4"/>
  <c r="AF15" i="4"/>
  <c r="AD12" i="4"/>
  <c r="V31" i="4" s="1"/>
  <c r="AB12" i="4"/>
  <c r="AF14" i="4"/>
  <c r="AI13" i="4"/>
  <c r="Y25" i="4"/>
  <c r="AN18" i="4"/>
  <c r="AM10" i="4"/>
  <c r="W29" i="4" s="1"/>
  <c r="AN17" i="4"/>
  <c r="AN9" i="4"/>
  <c r="AN16" i="4"/>
  <c r="AN8" i="4"/>
  <c r="AK11" i="4"/>
  <c r="AK18" i="4"/>
  <c r="AK10" i="4"/>
  <c r="AK4" i="4"/>
  <c r="AH13" i="4"/>
  <c r="AG11" i="4"/>
  <c r="Q30" i="4" s="1"/>
  <c r="AH12" i="4"/>
  <c r="AH18" i="4"/>
  <c r="AH10" i="4"/>
  <c r="AH17" i="4"/>
  <c r="AD18" i="4"/>
  <c r="V37" i="4" s="1"/>
  <c r="AD17" i="4"/>
  <c r="V36" i="4" s="1"/>
  <c r="AD16" i="4"/>
  <c r="V35" i="4" s="1"/>
  <c r="AD15" i="4"/>
  <c r="V34" i="4" s="1"/>
  <c r="AD14" i="4"/>
  <c r="V33" i="4" s="1"/>
  <c r="AB16" i="4"/>
  <c r="AA18" i="4"/>
  <c r="S37" i="4" s="1"/>
  <c r="AA17" i="4"/>
  <c r="S36" i="4" s="1"/>
  <c r="X17" i="4"/>
  <c r="P36" i="4" s="1"/>
  <c r="Y18" i="4"/>
  <c r="Y15" i="4"/>
  <c r="X14" i="4"/>
  <c r="P33" i="4" s="1"/>
  <c r="K11" i="4"/>
  <c r="L16" i="4"/>
  <c r="L5" i="4"/>
  <c r="K16" i="4"/>
  <c r="G13" i="4" s="1"/>
  <c r="K5" i="4"/>
  <c r="L15" i="4"/>
  <c r="L10" i="4"/>
  <c r="L9" i="4"/>
  <c r="K4" i="4"/>
  <c r="L14" i="4"/>
  <c r="K9" i="4"/>
  <c r="L13" i="4"/>
  <c r="K8" i="4"/>
  <c r="K14" i="4"/>
  <c r="G11" i="4" s="1"/>
  <c r="K18" i="4"/>
  <c r="G15" i="4" s="1"/>
  <c r="K15" i="4"/>
  <c r="G12" i="4" s="1"/>
  <c r="L4" i="4"/>
  <c r="L8" i="4"/>
  <c r="L18" i="4"/>
  <c r="K13" i="4"/>
  <c r="L7" i="4"/>
  <c r="L12" i="4"/>
  <c r="K7" i="4"/>
  <c r="L17" i="4"/>
  <c r="K12" i="4"/>
  <c r="K17" i="4"/>
  <c r="G14" i="4" s="1"/>
  <c r="L6" i="4"/>
  <c r="I21" i="3"/>
  <c r="G21" i="3"/>
  <c r="F21" i="3"/>
  <c r="G20" i="3"/>
  <c r="I19" i="3"/>
  <c r="G18" i="3"/>
  <c r="I20" i="3"/>
  <c r="H20" i="3"/>
  <c r="F20" i="3"/>
  <c r="F19" i="3"/>
  <c r="G19" i="3"/>
  <c r="H21" i="3"/>
  <c r="F18" i="3"/>
  <c r="AH96" i="12" l="1"/>
  <c r="AJ96" i="12" s="1"/>
  <c r="AD111" i="12"/>
  <c r="D134" i="12"/>
  <c r="K119" i="12"/>
  <c r="Q119" i="12" s="1"/>
  <c r="D135" i="12"/>
  <c r="K120" i="12"/>
  <c r="Q120" i="12" s="1"/>
  <c r="D130" i="12"/>
  <c r="K115" i="12"/>
  <c r="Q115" i="12" s="1"/>
  <c r="AD116" i="12"/>
  <c r="AH101" i="12"/>
  <c r="AJ101" i="12" s="1"/>
  <c r="J103" i="12"/>
  <c r="F103" i="12"/>
  <c r="P103" i="12" s="1"/>
  <c r="C118" i="12"/>
  <c r="N103" i="12"/>
  <c r="N107" i="12"/>
  <c r="C122" i="12"/>
  <c r="J107" i="12"/>
  <c r="F107" i="12"/>
  <c r="P107" i="12" s="1"/>
  <c r="D126" i="12"/>
  <c r="K111" i="12"/>
  <c r="Q111" i="12" s="1"/>
  <c r="N112" i="12"/>
  <c r="C127" i="12"/>
  <c r="J112" i="12"/>
  <c r="F112" i="12"/>
  <c r="P112" i="12" s="1"/>
  <c r="D137" i="12"/>
  <c r="K122" i="12"/>
  <c r="Q122" i="12" s="1"/>
  <c r="B129" i="12"/>
  <c r="I114" i="12"/>
  <c r="H114" i="12"/>
  <c r="M114" i="12"/>
  <c r="G114" i="12"/>
  <c r="E114" i="12"/>
  <c r="O114" i="12" s="1"/>
  <c r="C126" i="12"/>
  <c r="J111" i="12"/>
  <c r="N111" i="12"/>
  <c r="F111" i="12"/>
  <c r="P111" i="12" s="1"/>
  <c r="H102" i="12"/>
  <c r="E102" i="12"/>
  <c r="O102" i="12" s="1"/>
  <c r="M102" i="12"/>
  <c r="I102" i="12"/>
  <c r="G102" i="12"/>
  <c r="B117" i="12"/>
  <c r="D125" i="12"/>
  <c r="K110" i="12"/>
  <c r="Q110" i="12" s="1"/>
  <c r="C135" i="12"/>
  <c r="J120" i="12"/>
  <c r="F120" i="12"/>
  <c r="P120" i="12" s="1"/>
  <c r="N120" i="12"/>
  <c r="H96" i="12"/>
  <c r="B111" i="12"/>
  <c r="M96" i="12"/>
  <c r="I96" i="12"/>
  <c r="G96" i="12"/>
  <c r="E96" i="12"/>
  <c r="O96" i="12" s="1"/>
  <c r="AD94" i="12"/>
  <c r="AH79" i="12"/>
  <c r="AJ79" i="12" s="1"/>
  <c r="D128" i="12"/>
  <c r="K113" i="12"/>
  <c r="Q113" i="12" s="1"/>
  <c r="D127" i="12"/>
  <c r="K112" i="12"/>
  <c r="Q112" i="12" s="1"/>
  <c r="M121" i="12"/>
  <c r="B136" i="12"/>
  <c r="I121" i="12"/>
  <c r="G121" i="12"/>
  <c r="H121" i="12"/>
  <c r="E121" i="12"/>
  <c r="O121" i="12" s="1"/>
  <c r="K123" i="12"/>
  <c r="Q123" i="12" s="1"/>
  <c r="D138" i="12"/>
  <c r="D133" i="12"/>
  <c r="K118" i="12"/>
  <c r="Q118" i="12" s="1"/>
  <c r="F108" i="12"/>
  <c r="P108" i="12" s="1"/>
  <c r="N108" i="12"/>
  <c r="C123" i="12"/>
  <c r="J108" i="12"/>
  <c r="B118" i="12"/>
  <c r="I103" i="12"/>
  <c r="M103" i="12"/>
  <c r="H103" i="12"/>
  <c r="G103" i="12"/>
  <c r="E103" i="12"/>
  <c r="O103" i="12" s="1"/>
  <c r="C117" i="12"/>
  <c r="J102" i="12"/>
  <c r="N102" i="12"/>
  <c r="F102" i="12"/>
  <c r="P102" i="12" s="1"/>
  <c r="N101" i="12"/>
  <c r="J101" i="12"/>
  <c r="C116" i="12"/>
  <c r="F101" i="12"/>
  <c r="P101" i="12" s="1"/>
  <c r="E101" i="12"/>
  <c r="O101" i="12" s="1"/>
  <c r="M101" i="12"/>
  <c r="I101" i="12"/>
  <c r="H101" i="12"/>
  <c r="B116" i="12"/>
  <c r="G101" i="12"/>
  <c r="N100" i="12"/>
  <c r="C115" i="12"/>
  <c r="J100" i="12"/>
  <c r="F100" i="12"/>
  <c r="P100" i="12" s="1"/>
  <c r="D131" i="12"/>
  <c r="K116" i="12"/>
  <c r="Q116" i="12" s="1"/>
  <c r="B110" i="12"/>
  <c r="I95" i="12"/>
  <c r="G95" i="12"/>
  <c r="M95" i="12"/>
  <c r="H95" i="12"/>
  <c r="E95" i="12"/>
  <c r="O95" i="12" s="1"/>
  <c r="N119" i="12"/>
  <c r="C134" i="12"/>
  <c r="J119" i="12"/>
  <c r="F119" i="12"/>
  <c r="P119" i="12" s="1"/>
  <c r="B138" i="12"/>
  <c r="M123" i="12"/>
  <c r="G123" i="12"/>
  <c r="E123" i="12"/>
  <c r="O123" i="12" s="1"/>
  <c r="I123" i="12"/>
  <c r="N98" i="12"/>
  <c r="F98" i="12"/>
  <c r="P98" i="12" s="1"/>
  <c r="C113" i="12"/>
  <c r="J98" i="12"/>
  <c r="C136" i="12"/>
  <c r="J121" i="12"/>
  <c r="F121" i="12"/>
  <c r="P121" i="12" s="1"/>
  <c r="N121" i="12"/>
  <c r="E119" i="12"/>
  <c r="O119" i="12" s="1"/>
  <c r="B134" i="12"/>
  <c r="I119" i="12"/>
  <c r="M119" i="12"/>
  <c r="H119" i="12"/>
  <c r="G119" i="12"/>
  <c r="K114" i="12"/>
  <c r="Q114" i="12" s="1"/>
  <c r="D129" i="12"/>
  <c r="AD92" i="12"/>
  <c r="AH77" i="12"/>
  <c r="AJ77" i="12" s="1"/>
  <c r="H98" i="12"/>
  <c r="AD114" i="12"/>
  <c r="AH99" i="12"/>
  <c r="AJ99" i="12" s="1"/>
  <c r="M100" i="12"/>
  <c r="G100" i="12"/>
  <c r="B115" i="12"/>
  <c r="I100" i="12"/>
  <c r="H100" i="12"/>
  <c r="E100" i="12"/>
  <c r="O100" i="12" s="1"/>
  <c r="B135" i="12"/>
  <c r="I120" i="12"/>
  <c r="H120" i="12"/>
  <c r="M120" i="12"/>
  <c r="G120" i="12"/>
  <c r="E120" i="12"/>
  <c r="O120" i="12" s="1"/>
  <c r="AD112" i="12"/>
  <c r="AH97" i="12"/>
  <c r="AJ97" i="12" s="1"/>
  <c r="N114" i="12"/>
  <c r="F114" i="12"/>
  <c r="P114" i="12" s="1"/>
  <c r="J114" i="12"/>
  <c r="C129" i="12"/>
  <c r="F109" i="12"/>
  <c r="P109" i="12" s="1"/>
  <c r="C124" i="12"/>
  <c r="N109" i="12"/>
  <c r="J109" i="12"/>
  <c r="B128" i="12"/>
  <c r="I113" i="12"/>
  <c r="H113" i="12"/>
  <c r="G113" i="12"/>
  <c r="M113" i="12"/>
  <c r="F110" i="12"/>
  <c r="P110" i="12" s="1"/>
  <c r="C125" i="12"/>
  <c r="J110" i="12"/>
  <c r="N110" i="12"/>
  <c r="AD120" i="12"/>
  <c r="AH105" i="12"/>
  <c r="AJ105" i="12" s="1"/>
  <c r="AD104" i="12"/>
  <c r="AH89" i="12"/>
  <c r="AJ89" i="12" s="1"/>
  <c r="AD98" i="12"/>
  <c r="AH83" i="12"/>
  <c r="AJ83" i="12" s="1"/>
  <c r="AH91" i="12"/>
  <c r="AJ91" i="12" s="1"/>
  <c r="AD106" i="12"/>
  <c r="K136" i="12"/>
  <c r="Q136" i="12" s="1"/>
  <c r="D151" i="12"/>
  <c r="K151" i="12" s="1"/>
  <c r="Q151" i="12" s="1"/>
  <c r="AD118" i="12"/>
  <c r="AH103" i="12"/>
  <c r="AJ103" i="12" s="1"/>
  <c r="AH102" i="12"/>
  <c r="AJ102" i="12" s="1"/>
  <c r="AD117" i="12"/>
  <c r="D139" i="12"/>
  <c r="K124" i="12"/>
  <c r="Q124" i="12" s="1"/>
  <c r="M107" i="12"/>
  <c r="H107" i="12"/>
  <c r="G107" i="12"/>
  <c r="E107" i="12"/>
  <c r="O107" i="12" s="1"/>
  <c r="B122" i="12"/>
  <c r="I107" i="12"/>
  <c r="AD108" i="12"/>
  <c r="AH93" i="12"/>
  <c r="AJ93" i="12" s="1"/>
  <c r="AD100" i="12"/>
  <c r="AH85" i="12"/>
  <c r="AJ85" i="12" s="1"/>
  <c r="AD110" i="12"/>
  <c r="AH95" i="12"/>
  <c r="AJ95" i="12" s="1"/>
  <c r="D132" i="12"/>
  <c r="K117" i="12"/>
  <c r="Q117" i="12" s="1"/>
  <c r="H112" i="12"/>
  <c r="M112" i="12"/>
  <c r="B127" i="12"/>
  <c r="I112" i="12"/>
  <c r="G112" i="12"/>
  <c r="E112" i="12"/>
  <c r="O112" i="12" s="1"/>
  <c r="M109" i="12"/>
  <c r="B124" i="12"/>
  <c r="I109" i="12"/>
  <c r="E109" i="12"/>
  <c r="O109" i="12" s="1"/>
  <c r="H109" i="12"/>
  <c r="G109" i="12"/>
  <c r="D107" i="7"/>
  <c r="F92" i="7"/>
  <c r="K92" i="7"/>
  <c r="D119" i="7"/>
  <c r="K104" i="7"/>
  <c r="C112" i="7"/>
  <c r="J97" i="7"/>
  <c r="G104" i="7"/>
  <c r="H82" i="7"/>
  <c r="E82" i="7"/>
  <c r="G82" i="7"/>
  <c r="I82" i="7"/>
  <c r="B97" i="7"/>
  <c r="D117" i="7"/>
  <c r="K102" i="7"/>
  <c r="J100" i="7"/>
  <c r="C115" i="7"/>
  <c r="C109" i="7"/>
  <c r="F94" i="7"/>
  <c r="J94" i="7"/>
  <c r="D123" i="7"/>
  <c r="K108" i="7"/>
  <c r="C104" i="7"/>
  <c r="J89" i="7"/>
  <c r="F89" i="7"/>
  <c r="H89" i="7"/>
  <c r="E89" i="7"/>
  <c r="B95" i="7"/>
  <c r="I80" i="7"/>
  <c r="G80" i="7"/>
  <c r="E80" i="7"/>
  <c r="H80" i="7"/>
  <c r="C118" i="7"/>
  <c r="J103" i="7"/>
  <c r="F103" i="7"/>
  <c r="E103" i="7"/>
  <c r="H103" i="7"/>
  <c r="G81" i="7"/>
  <c r="H81" i="7"/>
  <c r="I81" i="7"/>
  <c r="B96" i="7"/>
  <c r="E81" i="7"/>
  <c r="C117" i="7"/>
  <c r="J102" i="7"/>
  <c r="F102" i="7"/>
  <c r="C106" i="7"/>
  <c r="J91" i="7"/>
  <c r="F91" i="7"/>
  <c r="B98" i="7"/>
  <c r="I83" i="7"/>
  <c r="E83" i="7"/>
  <c r="G83" i="7"/>
  <c r="H83" i="7"/>
  <c r="C95" i="7"/>
  <c r="F80" i="7"/>
  <c r="J80" i="7"/>
  <c r="G94" i="7"/>
  <c r="I94" i="7"/>
  <c r="B109" i="7"/>
  <c r="E94" i="7"/>
  <c r="H94" i="7"/>
  <c r="D97" i="7"/>
  <c r="K82" i="7"/>
  <c r="B106" i="7"/>
  <c r="I91" i="7"/>
  <c r="E91" i="7"/>
  <c r="H91" i="7"/>
  <c r="G91" i="7"/>
  <c r="B108" i="7"/>
  <c r="I93" i="7"/>
  <c r="H93" i="7"/>
  <c r="G93" i="7"/>
  <c r="E93" i="7"/>
  <c r="D114" i="7"/>
  <c r="K99" i="7"/>
  <c r="C137" i="7"/>
  <c r="J122" i="7"/>
  <c r="D100" i="7"/>
  <c r="K85" i="7"/>
  <c r="B132" i="7"/>
  <c r="G117" i="7"/>
  <c r="H117" i="7"/>
  <c r="I117" i="7"/>
  <c r="B107" i="7"/>
  <c r="E92" i="7"/>
  <c r="H92" i="7"/>
  <c r="I92" i="7"/>
  <c r="G92" i="7"/>
  <c r="F108" i="7"/>
  <c r="B101" i="7"/>
  <c r="G86" i="7"/>
  <c r="E86" i="7"/>
  <c r="I86" i="7"/>
  <c r="H86" i="7"/>
  <c r="D110" i="7"/>
  <c r="K95" i="7"/>
  <c r="C138" i="7"/>
  <c r="J123" i="7"/>
  <c r="F123" i="7"/>
  <c r="E84" i="7"/>
  <c r="H84" i="7"/>
  <c r="G84" i="7"/>
  <c r="I84" i="7"/>
  <c r="B99" i="7"/>
  <c r="D101" i="7"/>
  <c r="K86" i="7"/>
  <c r="C105" i="7"/>
  <c r="J90" i="7"/>
  <c r="F90" i="7"/>
  <c r="H90" i="7"/>
  <c r="E90" i="7"/>
  <c r="B148" i="7"/>
  <c r="I133" i="7"/>
  <c r="C129" i="7"/>
  <c r="J114" i="7"/>
  <c r="F114" i="7"/>
  <c r="C116" i="7"/>
  <c r="F101" i="7"/>
  <c r="J101" i="7"/>
  <c r="C96" i="7"/>
  <c r="J81" i="7"/>
  <c r="F81" i="7"/>
  <c r="C98" i="7"/>
  <c r="J83" i="7"/>
  <c r="F83" i="7"/>
  <c r="B134" i="7"/>
  <c r="G119" i="7"/>
  <c r="I119" i="7"/>
  <c r="D113" i="7"/>
  <c r="K98" i="7"/>
  <c r="B100" i="7"/>
  <c r="H85" i="7"/>
  <c r="E85" i="7"/>
  <c r="G85" i="7"/>
  <c r="I85" i="7"/>
  <c r="D120" i="7"/>
  <c r="K105" i="7"/>
  <c r="G105" i="7"/>
  <c r="D136" i="7"/>
  <c r="K121" i="7"/>
  <c r="D109" i="7"/>
  <c r="K94" i="7"/>
  <c r="F86" i="7"/>
  <c r="D111" i="7"/>
  <c r="K96" i="7"/>
  <c r="K88" i="7"/>
  <c r="D103" i="7"/>
  <c r="G88" i="7"/>
  <c r="B150" i="7"/>
  <c r="I135" i="7"/>
  <c r="Y24" i="4"/>
  <c r="X24" i="4"/>
  <c r="X26" i="4"/>
  <c r="X29" i="4"/>
  <c r="AH4" i="4"/>
  <c r="AG4" i="4"/>
  <c r="Q23" i="4" s="1"/>
  <c r="AN4" i="4"/>
  <c r="AG8" i="4"/>
  <c r="Q27" i="4" s="1"/>
  <c r="AH8" i="4"/>
  <c r="AH9" i="4"/>
  <c r="AG9" i="4"/>
  <c r="Q28" i="4" s="1"/>
  <c r="AK8" i="4"/>
  <c r="AJ13" i="4"/>
  <c r="T32" i="4" s="1"/>
  <c r="AK13" i="4"/>
  <c r="AH14" i="4"/>
  <c r="AG14" i="4"/>
  <c r="Q33" i="4" s="1"/>
  <c r="AG15" i="4"/>
  <c r="Q34" i="4" s="1"/>
  <c r="AH15" i="4"/>
  <c r="AM14" i="4"/>
  <c r="W33" i="4" s="1"/>
  <c r="AN14" i="4"/>
  <c r="AJ15" i="4"/>
  <c r="T34" i="4" s="1"/>
  <c r="AK15" i="4"/>
  <c r="AG16" i="4"/>
  <c r="Q35" i="4" s="1"/>
  <c r="X35" i="4" s="1"/>
  <c r="AH16" i="4"/>
  <c r="AJ12" i="4"/>
  <c r="T31" i="4" s="1"/>
  <c r="X31" i="4" s="1"/>
  <c r="AM11" i="4"/>
  <c r="W30" i="4" s="1"/>
  <c r="X30" i="4" s="1"/>
  <c r="AN11" i="4"/>
  <c r="Y37" i="4"/>
  <c r="Y36" i="4"/>
  <c r="Y29" i="4"/>
  <c r="X36" i="4"/>
  <c r="X37" i="4"/>
  <c r="H9" i="4"/>
  <c r="H15" i="4"/>
  <c r="H13" i="4"/>
  <c r="H11" i="4"/>
  <c r="H14" i="4"/>
  <c r="H10" i="4"/>
  <c r="H12" i="4"/>
  <c r="O4" i="3" a="1"/>
  <c r="O4" i="3" s="1"/>
  <c r="J15" i="3" s="1"/>
  <c r="O5" i="3" a="1"/>
  <c r="O5" i="3" s="1"/>
  <c r="J16" i="3" s="1"/>
  <c r="O6" i="3" a="1"/>
  <c r="O6" i="3" s="1"/>
  <c r="J17" i="3" s="1"/>
  <c r="O7" i="3" a="1"/>
  <c r="O7" i="3" s="1"/>
  <c r="J18" i="3" s="1"/>
  <c r="O8" i="3" a="1"/>
  <c r="O8" i="3" s="1"/>
  <c r="J19" i="3" s="1"/>
  <c r="O9" i="3" a="1"/>
  <c r="O9" i="3" s="1"/>
  <c r="J20" i="3" s="1"/>
  <c r="O10" i="3" a="1"/>
  <c r="O10" i="3" s="1"/>
  <c r="J21" i="3" s="1"/>
  <c r="O3" i="3" a="1"/>
  <c r="O3" i="3" s="1"/>
  <c r="J14" i="3" s="1"/>
  <c r="K129" i="12" l="1"/>
  <c r="Q129" i="12" s="1"/>
  <c r="D144" i="12"/>
  <c r="K144" i="12" s="1"/>
  <c r="Q144" i="12" s="1"/>
  <c r="M111" i="12"/>
  <c r="B126" i="12"/>
  <c r="I111" i="12"/>
  <c r="G111" i="12"/>
  <c r="H111" i="12"/>
  <c r="E111" i="12"/>
  <c r="O111" i="12" s="1"/>
  <c r="D154" i="12"/>
  <c r="K154" i="12" s="1"/>
  <c r="Q154" i="12" s="1"/>
  <c r="K139" i="12"/>
  <c r="Q139" i="12" s="1"/>
  <c r="J129" i="12"/>
  <c r="C144" i="12"/>
  <c r="N129" i="12"/>
  <c r="F129" i="12"/>
  <c r="P129" i="12" s="1"/>
  <c r="C128" i="12"/>
  <c r="N113" i="12"/>
  <c r="J113" i="12"/>
  <c r="F113" i="12"/>
  <c r="P113" i="12" s="1"/>
  <c r="I136" i="12"/>
  <c r="H136" i="12"/>
  <c r="B151" i="12"/>
  <c r="M136" i="12"/>
  <c r="G136" i="12"/>
  <c r="E136" i="12"/>
  <c r="O136" i="12" s="1"/>
  <c r="F126" i="12"/>
  <c r="P126" i="12" s="1"/>
  <c r="J126" i="12"/>
  <c r="C141" i="12"/>
  <c r="N126" i="12"/>
  <c r="D147" i="12"/>
  <c r="K147" i="12" s="1"/>
  <c r="Q147" i="12" s="1"/>
  <c r="K132" i="12"/>
  <c r="Q132" i="12" s="1"/>
  <c r="AH110" i="12"/>
  <c r="AJ110" i="12" s="1"/>
  <c r="AD125" i="12"/>
  <c r="AH125" i="12" s="1"/>
  <c r="AJ125" i="12" s="1"/>
  <c r="E113" i="12"/>
  <c r="O113" i="12" s="1"/>
  <c r="D141" i="12"/>
  <c r="K141" i="12" s="1"/>
  <c r="Q141" i="12" s="1"/>
  <c r="K126" i="12"/>
  <c r="Q126" i="12" s="1"/>
  <c r="M110" i="12"/>
  <c r="H110" i="12"/>
  <c r="G110" i="12"/>
  <c r="E110" i="12"/>
  <c r="O110" i="12" s="1"/>
  <c r="B125" i="12"/>
  <c r="I110" i="12"/>
  <c r="K130" i="12"/>
  <c r="Q130" i="12" s="1"/>
  <c r="D145" i="12"/>
  <c r="K145" i="12" s="1"/>
  <c r="Q145" i="12" s="1"/>
  <c r="AH117" i="12"/>
  <c r="AJ117" i="12" s="1"/>
  <c r="AD132" i="12"/>
  <c r="AH132" i="12" s="1"/>
  <c r="AJ132" i="12" s="1"/>
  <c r="M118" i="12"/>
  <c r="H118" i="12"/>
  <c r="E118" i="12"/>
  <c r="O118" i="12" s="1"/>
  <c r="B133" i="12"/>
  <c r="I118" i="12"/>
  <c r="G118" i="12"/>
  <c r="B139" i="12"/>
  <c r="H124" i="12"/>
  <c r="G124" i="12"/>
  <c r="E124" i="12"/>
  <c r="O124" i="12" s="1"/>
  <c r="I124" i="12"/>
  <c r="M124" i="12"/>
  <c r="AH100" i="12"/>
  <c r="AJ100" i="12" s="1"/>
  <c r="AD115" i="12"/>
  <c r="AD113" i="12"/>
  <c r="AH98" i="12"/>
  <c r="AJ98" i="12" s="1"/>
  <c r="B130" i="12"/>
  <c r="I115" i="12"/>
  <c r="G115" i="12"/>
  <c r="E115" i="12"/>
  <c r="O115" i="12" s="1"/>
  <c r="M115" i="12"/>
  <c r="H115" i="12"/>
  <c r="C150" i="12"/>
  <c r="F135" i="12"/>
  <c r="P135" i="12" s="1"/>
  <c r="N135" i="12"/>
  <c r="J135" i="12"/>
  <c r="K135" i="12"/>
  <c r="Q135" i="12" s="1"/>
  <c r="D150" i="12"/>
  <c r="K150" i="12" s="1"/>
  <c r="Q150" i="12" s="1"/>
  <c r="F124" i="12"/>
  <c r="P124" i="12" s="1"/>
  <c r="N124" i="12"/>
  <c r="C139" i="12"/>
  <c r="J124" i="12"/>
  <c r="H128" i="12"/>
  <c r="B143" i="12"/>
  <c r="E128" i="12"/>
  <c r="O128" i="12" s="1"/>
  <c r="M128" i="12"/>
  <c r="I128" i="12"/>
  <c r="G128" i="12"/>
  <c r="K131" i="12"/>
  <c r="Q131" i="12" s="1"/>
  <c r="D146" i="12"/>
  <c r="K146" i="12" s="1"/>
  <c r="Q146" i="12" s="1"/>
  <c r="C138" i="12"/>
  <c r="N123" i="12"/>
  <c r="J123" i="12"/>
  <c r="F123" i="12"/>
  <c r="P123" i="12" s="1"/>
  <c r="AH108" i="12"/>
  <c r="AJ108" i="12" s="1"/>
  <c r="AD123" i="12"/>
  <c r="AH123" i="12" s="1"/>
  <c r="AJ123" i="12" s="1"/>
  <c r="AH118" i="12"/>
  <c r="AJ118" i="12" s="1"/>
  <c r="AD133" i="12"/>
  <c r="AH133" i="12" s="1"/>
  <c r="AJ133" i="12" s="1"/>
  <c r="M134" i="12"/>
  <c r="H134" i="12"/>
  <c r="E134" i="12"/>
  <c r="O134" i="12" s="1"/>
  <c r="B149" i="12"/>
  <c r="I134" i="12"/>
  <c r="G134" i="12"/>
  <c r="H123" i="12"/>
  <c r="N116" i="12"/>
  <c r="C131" i="12"/>
  <c r="J116" i="12"/>
  <c r="F116" i="12"/>
  <c r="P116" i="12" s="1"/>
  <c r="K127" i="12"/>
  <c r="Q127" i="12" s="1"/>
  <c r="D142" i="12"/>
  <c r="K142" i="12" s="1"/>
  <c r="Q142" i="12" s="1"/>
  <c r="K125" i="12"/>
  <c r="Q125" i="12" s="1"/>
  <c r="D140" i="12"/>
  <c r="K140" i="12" s="1"/>
  <c r="Q140" i="12" s="1"/>
  <c r="I129" i="12"/>
  <c r="H129" i="12"/>
  <c r="G129" i="12"/>
  <c r="E129" i="12"/>
  <c r="O129" i="12" s="1"/>
  <c r="B144" i="12"/>
  <c r="M129" i="12"/>
  <c r="C137" i="12"/>
  <c r="J122" i="12"/>
  <c r="F122" i="12"/>
  <c r="P122" i="12" s="1"/>
  <c r="N122" i="12"/>
  <c r="K134" i="12"/>
  <c r="Q134" i="12" s="1"/>
  <c r="D149" i="12"/>
  <c r="K149" i="12" s="1"/>
  <c r="Q149" i="12" s="1"/>
  <c r="AD119" i="12"/>
  <c r="AH104" i="12"/>
  <c r="AJ104" i="12" s="1"/>
  <c r="AD127" i="12"/>
  <c r="AH127" i="12" s="1"/>
  <c r="AJ127" i="12" s="1"/>
  <c r="AH112" i="12"/>
  <c r="AJ112" i="12" s="1"/>
  <c r="G117" i="12"/>
  <c r="E117" i="12"/>
  <c r="O117" i="12" s="1"/>
  <c r="M117" i="12"/>
  <c r="B132" i="12"/>
  <c r="I117" i="12"/>
  <c r="H117" i="12"/>
  <c r="M138" i="12"/>
  <c r="I138" i="12"/>
  <c r="G138" i="12"/>
  <c r="E138" i="12"/>
  <c r="O138" i="12" s="1"/>
  <c r="B153" i="12"/>
  <c r="H138" i="12"/>
  <c r="F115" i="12"/>
  <c r="P115" i="12" s="1"/>
  <c r="C130" i="12"/>
  <c r="N115" i="12"/>
  <c r="J115" i="12"/>
  <c r="K128" i="12"/>
  <c r="Q128" i="12" s="1"/>
  <c r="D143" i="12"/>
  <c r="K143" i="12" s="1"/>
  <c r="Q143" i="12" s="1"/>
  <c r="AD126" i="12"/>
  <c r="AH126" i="12" s="1"/>
  <c r="AJ126" i="12" s="1"/>
  <c r="AH111" i="12"/>
  <c r="AJ111" i="12" s="1"/>
  <c r="AD129" i="12"/>
  <c r="AH129" i="12" s="1"/>
  <c r="AJ129" i="12" s="1"/>
  <c r="AH114" i="12"/>
  <c r="AJ114" i="12" s="1"/>
  <c r="K133" i="12"/>
  <c r="Q133" i="12" s="1"/>
  <c r="D148" i="12"/>
  <c r="K148" i="12" s="1"/>
  <c r="Q148" i="12" s="1"/>
  <c r="K137" i="12"/>
  <c r="Q137" i="12" s="1"/>
  <c r="D152" i="12"/>
  <c r="K152" i="12" s="1"/>
  <c r="Q152" i="12" s="1"/>
  <c r="N118" i="12"/>
  <c r="C133" i="12"/>
  <c r="J118" i="12"/>
  <c r="F118" i="12"/>
  <c r="P118" i="12" s="1"/>
  <c r="AH116" i="12"/>
  <c r="AJ116" i="12" s="1"/>
  <c r="AD131" i="12"/>
  <c r="AH131" i="12" s="1"/>
  <c r="AJ131" i="12" s="1"/>
  <c r="K138" i="12"/>
  <c r="Q138" i="12" s="1"/>
  <c r="D153" i="12"/>
  <c r="K153" i="12" s="1"/>
  <c r="Q153" i="12" s="1"/>
  <c r="AH94" i="12"/>
  <c r="AJ94" i="12" s="1"/>
  <c r="AD109" i="12"/>
  <c r="AD135" i="12"/>
  <c r="AH135" i="12" s="1"/>
  <c r="AJ135" i="12" s="1"/>
  <c r="AH120" i="12"/>
  <c r="AJ120" i="12" s="1"/>
  <c r="M127" i="12"/>
  <c r="I127" i="12"/>
  <c r="G127" i="12"/>
  <c r="B142" i="12"/>
  <c r="H127" i="12"/>
  <c r="E127" i="12"/>
  <c r="O127" i="12" s="1"/>
  <c r="B137" i="12"/>
  <c r="I122" i="12"/>
  <c r="H122" i="12"/>
  <c r="G122" i="12"/>
  <c r="M122" i="12"/>
  <c r="E122" i="12"/>
  <c r="O122" i="12" s="1"/>
  <c r="J136" i="12"/>
  <c r="F136" i="12"/>
  <c r="P136" i="12" s="1"/>
  <c r="C151" i="12"/>
  <c r="N136" i="12"/>
  <c r="N134" i="12"/>
  <c r="J134" i="12"/>
  <c r="C149" i="12"/>
  <c r="F134" i="12"/>
  <c r="P134" i="12" s="1"/>
  <c r="M116" i="12"/>
  <c r="G116" i="12"/>
  <c r="I116" i="12"/>
  <c r="H116" i="12"/>
  <c r="E116" i="12"/>
  <c r="O116" i="12" s="1"/>
  <c r="B131" i="12"/>
  <c r="N125" i="12"/>
  <c r="F125" i="12"/>
  <c r="P125" i="12" s="1"/>
  <c r="C140" i="12"/>
  <c r="J125" i="12"/>
  <c r="AH92" i="12"/>
  <c r="AJ92" i="12" s="1"/>
  <c r="AD107" i="12"/>
  <c r="J127" i="12"/>
  <c r="C142" i="12"/>
  <c r="N127" i="12"/>
  <c r="F127" i="12"/>
  <c r="P127" i="12" s="1"/>
  <c r="AD121" i="12"/>
  <c r="AH106" i="12"/>
  <c r="AJ106" i="12" s="1"/>
  <c r="E135" i="12"/>
  <c r="O135" i="12" s="1"/>
  <c r="I135" i="12"/>
  <c r="B150" i="12"/>
  <c r="M135" i="12"/>
  <c r="H135" i="12"/>
  <c r="G135" i="12"/>
  <c r="F117" i="12"/>
  <c r="P117" i="12" s="1"/>
  <c r="N117" i="12"/>
  <c r="J117" i="12"/>
  <c r="C132" i="12"/>
  <c r="D122" i="7"/>
  <c r="F107" i="7"/>
  <c r="K107" i="7"/>
  <c r="C144" i="7"/>
  <c r="J129" i="7"/>
  <c r="C111" i="7"/>
  <c r="F96" i="7"/>
  <c r="J96" i="7"/>
  <c r="C120" i="7"/>
  <c r="J105" i="7"/>
  <c r="F105" i="7"/>
  <c r="H105" i="7"/>
  <c r="E105" i="7"/>
  <c r="E108" i="7"/>
  <c r="G108" i="7"/>
  <c r="H108" i="7"/>
  <c r="I108" i="7"/>
  <c r="B123" i="7"/>
  <c r="D138" i="7"/>
  <c r="F138" i="7" s="1"/>
  <c r="K123" i="7"/>
  <c r="D132" i="7"/>
  <c r="K117" i="7"/>
  <c r="D126" i="7"/>
  <c r="K111" i="7"/>
  <c r="K100" i="7"/>
  <c r="D115" i="7"/>
  <c r="C121" i="7"/>
  <c r="J106" i="7"/>
  <c r="F106" i="7"/>
  <c r="I150" i="7"/>
  <c r="B110" i="7"/>
  <c r="H95" i="7"/>
  <c r="E95" i="7"/>
  <c r="G95" i="7"/>
  <c r="I95" i="7"/>
  <c r="C153" i="7"/>
  <c r="J138" i="7"/>
  <c r="B124" i="7"/>
  <c r="G109" i="7"/>
  <c r="E109" i="7"/>
  <c r="H109" i="7"/>
  <c r="I109" i="7"/>
  <c r="C132" i="7"/>
  <c r="F117" i="7"/>
  <c r="J117" i="7"/>
  <c r="D118" i="7"/>
  <c r="F118" i="7" s="1"/>
  <c r="K103" i="7"/>
  <c r="G103" i="7"/>
  <c r="B115" i="7"/>
  <c r="E100" i="7"/>
  <c r="H100" i="7"/>
  <c r="I100" i="7"/>
  <c r="G100" i="7"/>
  <c r="C131" i="7"/>
  <c r="J116" i="7"/>
  <c r="I148" i="7"/>
  <c r="B114" i="7"/>
  <c r="I99" i="7"/>
  <c r="G99" i="7"/>
  <c r="E99" i="7"/>
  <c r="H99" i="7"/>
  <c r="E117" i="7"/>
  <c r="D129" i="7"/>
  <c r="K114" i="7"/>
  <c r="C124" i="7"/>
  <c r="F109" i="7"/>
  <c r="J109" i="7"/>
  <c r="D134" i="7"/>
  <c r="K119" i="7"/>
  <c r="C119" i="7"/>
  <c r="F104" i="7"/>
  <c r="J104" i="7"/>
  <c r="H104" i="7"/>
  <c r="E104" i="7"/>
  <c r="B122" i="7"/>
  <c r="G107" i="7"/>
  <c r="E107" i="7"/>
  <c r="I107" i="7"/>
  <c r="H107" i="7"/>
  <c r="D112" i="7"/>
  <c r="K97" i="7"/>
  <c r="B116" i="7"/>
  <c r="G101" i="7"/>
  <c r="E101" i="7"/>
  <c r="H101" i="7"/>
  <c r="I101" i="7"/>
  <c r="G97" i="7"/>
  <c r="I97" i="7"/>
  <c r="E97" i="7"/>
  <c r="H97" i="7"/>
  <c r="B112" i="7"/>
  <c r="D125" i="7"/>
  <c r="K110" i="7"/>
  <c r="H132" i="7"/>
  <c r="I132" i="7"/>
  <c r="G132" i="7"/>
  <c r="B147" i="7"/>
  <c r="B113" i="7"/>
  <c r="H98" i="7"/>
  <c r="E98" i="7"/>
  <c r="G98" i="7"/>
  <c r="I98" i="7"/>
  <c r="B111" i="7"/>
  <c r="I96" i="7"/>
  <c r="G96" i="7"/>
  <c r="E96" i="7"/>
  <c r="H96" i="7"/>
  <c r="C133" i="7"/>
  <c r="J118" i="7"/>
  <c r="E118" i="7"/>
  <c r="F100" i="7"/>
  <c r="D135" i="7"/>
  <c r="K120" i="7"/>
  <c r="G120" i="7"/>
  <c r="F95" i="7"/>
  <c r="C110" i="7"/>
  <c r="J95" i="7"/>
  <c r="F97" i="7"/>
  <c r="D124" i="7"/>
  <c r="K109" i="7"/>
  <c r="C152" i="7"/>
  <c r="J137" i="7"/>
  <c r="C127" i="7"/>
  <c r="J112" i="7"/>
  <c r="F112" i="7"/>
  <c r="B149" i="7"/>
  <c r="I134" i="7"/>
  <c r="D116" i="7"/>
  <c r="K101" i="7"/>
  <c r="K136" i="7"/>
  <c r="D151" i="7"/>
  <c r="K151" i="7" s="1"/>
  <c r="D128" i="7"/>
  <c r="K113" i="7"/>
  <c r="C113" i="7"/>
  <c r="F98" i="7"/>
  <c r="J98" i="7"/>
  <c r="B121" i="7"/>
  <c r="I106" i="7"/>
  <c r="H106" i="7"/>
  <c r="E106" i="7"/>
  <c r="G106" i="7"/>
  <c r="C130" i="7"/>
  <c r="J115" i="7"/>
  <c r="Y30" i="4"/>
  <c r="Y34" i="4"/>
  <c r="X33" i="4"/>
  <c r="Y33" i="4"/>
  <c r="X32" i="4"/>
  <c r="Y32" i="4"/>
  <c r="X28" i="4"/>
  <c r="Y28" i="4"/>
  <c r="X27" i="4"/>
  <c r="Y27" i="4"/>
  <c r="X23" i="4"/>
  <c r="Y23" i="4"/>
  <c r="X34" i="4"/>
  <c r="Y31" i="4"/>
  <c r="Y35" i="4"/>
  <c r="B26" i="3"/>
  <c r="P8" i="3"/>
  <c r="AI67" i="2"/>
  <c r="AI68" i="2"/>
  <c r="AI69" i="2"/>
  <c r="AI70" i="2"/>
  <c r="AI71" i="2"/>
  <c r="AI72" i="2"/>
  <c r="AI73" i="2"/>
  <c r="AI66" i="2"/>
  <c r="AI59" i="2"/>
  <c r="AI60" i="2"/>
  <c r="AI61" i="2"/>
  <c r="AI62" i="2"/>
  <c r="AI63" i="2"/>
  <c r="AI64" i="2"/>
  <c r="AI65" i="2"/>
  <c r="AI58" i="2"/>
  <c r="AI51" i="2"/>
  <c r="AI52" i="2"/>
  <c r="AI53" i="2"/>
  <c r="AI54" i="2"/>
  <c r="AI55" i="2"/>
  <c r="AI56" i="2"/>
  <c r="AI57" i="2"/>
  <c r="AI50" i="2"/>
  <c r="AI43" i="2"/>
  <c r="AI44" i="2"/>
  <c r="AI45" i="2"/>
  <c r="AI46" i="2"/>
  <c r="AI47" i="2"/>
  <c r="AI48" i="2"/>
  <c r="AI49" i="2"/>
  <c r="AI42" i="2"/>
  <c r="AI35" i="2"/>
  <c r="AI36" i="2"/>
  <c r="AI37" i="2"/>
  <c r="AI38" i="2"/>
  <c r="AI39" i="2"/>
  <c r="AI40" i="2"/>
  <c r="AI41" i="2"/>
  <c r="AI34" i="2"/>
  <c r="AI27" i="2"/>
  <c r="AI28" i="2"/>
  <c r="AI29" i="2"/>
  <c r="AI30" i="2"/>
  <c r="AI31" i="2"/>
  <c r="AI32" i="2"/>
  <c r="AI33" i="2"/>
  <c r="AI26" i="2"/>
  <c r="AI19" i="2"/>
  <c r="AI20" i="2"/>
  <c r="AI21" i="2"/>
  <c r="AI22" i="2"/>
  <c r="AI23" i="2"/>
  <c r="AI24" i="2"/>
  <c r="AI25" i="2"/>
  <c r="AI18" i="2"/>
  <c r="AI11" i="2"/>
  <c r="AI12" i="2"/>
  <c r="AI13" i="2"/>
  <c r="AI14" i="2"/>
  <c r="AI15" i="2"/>
  <c r="AI16" i="2"/>
  <c r="AI17" i="2"/>
  <c r="AI10" i="2"/>
  <c r="AI3" i="2"/>
  <c r="AI4" i="2"/>
  <c r="AI5" i="2"/>
  <c r="AI6" i="2"/>
  <c r="AI7" i="2"/>
  <c r="AI8" i="2"/>
  <c r="AI9" i="2"/>
  <c r="AI2" i="2"/>
  <c r="M151" i="12" l="1"/>
  <c r="H151" i="12"/>
  <c r="G151" i="12"/>
  <c r="E151" i="12"/>
  <c r="O151" i="12" s="1"/>
  <c r="I151" i="12"/>
  <c r="AD130" i="12"/>
  <c r="AH130" i="12" s="1"/>
  <c r="AJ130" i="12" s="1"/>
  <c r="AH115" i="12"/>
  <c r="AJ115" i="12" s="1"/>
  <c r="E126" i="12"/>
  <c r="O126" i="12" s="1"/>
  <c r="M126" i="12"/>
  <c r="B141" i="12"/>
  <c r="G126" i="12"/>
  <c r="I126" i="12"/>
  <c r="H126" i="12"/>
  <c r="AK85" i="12"/>
  <c r="M137" i="12"/>
  <c r="I137" i="12"/>
  <c r="G137" i="12"/>
  <c r="E137" i="12"/>
  <c r="O137" i="12" s="1"/>
  <c r="B152" i="12"/>
  <c r="H137" i="12"/>
  <c r="AD134" i="12"/>
  <c r="AH134" i="12" s="1"/>
  <c r="AJ134" i="12" s="1"/>
  <c r="AH119" i="12"/>
  <c r="AJ119" i="12" s="1"/>
  <c r="N150" i="12"/>
  <c r="J150" i="12"/>
  <c r="F150" i="12"/>
  <c r="P150" i="12" s="1"/>
  <c r="N128" i="12"/>
  <c r="J128" i="12"/>
  <c r="C143" i="12"/>
  <c r="F128" i="12"/>
  <c r="P128" i="12" s="1"/>
  <c r="N142" i="12"/>
  <c r="J142" i="12"/>
  <c r="F142" i="12"/>
  <c r="P142" i="12" s="1"/>
  <c r="M143" i="12"/>
  <c r="G143" i="12"/>
  <c r="I143" i="12"/>
  <c r="AH107" i="12"/>
  <c r="AJ107" i="12" s="1"/>
  <c r="AD122" i="12"/>
  <c r="AH122" i="12" s="1"/>
  <c r="AJ122" i="12" s="1"/>
  <c r="N151" i="12"/>
  <c r="J151" i="12"/>
  <c r="F151" i="12"/>
  <c r="P151" i="12" s="1"/>
  <c r="M142" i="12"/>
  <c r="H142" i="12"/>
  <c r="G142" i="12"/>
  <c r="E142" i="12"/>
  <c r="O142" i="12" s="1"/>
  <c r="I142" i="12"/>
  <c r="I139" i="12"/>
  <c r="H139" i="12"/>
  <c r="B154" i="12"/>
  <c r="G139" i="12"/>
  <c r="E139" i="12"/>
  <c r="O139" i="12" s="1"/>
  <c r="M139" i="12"/>
  <c r="B140" i="12"/>
  <c r="M125" i="12"/>
  <c r="I125" i="12"/>
  <c r="E125" i="12"/>
  <c r="O125" i="12" s="1"/>
  <c r="H125" i="12"/>
  <c r="G125" i="12"/>
  <c r="N144" i="12"/>
  <c r="J144" i="12"/>
  <c r="F144" i="12"/>
  <c r="P144" i="12" s="1"/>
  <c r="M149" i="12"/>
  <c r="H149" i="12"/>
  <c r="G149" i="12"/>
  <c r="E149" i="12"/>
  <c r="O149" i="12" s="1"/>
  <c r="I149" i="12"/>
  <c r="M150" i="12"/>
  <c r="H150" i="12"/>
  <c r="G150" i="12"/>
  <c r="E150" i="12"/>
  <c r="O150" i="12" s="1"/>
  <c r="I150" i="12"/>
  <c r="N140" i="12"/>
  <c r="F140" i="12"/>
  <c r="P140" i="12" s="1"/>
  <c r="J140" i="12"/>
  <c r="F133" i="12"/>
  <c r="P133" i="12" s="1"/>
  <c r="N133" i="12"/>
  <c r="C148" i="12"/>
  <c r="J133" i="12"/>
  <c r="N141" i="12"/>
  <c r="J141" i="12"/>
  <c r="F141" i="12"/>
  <c r="P141" i="12" s="1"/>
  <c r="F131" i="12"/>
  <c r="P131" i="12" s="1"/>
  <c r="C146" i="12"/>
  <c r="J131" i="12"/>
  <c r="N131" i="12"/>
  <c r="I131" i="12"/>
  <c r="H131" i="12"/>
  <c r="G131" i="12"/>
  <c r="E131" i="12"/>
  <c r="O131" i="12" s="1"/>
  <c r="M131" i="12"/>
  <c r="B146" i="12"/>
  <c r="N130" i="12"/>
  <c r="F130" i="12"/>
  <c r="P130" i="12" s="1"/>
  <c r="C145" i="12"/>
  <c r="J130" i="12"/>
  <c r="M132" i="12"/>
  <c r="G132" i="12"/>
  <c r="B147" i="12"/>
  <c r="I132" i="12"/>
  <c r="H132" i="12"/>
  <c r="E132" i="12"/>
  <c r="O132" i="12" s="1"/>
  <c r="I130" i="12"/>
  <c r="H130" i="12"/>
  <c r="B145" i="12"/>
  <c r="G130" i="12"/>
  <c r="E130" i="12"/>
  <c r="O130" i="12" s="1"/>
  <c r="M130" i="12"/>
  <c r="N132" i="12"/>
  <c r="J132" i="12"/>
  <c r="F132" i="12"/>
  <c r="P132" i="12" s="1"/>
  <c r="C147" i="12"/>
  <c r="N149" i="12"/>
  <c r="J149" i="12"/>
  <c r="F149" i="12"/>
  <c r="P149" i="12" s="1"/>
  <c r="AD136" i="12"/>
  <c r="AH136" i="12" s="1"/>
  <c r="AJ136" i="12" s="1"/>
  <c r="AK69" i="12" s="1"/>
  <c r="AH121" i="12"/>
  <c r="AJ121" i="12" s="1"/>
  <c r="AK135" i="12"/>
  <c r="N139" i="12"/>
  <c r="F139" i="12"/>
  <c r="P139" i="12" s="1"/>
  <c r="C154" i="12"/>
  <c r="J139" i="12"/>
  <c r="G133" i="12"/>
  <c r="E133" i="12"/>
  <c r="O133" i="12" s="1"/>
  <c r="M133" i="12"/>
  <c r="B148" i="12"/>
  <c r="H133" i="12"/>
  <c r="I133" i="12"/>
  <c r="AK79" i="12"/>
  <c r="J137" i="12"/>
  <c r="C152" i="12"/>
  <c r="N137" i="12"/>
  <c r="F137" i="12"/>
  <c r="P137" i="12" s="1"/>
  <c r="M144" i="12"/>
  <c r="H144" i="12"/>
  <c r="G144" i="12"/>
  <c r="E144" i="12"/>
  <c r="O144" i="12" s="1"/>
  <c r="I144" i="12"/>
  <c r="AD124" i="12"/>
  <c r="AH124" i="12" s="1"/>
  <c r="AJ124" i="12" s="1"/>
  <c r="AK124" i="12" s="1"/>
  <c r="AH109" i="12"/>
  <c r="AJ109" i="12" s="1"/>
  <c r="AK133" i="12" s="1"/>
  <c r="M153" i="12"/>
  <c r="H153" i="12"/>
  <c r="G153" i="12"/>
  <c r="E153" i="12"/>
  <c r="O153" i="12" s="1"/>
  <c r="I153" i="12"/>
  <c r="J138" i="12"/>
  <c r="C153" i="12"/>
  <c r="N138" i="12"/>
  <c r="F138" i="12"/>
  <c r="P138" i="12" s="1"/>
  <c r="AD128" i="12"/>
  <c r="AH128" i="12" s="1"/>
  <c r="AJ128" i="12" s="1"/>
  <c r="AK100" i="12" s="1"/>
  <c r="AH113" i="12"/>
  <c r="AJ113" i="12" s="1"/>
  <c r="D137" i="7"/>
  <c r="K122" i="7"/>
  <c r="F122" i="7"/>
  <c r="B131" i="7"/>
  <c r="E116" i="7"/>
  <c r="G116" i="7"/>
  <c r="I116" i="7"/>
  <c r="H116" i="7"/>
  <c r="C146" i="7"/>
  <c r="F131" i="7"/>
  <c r="J131" i="7"/>
  <c r="D130" i="7"/>
  <c r="K115" i="7"/>
  <c r="C139" i="7"/>
  <c r="F124" i="7"/>
  <c r="J124" i="7"/>
  <c r="C135" i="7"/>
  <c r="F120" i="7"/>
  <c r="J120" i="7"/>
  <c r="H120" i="7"/>
  <c r="E120" i="7"/>
  <c r="B136" i="7"/>
  <c r="I121" i="7"/>
  <c r="H121" i="7"/>
  <c r="E121" i="7"/>
  <c r="G121" i="7"/>
  <c r="H118" i="7"/>
  <c r="B126" i="7"/>
  <c r="H111" i="7"/>
  <c r="G111" i="7"/>
  <c r="E111" i="7"/>
  <c r="I111" i="7"/>
  <c r="D127" i="7"/>
  <c r="K112" i="7"/>
  <c r="F115" i="7"/>
  <c r="D131" i="7"/>
  <c r="K116" i="7"/>
  <c r="D144" i="7"/>
  <c r="K144" i="7" s="1"/>
  <c r="K129" i="7"/>
  <c r="C147" i="7"/>
  <c r="F132" i="7"/>
  <c r="J132" i="7"/>
  <c r="J153" i="7"/>
  <c r="D141" i="7"/>
  <c r="K141" i="7" s="1"/>
  <c r="K126" i="7"/>
  <c r="E132" i="7"/>
  <c r="C134" i="7"/>
  <c r="F119" i="7"/>
  <c r="J119" i="7"/>
  <c r="H119" i="7"/>
  <c r="E119" i="7"/>
  <c r="C126" i="7"/>
  <c r="J111" i="7"/>
  <c r="F111" i="7"/>
  <c r="K124" i="7"/>
  <c r="D139" i="7"/>
  <c r="I147" i="7"/>
  <c r="G147" i="7"/>
  <c r="D133" i="7"/>
  <c r="K118" i="7"/>
  <c r="G118" i="7"/>
  <c r="B125" i="7"/>
  <c r="G110" i="7"/>
  <c r="I110" i="7"/>
  <c r="E110" i="7"/>
  <c r="H110" i="7"/>
  <c r="C142" i="7"/>
  <c r="J127" i="7"/>
  <c r="D147" i="7"/>
  <c r="K147" i="7" s="1"/>
  <c r="K132" i="7"/>
  <c r="D149" i="7"/>
  <c r="K149" i="7" s="1"/>
  <c r="K134" i="7"/>
  <c r="I149" i="7"/>
  <c r="B139" i="7"/>
  <c r="E124" i="7"/>
  <c r="G124" i="7"/>
  <c r="H124" i="7"/>
  <c r="I124" i="7"/>
  <c r="E123" i="7"/>
  <c r="G123" i="7"/>
  <c r="I123" i="7"/>
  <c r="H123" i="7"/>
  <c r="B138" i="7"/>
  <c r="B129" i="7"/>
  <c r="H114" i="7"/>
  <c r="E114" i="7"/>
  <c r="I114" i="7"/>
  <c r="G114" i="7"/>
  <c r="F110" i="7"/>
  <c r="J110" i="7"/>
  <c r="C125" i="7"/>
  <c r="C145" i="7"/>
  <c r="J130" i="7"/>
  <c r="F130" i="7"/>
  <c r="C128" i="7"/>
  <c r="J113" i="7"/>
  <c r="F113" i="7"/>
  <c r="C148" i="7"/>
  <c r="F133" i="7"/>
  <c r="J133" i="7"/>
  <c r="E133" i="7"/>
  <c r="H133" i="7"/>
  <c r="B130" i="7"/>
  <c r="I115" i="7"/>
  <c r="G115" i="7"/>
  <c r="E115" i="7"/>
  <c r="H115" i="7"/>
  <c r="F129" i="7"/>
  <c r="J152" i="7"/>
  <c r="D140" i="7"/>
  <c r="K140" i="7" s="1"/>
  <c r="K125" i="7"/>
  <c r="D143" i="7"/>
  <c r="K143" i="7" s="1"/>
  <c r="K128" i="7"/>
  <c r="G134" i="7"/>
  <c r="D150" i="7"/>
  <c r="K135" i="7"/>
  <c r="G135" i="7"/>
  <c r="B128" i="7"/>
  <c r="G113" i="7"/>
  <c r="H113" i="7"/>
  <c r="E113" i="7"/>
  <c r="I113" i="7"/>
  <c r="B127" i="7"/>
  <c r="I112" i="7"/>
  <c r="H112" i="7"/>
  <c r="E112" i="7"/>
  <c r="G112" i="7"/>
  <c r="H122" i="7"/>
  <c r="I122" i="7"/>
  <c r="E122" i="7"/>
  <c r="G122" i="7"/>
  <c r="B137" i="7"/>
  <c r="F116" i="7"/>
  <c r="J121" i="7"/>
  <c r="F121" i="7"/>
  <c r="C136" i="7"/>
  <c r="D153" i="7"/>
  <c r="K153" i="7" s="1"/>
  <c r="K138" i="7"/>
  <c r="F144" i="7"/>
  <c r="J144" i="7"/>
  <c r="G24" i="3"/>
  <c r="M17" i="3" s="1"/>
  <c r="H24" i="3"/>
  <c r="I24" i="3"/>
  <c r="C24" i="3"/>
  <c r="M13" i="3" s="1"/>
  <c r="F24" i="3"/>
  <c r="M16" i="3" s="1"/>
  <c r="E24" i="3"/>
  <c r="M15" i="3" s="1"/>
  <c r="D24" i="3"/>
  <c r="M14" i="3" s="1"/>
  <c r="L41" i="1"/>
  <c r="L31" i="1"/>
  <c r="L32" i="1"/>
  <c r="L33" i="1"/>
  <c r="L34" i="1"/>
  <c r="L35" i="1"/>
  <c r="L36" i="1"/>
  <c r="L37" i="1"/>
  <c r="L30" i="1"/>
  <c r="AK112" i="12" l="1"/>
  <c r="AK109" i="12"/>
  <c r="AK121" i="12"/>
  <c r="M145" i="12"/>
  <c r="H145" i="12"/>
  <c r="G145" i="12"/>
  <c r="E145" i="12"/>
  <c r="O145" i="12" s="1"/>
  <c r="I145" i="12"/>
  <c r="AK96" i="12"/>
  <c r="AK97" i="12"/>
  <c r="AK127" i="12"/>
  <c r="AK116" i="12"/>
  <c r="AK119" i="12"/>
  <c r="AK104" i="12"/>
  <c r="AK114" i="12"/>
  <c r="N152" i="12"/>
  <c r="J152" i="12"/>
  <c r="F152" i="12"/>
  <c r="P152" i="12" s="1"/>
  <c r="AK53" i="12"/>
  <c r="AK134" i="12"/>
  <c r="AK99" i="12"/>
  <c r="AK75" i="12"/>
  <c r="AK80" i="12"/>
  <c r="AK103" i="12"/>
  <c r="AK105" i="12"/>
  <c r="AK55" i="12"/>
  <c r="AK83" i="12"/>
  <c r="AK63" i="12"/>
  <c r="AK77" i="12"/>
  <c r="AK42" i="12"/>
  <c r="AK106" i="12"/>
  <c r="AK108" i="12"/>
  <c r="I140" i="12"/>
  <c r="H140" i="12"/>
  <c r="M140" i="12"/>
  <c r="G140" i="12"/>
  <c r="E140" i="12"/>
  <c r="O140" i="12" s="1"/>
  <c r="AK90" i="12"/>
  <c r="AK115" i="12"/>
  <c r="AK91" i="12"/>
  <c r="AK82" i="12"/>
  <c r="N143" i="12"/>
  <c r="J143" i="12"/>
  <c r="F143" i="12"/>
  <c r="P143" i="12" s="1"/>
  <c r="AK131" i="12"/>
  <c r="AK130" i="12"/>
  <c r="AK101" i="12"/>
  <c r="AK47" i="12"/>
  <c r="AK126" i="12"/>
  <c r="AK60" i="12"/>
  <c r="AK113" i="12"/>
  <c r="AK128" i="12"/>
  <c r="M148" i="12"/>
  <c r="H148" i="12"/>
  <c r="G148" i="12"/>
  <c r="E148" i="12"/>
  <c r="O148" i="12" s="1"/>
  <c r="I148" i="12"/>
  <c r="M147" i="12"/>
  <c r="H147" i="12"/>
  <c r="G147" i="12"/>
  <c r="E147" i="12"/>
  <c r="O147" i="12" s="1"/>
  <c r="I147" i="12"/>
  <c r="N148" i="12"/>
  <c r="F148" i="12"/>
  <c r="P148" i="12" s="1"/>
  <c r="J148" i="12"/>
  <c r="AK93" i="12"/>
  <c r="AK122" i="12"/>
  <c r="M152" i="12"/>
  <c r="H152" i="12"/>
  <c r="G152" i="12"/>
  <c r="E152" i="12"/>
  <c r="O152" i="12" s="1"/>
  <c r="I152" i="12"/>
  <c r="M141" i="12"/>
  <c r="H141" i="12"/>
  <c r="G141" i="12"/>
  <c r="E141" i="12"/>
  <c r="O141" i="12" s="1"/>
  <c r="I141" i="12"/>
  <c r="AK92" i="12"/>
  <c r="M154" i="12"/>
  <c r="H154" i="12"/>
  <c r="G154" i="12"/>
  <c r="E154" i="12"/>
  <c r="O154" i="12" s="1"/>
  <c r="I154" i="12"/>
  <c r="AK107" i="12"/>
  <c r="AK110" i="12"/>
  <c r="AK64" i="12"/>
  <c r="N153" i="12"/>
  <c r="J153" i="12"/>
  <c r="F153" i="12"/>
  <c r="P153" i="12" s="1"/>
  <c r="N147" i="12"/>
  <c r="J147" i="12"/>
  <c r="F147" i="12"/>
  <c r="P147" i="12" s="1"/>
  <c r="AK74" i="12"/>
  <c r="AK89" i="12"/>
  <c r="AK136" i="12"/>
  <c r="AK24" i="12"/>
  <c r="AK11" i="12"/>
  <c r="AK7" i="12"/>
  <c r="AK27" i="12"/>
  <c r="AK10" i="12"/>
  <c r="AK3" i="12"/>
  <c r="AK9" i="12"/>
  <c r="AL9" i="12" s="1"/>
  <c r="AK2" i="12"/>
  <c r="AK5" i="12"/>
  <c r="AK14" i="12"/>
  <c r="AJ140" i="12"/>
  <c r="AL100" i="12" s="1"/>
  <c r="AK20" i="12"/>
  <c r="AK21" i="12"/>
  <c r="AL21" i="12" s="1"/>
  <c r="AK18" i="12"/>
  <c r="AL18" i="12" s="1"/>
  <c r="AK12" i="12"/>
  <c r="AK26" i="12"/>
  <c r="AJ138" i="12"/>
  <c r="AK15" i="12"/>
  <c r="AK13" i="12"/>
  <c r="AK30" i="12"/>
  <c r="AK6" i="12"/>
  <c r="AK16" i="12"/>
  <c r="AK8" i="12"/>
  <c r="AL8" i="12" s="1"/>
  <c r="AK19" i="12"/>
  <c r="AK51" i="12"/>
  <c r="AL51" i="12" s="1"/>
  <c r="AK28" i="12"/>
  <c r="AK23" i="12"/>
  <c r="AL23" i="12" s="1"/>
  <c r="AK43" i="12"/>
  <c r="AL43" i="12" s="1"/>
  <c r="AK37" i="12"/>
  <c r="AL37" i="12" s="1"/>
  <c r="AK25" i="12"/>
  <c r="AL25" i="12" s="1"/>
  <c r="AK41" i="12"/>
  <c r="AL41" i="12" s="1"/>
  <c r="AK36" i="12"/>
  <c r="AK17" i="12"/>
  <c r="AL17" i="12" s="1"/>
  <c r="AK39" i="12"/>
  <c r="AL39" i="12" s="1"/>
  <c r="AK46" i="12"/>
  <c r="AK31" i="12"/>
  <c r="AK40" i="12"/>
  <c r="AK73" i="12"/>
  <c r="AK59" i="12"/>
  <c r="AL59" i="12" s="1"/>
  <c r="AK49" i="12"/>
  <c r="AL49" i="12" s="1"/>
  <c r="AK22" i="12"/>
  <c r="AL22" i="12" s="1"/>
  <c r="AK45" i="12"/>
  <c r="AL45" i="12" s="1"/>
  <c r="AK34" i="12"/>
  <c r="AL34" i="12" s="1"/>
  <c r="AK38" i="12"/>
  <c r="AL38" i="12" s="1"/>
  <c r="AK50" i="12"/>
  <c r="AL50" i="12" s="1"/>
  <c r="AK54" i="12"/>
  <c r="AL54" i="12" s="1"/>
  <c r="AK56" i="12"/>
  <c r="AL56" i="12" s="1"/>
  <c r="AK58" i="12"/>
  <c r="AK4" i="12"/>
  <c r="AL4" i="12" s="1"/>
  <c r="AK57" i="12"/>
  <c r="AL57" i="12" s="1"/>
  <c r="AK35" i="12"/>
  <c r="AK33" i="12"/>
  <c r="AK44" i="12"/>
  <c r="AL44" i="12" s="1"/>
  <c r="AK29" i="12"/>
  <c r="AL29" i="12" s="1"/>
  <c r="AK52" i="12"/>
  <c r="AL52" i="12" s="1"/>
  <c r="AK70" i="12"/>
  <c r="AL70" i="12" s="1"/>
  <c r="AK84" i="12"/>
  <c r="AL84" i="12" s="1"/>
  <c r="N145" i="12"/>
  <c r="F145" i="12"/>
  <c r="P145" i="12" s="1"/>
  <c r="J145" i="12"/>
  <c r="AK86" i="12"/>
  <c r="AL86" i="12" s="1"/>
  <c r="AK78" i="12"/>
  <c r="AL78" i="12" s="1"/>
  <c r="AK87" i="12"/>
  <c r="AL87" i="12" s="1"/>
  <c r="AK71" i="12"/>
  <c r="AL71" i="12" s="1"/>
  <c r="N146" i="12"/>
  <c r="J146" i="12"/>
  <c r="F146" i="12"/>
  <c r="P146" i="12" s="1"/>
  <c r="AK32" i="12"/>
  <c r="AL32" i="12" s="1"/>
  <c r="AK118" i="12"/>
  <c r="AL118" i="12" s="1"/>
  <c r="E143" i="12"/>
  <c r="O143" i="12" s="1"/>
  <c r="AK66" i="12"/>
  <c r="AL66" i="12" s="1"/>
  <c r="AK117" i="12"/>
  <c r="AL117" i="12" s="1"/>
  <c r="AK98" i="12"/>
  <c r="AL98" i="12" s="1"/>
  <c r="N154" i="12"/>
  <c r="J154" i="12"/>
  <c r="F154" i="12"/>
  <c r="P154" i="12" s="1"/>
  <c r="AK123" i="12"/>
  <c r="AL123" i="12" s="1"/>
  <c r="AK95" i="12"/>
  <c r="AL95" i="12" s="1"/>
  <c r="AK111" i="12"/>
  <c r="AL111" i="12" s="1"/>
  <c r="AK48" i="12"/>
  <c r="AL48" i="12" s="1"/>
  <c r="AK129" i="12"/>
  <c r="AL129" i="12" s="1"/>
  <c r="AK102" i="12"/>
  <c r="AL102" i="12" s="1"/>
  <c r="AL133" i="12"/>
  <c r="AK61" i="12"/>
  <c r="AL61" i="12" s="1"/>
  <c r="AK81" i="12"/>
  <c r="AL81" i="12" s="1"/>
  <c r="AK72" i="12"/>
  <c r="AL72" i="12" s="1"/>
  <c r="H143" i="12"/>
  <c r="AK125" i="12"/>
  <c r="AL125" i="12" s="1"/>
  <c r="AK62" i="12"/>
  <c r="AL62" i="12" s="1"/>
  <c r="AK68" i="12"/>
  <c r="AL68" i="12" s="1"/>
  <c r="AK94" i="12"/>
  <c r="AL94" i="12" s="1"/>
  <c r="AL135" i="12"/>
  <c r="AK120" i="12"/>
  <c r="AL120" i="12" s="1"/>
  <c r="M146" i="12"/>
  <c r="H146" i="12"/>
  <c r="G146" i="12"/>
  <c r="E146" i="12"/>
  <c r="O146" i="12" s="1"/>
  <c r="I146" i="12"/>
  <c r="AK65" i="12"/>
  <c r="AL65" i="12" s="1"/>
  <c r="AK76" i="12"/>
  <c r="AL76" i="12" s="1"/>
  <c r="AK67" i="12"/>
  <c r="AL67" i="12" s="1"/>
  <c r="AK132" i="12"/>
  <c r="AL132" i="12" s="1"/>
  <c r="AK88" i="12"/>
  <c r="AL88" i="12" s="1"/>
  <c r="F153" i="7"/>
  <c r="D152" i="7"/>
  <c r="K137" i="7"/>
  <c r="F137" i="7"/>
  <c r="B142" i="7"/>
  <c r="H127" i="7"/>
  <c r="G127" i="7"/>
  <c r="E127" i="7"/>
  <c r="I127" i="7"/>
  <c r="B140" i="7"/>
  <c r="I125" i="7"/>
  <c r="E125" i="7"/>
  <c r="H125" i="7"/>
  <c r="G125" i="7"/>
  <c r="D154" i="7"/>
  <c r="K154" i="7" s="1"/>
  <c r="K139" i="7"/>
  <c r="D142" i="7"/>
  <c r="K142" i="7" s="1"/>
  <c r="K127" i="7"/>
  <c r="C150" i="7"/>
  <c r="F135" i="7"/>
  <c r="J135" i="7"/>
  <c r="E135" i="7"/>
  <c r="H135" i="7"/>
  <c r="J146" i="7"/>
  <c r="J148" i="7"/>
  <c r="F148" i="7"/>
  <c r="E148" i="7"/>
  <c r="C151" i="7"/>
  <c r="F136" i="7"/>
  <c r="J136" i="7"/>
  <c r="F127" i="7"/>
  <c r="C149" i="7"/>
  <c r="J134" i="7"/>
  <c r="F134" i="7"/>
  <c r="E134" i="7"/>
  <c r="H134" i="7"/>
  <c r="J147" i="7"/>
  <c r="F147" i="7"/>
  <c r="K150" i="7"/>
  <c r="G150" i="7"/>
  <c r="J145" i="7"/>
  <c r="F145" i="7"/>
  <c r="B153" i="7"/>
  <c r="I138" i="7"/>
  <c r="G138" i="7"/>
  <c r="E138" i="7"/>
  <c r="H138" i="7"/>
  <c r="B143" i="7"/>
  <c r="I128" i="7"/>
  <c r="H128" i="7"/>
  <c r="E128" i="7"/>
  <c r="G128" i="7"/>
  <c r="B145" i="7"/>
  <c r="G130" i="7"/>
  <c r="I130" i="7"/>
  <c r="E130" i="7"/>
  <c r="H130" i="7"/>
  <c r="C143" i="7"/>
  <c r="F128" i="7"/>
  <c r="J128" i="7"/>
  <c r="J142" i="7"/>
  <c r="D148" i="7"/>
  <c r="K133" i="7"/>
  <c r="G133" i="7"/>
  <c r="B151" i="7"/>
  <c r="I136" i="7"/>
  <c r="E136" i="7"/>
  <c r="H136" i="7"/>
  <c r="G136" i="7"/>
  <c r="C154" i="7"/>
  <c r="J139" i="7"/>
  <c r="F139" i="7"/>
  <c r="B144" i="7"/>
  <c r="H129" i="7"/>
  <c r="E129" i="7"/>
  <c r="I129" i="7"/>
  <c r="G129" i="7"/>
  <c r="C140" i="7"/>
  <c r="F125" i="7"/>
  <c r="J125" i="7"/>
  <c r="G149" i="7"/>
  <c r="C141" i="7"/>
  <c r="J126" i="7"/>
  <c r="F126" i="7"/>
  <c r="B154" i="7"/>
  <c r="H139" i="7"/>
  <c r="E139" i="7"/>
  <c r="G139" i="7"/>
  <c r="I139" i="7"/>
  <c r="H147" i="7"/>
  <c r="G137" i="7"/>
  <c r="I137" i="7"/>
  <c r="B152" i="7"/>
  <c r="E137" i="7"/>
  <c r="H137" i="7"/>
  <c r="E147" i="7"/>
  <c r="D146" i="7"/>
  <c r="K146" i="7" s="1"/>
  <c r="K131" i="7"/>
  <c r="B141" i="7"/>
  <c r="G126" i="7"/>
  <c r="H126" i="7"/>
  <c r="E126" i="7"/>
  <c r="I126" i="7"/>
  <c r="D145" i="7"/>
  <c r="K145" i="7" s="1"/>
  <c r="K130" i="7"/>
  <c r="B146" i="7"/>
  <c r="I131" i="7"/>
  <c r="G131" i="7"/>
  <c r="E131" i="7"/>
  <c r="H131" i="7"/>
  <c r="D26" i="3"/>
  <c r="E26" i="3"/>
  <c r="F26" i="3"/>
  <c r="C26" i="3"/>
  <c r="M19" i="3"/>
  <c r="I26" i="3"/>
  <c r="M18" i="3"/>
  <c r="H26" i="3"/>
  <c r="Q4" i="3"/>
  <c r="N14" i="3" s="1"/>
  <c r="G26" i="3"/>
  <c r="I79" i="1"/>
  <c r="I80" i="1"/>
  <c r="I81" i="1"/>
  <c r="I82" i="1"/>
  <c r="I83" i="1"/>
  <c r="I84" i="1"/>
  <c r="I85" i="1"/>
  <c r="I78" i="1"/>
  <c r="I71" i="1"/>
  <c r="I72" i="1"/>
  <c r="I73" i="1"/>
  <c r="I74" i="1"/>
  <c r="I75" i="1"/>
  <c r="I76" i="1"/>
  <c r="I77" i="1"/>
  <c r="I70" i="1"/>
  <c r="I63" i="1"/>
  <c r="I64" i="1"/>
  <c r="I65" i="1"/>
  <c r="I66" i="1"/>
  <c r="I67" i="1"/>
  <c r="I68" i="1"/>
  <c r="I69" i="1"/>
  <c r="I62" i="1"/>
  <c r="I55" i="1"/>
  <c r="I56" i="1"/>
  <c r="I57" i="1"/>
  <c r="I58" i="1"/>
  <c r="I59" i="1"/>
  <c r="I60" i="1"/>
  <c r="I61" i="1"/>
  <c r="I54" i="1"/>
  <c r="I47" i="1"/>
  <c r="I48" i="1"/>
  <c r="I49" i="1"/>
  <c r="I50" i="1"/>
  <c r="I51" i="1"/>
  <c r="I52" i="1"/>
  <c r="I53" i="1"/>
  <c r="I46" i="1"/>
  <c r="I39" i="1"/>
  <c r="I40" i="1"/>
  <c r="I41" i="1"/>
  <c r="I42" i="1"/>
  <c r="I43" i="1"/>
  <c r="I44" i="1"/>
  <c r="I45" i="1"/>
  <c r="I38" i="1"/>
  <c r="I31" i="1"/>
  <c r="I32" i="1"/>
  <c r="I33" i="1"/>
  <c r="I34" i="1"/>
  <c r="I35" i="1"/>
  <c r="I36" i="1"/>
  <c r="I37" i="1"/>
  <c r="I30" i="1"/>
  <c r="I23" i="1"/>
  <c r="I24" i="1"/>
  <c r="I25" i="1"/>
  <c r="I26" i="1"/>
  <c r="I27" i="1"/>
  <c r="I28" i="1"/>
  <c r="I29" i="1"/>
  <c r="I22" i="1"/>
  <c r="I18" i="1"/>
  <c r="I19" i="1"/>
  <c r="I20" i="1"/>
  <c r="I21" i="1"/>
  <c r="AG21" i="2"/>
  <c r="AG20" i="2"/>
  <c r="AG19" i="2"/>
  <c r="AG18" i="2"/>
  <c r="AG17" i="2"/>
  <c r="AG16" i="2"/>
  <c r="AG15" i="2"/>
  <c r="AG14" i="2"/>
  <c r="L20" i="2"/>
  <c r="M19" i="2"/>
  <c r="M18" i="2"/>
  <c r="L18" i="2"/>
  <c r="L16" i="2"/>
  <c r="M15" i="2"/>
  <c r="M14" i="2"/>
  <c r="L14" i="2"/>
  <c r="AL130" i="12" l="1"/>
  <c r="AL42" i="12"/>
  <c r="AL104" i="12"/>
  <c r="AL19" i="12"/>
  <c r="AL64" i="12"/>
  <c r="AL73" i="12"/>
  <c r="AL16" i="12"/>
  <c r="AL112" i="12"/>
  <c r="AL20" i="12"/>
  <c r="AL131" i="12"/>
  <c r="AL77" i="12"/>
  <c r="AL119" i="12"/>
  <c r="AL63" i="12"/>
  <c r="AL116" i="12"/>
  <c r="AL28" i="12"/>
  <c r="AL14" i="12"/>
  <c r="AL83" i="12"/>
  <c r="AL79" i="12"/>
  <c r="AL5" i="12"/>
  <c r="AL55" i="12"/>
  <c r="AL127" i="12"/>
  <c r="AL2" i="12"/>
  <c r="AL82" i="12"/>
  <c r="AL105" i="12"/>
  <c r="AL97" i="12"/>
  <c r="AL91" i="12"/>
  <c r="AL103" i="12"/>
  <c r="AL96" i="12"/>
  <c r="AL3" i="12"/>
  <c r="AL85" i="12"/>
  <c r="AL115" i="12"/>
  <c r="AL80" i="12"/>
  <c r="AL40" i="12"/>
  <c r="AL6" i="12"/>
  <c r="AL10" i="12"/>
  <c r="AL110" i="12"/>
  <c r="AL90" i="12"/>
  <c r="AL75" i="12"/>
  <c r="AL33" i="12"/>
  <c r="AL31" i="12"/>
  <c r="AL30" i="12"/>
  <c r="AL27" i="12"/>
  <c r="AL107" i="12"/>
  <c r="AL99" i="12"/>
  <c r="AL35" i="12"/>
  <c r="AL46" i="12"/>
  <c r="AL13" i="12"/>
  <c r="AL7" i="12"/>
  <c r="AL128" i="12"/>
  <c r="AL134" i="12"/>
  <c r="AL15" i="12"/>
  <c r="AL11" i="12"/>
  <c r="AL122" i="12"/>
  <c r="AL113" i="12"/>
  <c r="AL53" i="12"/>
  <c r="AL24" i="12"/>
  <c r="AL93" i="12"/>
  <c r="AL60" i="12"/>
  <c r="AL121" i="12"/>
  <c r="AL124" i="12"/>
  <c r="AL58" i="12"/>
  <c r="AL36" i="12"/>
  <c r="AL26" i="12"/>
  <c r="AL136" i="12"/>
  <c r="AL126" i="12"/>
  <c r="AL109" i="12"/>
  <c r="AL12" i="12"/>
  <c r="AL89" i="12"/>
  <c r="AL47" i="12"/>
  <c r="AL108" i="12"/>
  <c r="AL69" i="12"/>
  <c r="AL74" i="12"/>
  <c r="AL92" i="12"/>
  <c r="AL101" i="12"/>
  <c r="AL106" i="12"/>
  <c r="AL114" i="12"/>
  <c r="K152" i="7"/>
  <c r="F152" i="7"/>
  <c r="F143" i="7"/>
  <c r="J143" i="7"/>
  <c r="H143" i="7"/>
  <c r="E143" i="7"/>
  <c r="G143" i="7"/>
  <c r="I143" i="7"/>
  <c r="F149" i="7"/>
  <c r="J149" i="7"/>
  <c r="H149" i="7"/>
  <c r="E149" i="7"/>
  <c r="E140" i="7"/>
  <c r="I140" i="7"/>
  <c r="G140" i="7"/>
  <c r="H140" i="7"/>
  <c r="J150" i="7"/>
  <c r="F150" i="7"/>
  <c r="H150" i="7"/>
  <c r="E150" i="7"/>
  <c r="J140" i="7"/>
  <c r="F140" i="7"/>
  <c r="J154" i="7"/>
  <c r="F154" i="7"/>
  <c r="K148" i="7"/>
  <c r="G148" i="7"/>
  <c r="H154" i="7"/>
  <c r="E154" i="7"/>
  <c r="G154" i="7"/>
  <c r="I154" i="7"/>
  <c r="F146" i="7"/>
  <c r="F142" i="7"/>
  <c r="G145" i="7"/>
  <c r="I145" i="7"/>
  <c r="E145" i="7"/>
  <c r="H145" i="7"/>
  <c r="I144" i="7"/>
  <c r="E144" i="7"/>
  <c r="G144" i="7"/>
  <c r="H144" i="7"/>
  <c r="G152" i="7"/>
  <c r="H152" i="7"/>
  <c r="I152" i="7"/>
  <c r="E152" i="7"/>
  <c r="I141" i="7"/>
  <c r="E141" i="7"/>
  <c r="G141" i="7"/>
  <c r="H141" i="7"/>
  <c r="J151" i="7"/>
  <c r="F151" i="7"/>
  <c r="H151" i="7"/>
  <c r="E151" i="7"/>
  <c r="G151" i="7"/>
  <c r="I151" i="7"/>
  <c r="H146" i="7"/>
  <c r="E146" i="7"/>
  <c r="G146" i="7"/>
  <c r="I146" i="7"/>
  <c r="F141" i="7"/>
  <c r="J141" i="7"/>
  <c r="G153" i="7"/>
  <c r="I153" i="7"/>
  <c r="E153" i="7"/>
  <c r="H153" i="7"/>
  <c r="H148" i="7"/>
  <c r="G142" i="7"/>
  <c r="I142" i="7"/>
  <c r="E142" i="7"/>
  <c r="H142" i="7"/>
  <c r="N17" i="3"/>
  <c r="N13" i="3"/>
  <c r="N16" i="3"/>
  <c r="N15" i="3"/>
  <c r="R18" i="3"/>
  <c r="N18" i="3"/>
  <c r="S18" i="3"/>
  <c r="R16" i="3"/>
  <c r="S16" i="3"/>
  <c r="R15" i="3"/>
  <c r="S15" i="3"/>
  <c r="R17" i="3"/>
  <c r="S17" i="3"/>
  <c r="R19" i="3"/>
  <c r="S19" i="3"/>
  <c r="N19" i="3"/>
  <c r="S13" i="3"/>
  <c r="R13" i="3"/>
  <c r="R14" i="3"/>
  <c r="S14" i="3"/>
  <c r="K14" i="1"/>
  <c r="K16" i="1" s="1"/>
  <c r="L14" i="1"/>
  <c r="L16" i="1" s="1"/>
  <c r="M14" i="1"/>
  <c r="M16" i="1" s="1"/>
  <c r="Z10" i="1"/>
  <c r="AC4" i="1" s="1"/>
  <c r="Z11" i="1"/>
  <c r="U8" i="1"/>
  <c r="V8" i="1"/>
  <c r="V9" i="1"/>
  <c r="U9" i="1"/>
  <c r="V7" i="1"/>
  <c r="U7" i="1"/>
  <c r="V6" i="1"/>
  <c r="U6" i="1"/>
  <c r="AC6" i="1" l="1"/>
  <c r="AC3" i="1"/>
  <c r="AC9" i="1"/>
  <c r="AC8" i="1"/>
  <c r="AC7" i="1"/>
  <c r="AC5" i="1"/>
  <c r="V5" i="1"/>
  <c r="U5" i="1"/>
  <c r="V4" i="1"/>
  <c r="U4" i="1"/>
  <c r="V3" i="1"/>
  <c r="U3" i="1"/>
  <c r="P19" i="1" l="1"/>
  <c r="P20" i="1"/>
  <c r="P21" i="1"/>
  <c r="P22" i="1"/>
  <c r="P23" i="1"/>
  <c r="P24" i="1"/>
  <c r="O19" i="1"/>
  <c r="O20" i="1"/>
  <c r="O21" i="1"/>
  <c r="O22" i="1"/>
  <c r="O23" i="1"/>
  <c r="O24" i="1"/>
  <c r="P18" i="1"/>
  <c r="O18" i="1"/>
  <c r="Q8" i="1"/>
  <c r="O4" i="1"/>
  <c r="K31" i="1" s="1"/>
  <c r="O5" i="1"/>
  <c r="K32" i="1" s="1"/>
  <c r="O6" i="1"/>
  <c r="K33" i="1" s="1"/>
  <c r="O7" i="1"/>
  <c r="K34" i="1" s="1"/>
  <c r="O8" i="1"/>
  <c r="K35" i="1" s="1"/>
  <c r="O9" i="1"/>
  <c r="K36" i="1" s="1"/>
  <c r="O10" i="1"/>
  <c r="K37" i="1" s="1"/>
  <c r="O3" i="1"/>
  <c r="K30" i="1" s="1"/>
  <c r="Q2" i="1" l="1"/>
  <c r="Q4" i="1" s="1"/>
  <c r="Q6" i="1" s="1"/>
  <c r="L19" i="1"/>
  <c r="L18" i="1"/>
  <c r="P6" i="1"/>
  <c r="N4" i="1"/>
  <c r="N5" i="1"/>
  <c r="N6" i="1"/>
  <c r="N7" i="1"/>
  <c r="N8" i="1"/>
  <c r="N9" i="1"/>
  <c r="N10" i="1"/>
  <c r="N3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M8" i="2"/>
  <c r="M7" i="2"/>
  <c r="M4" i="2"/>
  <c r="M3" i="2"/>
  <c r="L9" i="2"/>
  <c r="L7" i="2"/>
  <c r="L5" i="2"/>
  <c r="L3" i="2"/>
  <c r="I3" i="2"/>
  <c r="D3" i="2"/>
  <c r="H3" i="2" s="1"/>
  <c r="D2" i="2"/>
  <c r="G3" i="2" s="1"/>
  <c r="T17" i="1" l="1" a="1"/>
  <c r="T17" i="1" s="1"/>
  <c r="AL9" i="1"/>
  <c r="AL17" i="1" s="1"/>
  <c r="AL25" i="1" s="1"/>
  <c r="AL33" i="1" s="1"/>
  <c r="AL41" i="1" s="1"/>
  <c r="AL49" i="1" s="1"/>
  <c r="AL57" i="1" s="1"/>
  <c r="AL65" i="1" s="1"/>
  <c r="AL73" i="1" s="1"/>
  <c r="T12" i="1" a="1"/>
  <c r="T12" i="1" s="1"/>
  <c r="AL4" i="1"/>
  <c r="AL12" i="1" s="1"/>
  <c r="AL20" i="1" s="1"/>
  <c r="AL28" i="1" s="1"/>
  <c r="AL36" i="1" s="1"/>
  <c r="AL44" i="1" s="1"/>
  <c r="AL52" i="1" s="1"/>
  <c r="AL60" i="1" s="1"/>
  <c r="AL68" i="1" s="1"/>
  <c r="T11" i="1" a="1"/>
  <c r="T11" i="1" s="1"/>
  <c r="AL3" i="1"/>
  <c r="AL11" i="1" s="1"/>
  <c r="AL19" i="1" s="1"/>
  <c r="AL27" i="1" s="1"/>
  <c r="AL35" i="1" s="1"/>
  <c r="AL43" i="1" s="1"/>
  <c r="AL51" i="1" s="1"/>
  <c r="AL59" i="1" s="1"/>
  <c r="AL67" i="1" s="1"/>
  <c r="T10" i="1" a="1"/>
  <c r="T10" i="1" s="1"/>
  <c r="AL2" i="1"/>
  <c r="AL10" i="1" s="1"/>
  <c r="AL18" i="1" s="1"/>
  <c r="AL26" i="1" s="1"/>
  <c r="AL34" i="1" s="1"/>
  <c r="AL42" i="1" s="1"/>
  <c r="AL50" i="1" s="1"/>
  <c r="AL58" i="1" s="1"/>
  <c r="AL66" i="1" s="1"/>
  <c r="T14" i="1" a="1"/>
  <c r="T14" i="1" s="1"/>
  <c r="AL6" i="1"/>
  <c r="AL14" i="1" s="1"/>
  <c r="AL22" i="1" s="1"/>
  <c r="AL30" i="1" s="1"/>
  <c r="AL38" i="1" s="1"/>
  <c r="AL46" i="1" s="1"/>
  <c r="AL54" i="1" s="1"/>
  <c r="AL62" i="1" s="1"/>
  <c r="AL70" i="1" s="1"/>
  <c r="T16" i="1" a="1"/>
  <c r="T16" i="1" s="1"/>
  <c r="AL8" i="1"/>
  <c r="AL16" i="1" s="1"/>
  <c r="AL24" i="1" s="1"/>
  <c r="AL32" i="1" s="1"/>
  <c r="AL40" i="1" s="1"/>
  <c r="AL48" i="1" s="1"/>
  <c r="AL56" i="1" s="1"/>
  <c r="AL64" i="1" s="1"/>
  <c r="AL72" i="1" s="1"/>
  <c r="T15" i="1" a="1"/>
  <c r="T15" i="1" s="1"/>
  <c r="AL7" i="1"/>
  <c r="AL15" i="1" s="1"/>
  <c r="AL23" i="1" s="1"/>
  <c r="AL31" i="1" s="1"/>
  <c r="AL39" i="1" s="1"/>
  <c r="AL47" i="1" s="1"/>
  <c r="AL55" i="1" s="1"/>
  <c r="AL63" i="1" s="1"/>
  <c r="AL71" i="1" s="1"/>
  <c r="T13" i="1" a="1"/>
  <c r="T13" i="1" s="1"/>
  <c r="AL5" i="1"/>
  <c r="AL13" i="1" s="1"/>
  <c r="AL21" i="1" s="1"/>
  <c r="AL29" i="1" s="1"/>
  <c r="AL37" i="1" s="1"/>
  <c r="AL45" i="1" s="1"/>
  <c r="AL53" i="1" s="1"/>
  <c r="AL61" i="1" s="1"/>
  <c r="AL69" i="1" s="1"/>
  <c r="K39" i="1"/>
  <c r="L39" i="1"/>
  <c r="Z22" i="1"/>
  <c r="Q14" i="1"/>
  <c r="Q16" i="1" s="1"/>
  <c r="O14" i="1"/>
  <c r="L22" i="1" s="1"/>
  <c r="R19" i="1"/>
  <c r="M19" i="1"/>
  <c r="N19" i="1" s="1"/>
  <c r="Q19" i="1"/>
  <c r="P14" i="1"/>
  <c r="L23" i="1" s="1"/>
  <c r="M18" i="1"/>
  <c r="N18" i="1" s="1"/>
  <c r="Q18" i="1"/>
  <c r="R18" i="1"/>
  <c r="N14" i="1"/>
  <c r="N16" i="1" s="1"/>
  <c r="P8" i="1"/>
  <c r="T2" i="1" s="1" a="1"/>
  <c r="T2" i="1" s="1"/>
  <c r="L20" i="1"/>
  <c r="F3" i="2"/>
  <c r="AC16" i="1" l="1"/>
  <c r="T18" i="1"/>
  <c r="Y10" i="1" s="1"/>
  <c r="AA10" i="1" s="1"/>
  <c r="AC18" i="1"/>
  <c r="AC17" i="1"/>
  <c r="K41" i="1"/>
  <c r="M41" i="1" s="1"/>
  <c r="T7" i="1"/>
  <c r="T8" i="1"/>
  <c r="Y8" i="1" s="1"/>
  <c r="AA8" i="1" s="1"/>
  <c r="T6" i="1"/>
  <c r="T9" i="1"/>
  <c r="Y9" i="1" s="1"/>
  <c r="AA9" i="1" s="1"/>
  <c r="L24" i="1"/>
  <c r="Q24" i="1" s="1"/>
  <c r="T5" i="1"/>
  <c r="T3" i="1"/>
  <c r="Y16" i="1" s="1"/>
  <c r="AA16" i="1" s="1"/>
  <c r="T4" i="1"/>
  <c r="O16" i="1"/>
  <c r="AK17" i="1" s="1"/>
  <c r="AM17" i="1" s="1"/>
  <c r="P16" i="1"/>
  <c r="M23" i="1"/>
  <c r="N23" i="1" s="1"/>
  <c r="Q23" i="1"/>
  <c r="R23" i="1"/>
  <c r="Q20" i="1"/>
  <c r="R20" i="1"/>
  <c r="M20" i="1"/>
  <c r="N20" i="1" s="1"/>
  <c r="L21" i="1"/>
  <c r="M22" i="1"/>
  <c r="N22" i="1" s="1"/>
  <c r="Q22" i="1"/>
  <c r="R22" i="1"/>
  <c r="AK51" i="1" l="1"/>
  <c r="AM51" i="1" s="1"/>
  <c r="AK10" i="1"/>
  <c r="AM10" i="1" s="1"/>
  <c r="AK42" i="1"/>
  <c r="AM42" i="1" s="1"/>
  <c r="AK25" i="1"/>
  <c r="AM25" i="1" s="1"/>
  <c r="AK19" i="1"/>
  <c r="AM19" i="1" s="1"/>
  <c r="AK69" i="1"/>
  <c r="AM69" i="1" s="1"/>
  <c r="AK34" i="1"/>
  <c r="AM34" i="1" s="1"/>
  <c r="AK37" i="1"/>
  <c r="AM37" i="1" s="1"/>
  <c r="AK73" i="1"/>
  <c r="AM73" i="1" s="1"/>
  <c r="AK39" i="1"/>
  <c r="AM39" i="1" s="1"/>
  <c r="AK5" i="1"/>
  <c r="AM5" i="1" s="1"/>
  <c r="AK27" i="1"/>
  <c r="AM27" i="1" s="1"/>
  <c r="AK18" i="1"/>
  <c r="AM18" i="1" s="1"/>
  <c r="AK67" i="1"/>
  <c r="AM67" i="1" s="1"/>
  <c r="AK22" i="1"/>
  <c r="AM22" i="1" s="1"/>
  <c r="AK11" i="1"/>
  <c r="AM11" i="1" s="1"/>
  <c r="AN39" i="1" s="1"/>
  <c r="AK2" i="1"/>
  <c r="AM2" i="1" s="1"/>
  <c r="AK8" i="1"/>
  <c r="AM8" i="1" s="1"/>
  <c r="AK72" i="1"/>
  <c r="AM72" i="1" s="1"/>
  <c r="AK60" i="1"/>
  <c r="AM60" i="1" s="1"/>
  <c r="AK41" i="1"/>
  <c r="AM41" i="1" s="1"/>
  <c r="AK49" i="1"/>
  <c r="AM49" i="1" s="1"/>
  <c r="AK58" i="1"/>
  <c r="AM58" i="1" s="1"/>
  <c r="AK35" i="1"/>
  <c r="AM35" i="1" s="1"/>
  <c r="AK44" i="1"/>
  <c r="AM44" i="1" s="1"/>
  <c r="AK48" i="1"/>
  <c r="AM48" i="1" s="1"/>
  <c r="AK38" i="1"/>
  <c r="AM38" i="1" s="1"/>
  <c r="AK70" i="1"/>
  <c r="AM70" i="1" s="1"/>
  <c r="AK50" i="1"/>
  <c r="AM50" i="1" s="1"/>
  <c r="AK7" i="1"/>
  <c r="AM7" i="1" s="1"/>
  <c r="AK13" i="1"/>
  <c r="AM13" i="1" s="1"/>
  <c r="AN13" i="1" s="1"/>
  <c r="AK55" i="1"/>
  <c r="AM55" i="1" s="1"/>
  <c r="AK47" i="1"/>
  <c r="AM47" i="1" s="1"/>
  <c r="AK16" i="1"/>
  <c r="AM16" i="1" s="1"/>
  <c r="AK57" i="1"/>
  <c r="AM57" i="1" s="1"/>
  <c r="AK24" i="1"/>
  <c r="AM24" i="1" s="1"/>
  <c r="AK68" i="1"/>
  <c r="AM68" i="1" s="1"/>
  <c r="AK6" i="1"/>
  <c r="AM6" i="1" s="1"/>
  <c r="AK32" i="1"/>
  <c r="AM32" i="1" s="1"/>
  <c r="AK26" i="1"/>
  <c r="AM26" i="1" s="1"/>
  <c r="AK36" i="1"/>
  <c r="AM36" i="1" s="1"/>
  <c r="AK65" i="1"/>
  <c r="AM65" i="1" s="1"/>
  <c r="AK4" i="1"/>
  <c r="AM4" i="1" s="1"/>
  <c r="AK28" i="1"/>
  <c r="AM28" i="1" s="1"/>
  <c r="AK40" i="1"/>
  <c r="AM40" i="1" s="1"/>
  <c r="AK14" i="1"/>
  <c r="AM14" i="1" s="1"/>
  <c r="AK43" i="1"/>
  <c r="AM43" i="1" s="1"/>
  <c r="AK12" i="1"/>
  <c r="AM12" i="1" s="1"/>
  <c r="AK30" i="1"/>
  <c r="AM30" i="1" s="1"/>
  <c r="AK15" i="1"/>
  <c r="AM15" i="1" s="1"/>
  <c r="AK56" i="1"/>
  <c r="AM56" i="1" s="1"/>
  <c r="AK63" i="1"/>
  <c r="AM63" i="1" s="1"/>
  <c r="AK21" i="1"/>
  <c r="AM21" i="1" s="1"/>
  <c r="AK33" i="1"/>
  <c r="AM33" i="1" s="1"/>
  <c r="AK53" i="1"/>
  <c r="AM53" i="1" s="1"/>
  <c r="AK45" i="1"/>
  <c r="AM45" i="1" s="1"/>
  <c r="AK3" i="1"/>
  <c r="AM3" i="1" s="1"/>
  <c r="AK62" i="1"/>
  <c r="AM62" i="1" s="1"/>
  <c r="AK54" i="1"/>
  <c r="AM54" i="1" s="1"/>
  <c r="AK29" i="1"/>
  <c r="AM29" i="1" s="1"/>
  <c r="AN29" i="1" s="1"/>
  <c r="AK31" i="1"/>
  <c r="AM31" i="1" s="1"/>
  <c r="AK9" i="1"/>
  <c r="AM9" i="1" s="1"/>
  <c r="AK64" i="1"/>
  <c r="AM64" i="1" s="1"/>
  <c r="AK23" i="1"/>
  <c r="AM23" i="1" s="1"/>
  <c r="AK46" i="1"/>
  <c r="AM46" i="1" s="1"/>
  <c r="AK61" i="1"/>
  <c r="AM61" i="1" s="1"/>
  <c r="AK59" i="1"/>
  <c r="AM59" i="1" s="1"/>
  <c r="AK66" i="1"/>
  <c r="AM66" i="1" s="1"/>
  <c r="AK71" i="1"/>
  <c r="AM71" i="1" s="1"/>
  <c r="AK20" i="1"/>
  <c r="AM20" i="1" s="1"/>
  <c r="AK52" i="1"/>
  <c r="AM52" i="1" s="1"/>
  <c r="Y5" i="1"/>
  <c r="AA5" i="1" s="1"/>
  <c r="AB5" i="1" s="1"/>
  <c r="Y7" i="1"/>
  <c r="AA7" i="1" s="1"/>
  <c r="AB7" i="1" s="1"/>
  <c r="AA21" i="1"/>
  <c r="AB8" i="1"/>
  <c r="Y4" i="1"/>
  <c r="AA4" i="1" s="1"/>
  <c r="AB4" i="1" s="1"/>
  <c r="Y17" i="1"/>
  <c r="Y6" i="1"/>
  <c r="AA6" i="1" s="1"/>
  <c r="AB6" i="1" s="1"/>
  <c r="Y18" i="1"/>
  <c r="AA18" i="1" s="1"/>
  <c r="AB9" i="1"/>
  <c r="M24" i="1"/>
  <c r="N24" i="1" s="1"/>
  <c r="R24" i="1"/>
  <c r="U18" i="1"/>
  <c r="Y22" i="1" s="1"/>
  <c r="Y3" i="1"/>
  <c r="M21" i="1"/>
  <c r="N21" i="1" s="1"/>
  <c r="Q21" i="1"/>
  <c r="R21" i="1"/>
  <c r="AN43" i="1" l="1"/>
  <c r="AN22" i="1"/>
  <c r="AN67" i="1"/>
  <c r="AN12" i="1"/>
  <c r="AN27" i="1"/>
  <c r="AN14" i="1"/>
  <c r="AN46" i="1"/>
  <c r="AN31" i="1"/>
  <c r="AM75" i="1"/>
  <c r="AN48" i="1"/>
  <c r="AN20" i="1"/>
  <c r="AN64" i="1"/>
  <c r="AN71" i="1"/>
  <c r="AN55" i="1"/>
  <c r="AN23" i="1"/>
  <c r="AN8" i="1"/>
  <c r="AN61" i="1"/>
  <c r="AN35" i="1"/>
  <c r="AN58" i="1"/>
  <c r="AM74" i="1"/>
  <c r="AN24" i="1"/>
  <c r="AN52" i="1"/>
  <c r="AN5" i="1"/>
  <c r="AN36" i="1"/>
  <c r="AN11" i="1"/>
  <c r="AN37" i="1"/>
  <c r="AN47" i="1"/>
  <c r="AN51" i="1"/>
  <c r="AO51" i="1" s="1"/>
  <c r="AN68" i="1"/>
  <c r="AO68" i="1" s="1"/>
  <c r="AN16" i="1"/>
  <c r="AO16" i="1" s="1"/>
  <c r="AN7" i="1"/>
  <c r="AO7" i="1" s="1"/>
  <c r="AN49" i="1"/>
  <c r="AN41" i="1"/>
  <c r="AN54" i="1"/>
  <c r="AN38" i="1"/>
  <c r="AN65" i="1"/>
  <c r="AN59" i="1"/>
  <c r="AO59" i="1" s="1"/>
  <c r="AN66" i="1"/>
  <c r="AN57" i="1"/>
  <c r="AN62" i="1"/>
  <c r="AN25" i="1"/>
  <c r="AO25" i="1" s="1"/>
  <c r="AN33" i="1"/>
  <c r="AN73" i="1"/>
  <c r="AO73" i="1" s="1"/>
  <c r="AN10" i="1"/>
  <c r="AO10" i="1" s="1"/>
  <c r="AN34" i="1"/>
  <c r="AO34" i="1" s="1"/>
  <c r="AN40" i="1"/>
  <c r="AO40" i="1" s="1"/>
  <c r="AN69" i="1"/>
  <c r="AO69" i="1" s="1"/>
  <c r="AN45" i="1"/>
  <c r="AN6" i="1"/>
  <c r="AN44" i="1"/>
  <c r="AN60" i="1"/>
  <c r="AN4" i="1"/>
  <c r="AO4" i="1" s="1"/>
  <c r="AN26" i="1"/>
  <c r="AO26" i="1" s="1"/>
  <c r="AN70" i="1"/>
  <c r="AN50" i="1"/>
  <c r="AO50" i="1" s="1"/>
  <c r="AN2" i="1"/>
  <c r="AO2" i="1" s="1"/>
  <c r="AN18" i="1"/>
  <c r="AN42" i="1"/>
  <c r="AO42" i="1" s="1"/>
  <c r="AN30" i="1"/>
  <c r="AO30" i="1" s="1"/>
  <c r="AN28" i="1"/>
  <c r="AO28" i="1" s="1"/>
  <c r="AN9" i="1"/>
  <c r="AO9" i="1" s="1"/>
  <c r="AN32" i="1"/>
  <c r="AO32" i="1" s="1"/>
  <c r="AN63" i="1"/>
  <c r="AO63" i="1" s="1"/>
  <c r="AN19" i="1"/>
  <c r="AN15" i="1"/>
  <c r="AN17" i="1"/>
  <c r="AN21" i="1"/>
  <c r="AO21" i="1" s="1"/>
  <c r="AN72" i="1"/>
  <c r="AO72" i="1" s="1"/>
  <c r="AN3" i="1"/>
  <c r="AO3" i="1" s="1"/>
  <c r="AN56" i="1"/>
  <c r="AN53" i="1"/>
  <c r="AO53" i="1" s="1"/>
  <c r="AB16" i="1"/>
  <c r="AO15" i="1"/>
  <c r="AO38" i="1"/>
  <c r="AO43" i="1"/>
  <c r="AO66" i="1"/>
  <c r="AO57" i="1"/>
  <c r="AO6" i="1"/>
  <c r="AO22" i="1"/>
  <c r="AO55" i="1"/>
  <c r="AO39" i="1"/>
  <c r="AO29" i="1"/>
  <c r="AO47" i="1"/>
  <c r="AO27" i="1"/>
  <c r="AO23" i="1"/>
  <c r="AO58" i="1"/>
  <c r="AO56" i="1"/>
  <c r="AO54" i="1"/>
  <c r="AO8" i="1"/>
  <c r="AO33" i="1"/>
  <c r="AO62" i="1"/>
  <c r="AO70" i="1"/>
  <c r="AO18" i="1"/>
  <c r="AO45" i="1"/>
  <c r="AO5" i="1"/>
  <c r="AO17" i="1"/>
  <c r="AO36" i="1"/>
  <c r="AO64" i="1"/>
  <c r="AO46" i="1"/>
  <c r="AO12" i="1"/>
  <c r="AO65" i="1"/>
  <c r="AO49" i="1"/>
  <c r="AO35" i="1"/>
  <c r="AO13" i="1"/>
  <c r="AO61" i="1"/>
  <c r="AO14" i="1"/>
  <c r="AB18" i="1"/>
  <c r="AO11" i="1"/>
  <c r="AO67" i="1"/>
  <c r="AO41" i="1"/>
  <c r="AO44" i="1"/>
  <c r="AO48" i="1"/>
  <c r="AO19" i="1"/>
  <c r="AO31" i="1"/>
  <c r="AO71" i="1"/>
  <c r="AO20" i="1"/>
  <c r="AO24" i="1"/>
  <c r="AO37" i="1"/>
  <c r="AO52" i="1"/>
  <c r="AO60" i="1"/>
  <c r="AA17" i="1"/>
  <c r="AB17" i="1" s="1"/>
  <c r="AA3" i="1"/>
  <c r="AB3" i="1" s="1"/>
  <c r="Y11" i="1"/>
  <c r="Y24" i="1" l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<sst xmlns="http://schemas.openxmlformats.org/spreadsheetml/2006/main" count="1257" uniqueCount="241">
  <si>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</si>
  <si>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</si>
  <si>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</si>
  <si>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</si>
  <si>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run1</t>
    <phoneticPr fontId="1" type="noConversion"/>
  </si>
  <si>
    <t>run2</t>
    <phoneticPr fontId="1" type="noConversion"/>
  </si>
  <si>
    <t>run3</t>
    <phoneticPr fontId="1" type="noConversion"/>
  </si>
  <si>
    <t>width-height ratio</t>
    <phoneticPr fontId="1" type="noConversion"/>
  </si>
  <si>
    <t>paper height(mm)</t>
    <phoneticPr fontId="1" type="noConversion"/>
  </si>
  <si>
    <t>leg length(mm)</t>
    <phoneticPr fontId="1" type="noConversion"/>
  </si>
  <si>
    <t>code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</si>
  <si>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</si>
  <si>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</si>
  <si>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</si>
  <si>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</si>
  <si>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y_bar</t>
    <phoneticPr fontId="1" type="noConversion"/>
  </si>
  <si>
    <t>y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</si>
  <si>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</si>
  <si>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</si>
  <si>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</si>
  <si>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E13</t>
    <phoneticPr fontId="1" type="noConversion"/>
  </si>
  <si>
    <t>E23</t>
    <phoneticPr fontId="1" type="noConversion"/>
  </si>
  <si>
    <t>E123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</si>
  <si>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</si>
  <si>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</si>
  <si>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</si>
  <si>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y_bar_bar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</si>
  <si>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</si>
  <si>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</si>
  <si>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</si>
  <si>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b13</t>
    <phoneticPr fontId="1" type="noConversion"/>
  </si>
  <si>
    <t>b12</t>
    <phoneticPr fontId="1" type="noConversion"/>
  </si>
  <si>
    <t>b3</t>
    <phoneticPr fontId="1" type="noConversion"/>
  </si>
  <si>
    <t>E12</t>
    <phoneticPr fontId="1" type="noConversion"/>
  </si>
  <si>
    <t>b23</t>
    <phoneticPr fontId="1" type="noConversion"/>
  </si>
  <si>
    <t>b123</t>
    <phoneticPr fontId="1" type="noConversion"/>
  </si>
  <si>
    <t>s_i^2</t>
    <phoneticPr fontId="1" type="noConversion"/>
  </si>
  <si>
    <t>s_p^2</t>
    <phoneticPr fontId="1" type="noConversion"/>
  </si>
  <si>
    <t>s_effect^2</t>
    <phoneticPr fontId="1" type="noConversion"/>
  </si>
  <si>
    <t>t-test</t>
    <phoneticPr fontId="1" type="noConversion"/>
  </si>
  <si>
    <t>s_effect</t>
    <phoneticPr fontId="1" type="noConversion"/>
  </si>
  <si>
    <t>dof</t>
    <phoneticPr fontId="1" type="noConversion"/>
  </si>
  <si>
    <t>t_64,0.025</t>
    <phoneticPr fontId="1" type="noConversion"/>
  </si>
  <si>
    <t>t_64,0.975</t>
    <phoneticPr fontId="1" type="noConversion"/>
  </si>
  <si>
    <t>(-)</t>
    <phoneticPr fontId="1" type="noConversion"/>
  </si>
  <si>
    <t>(+)</t>
    <phoneticPr fontId="1" type="noConversion"/>
  </si>
  <si>
    <t>p-value</t>
    <phoneticPr fontId="1" type="noConversion"/>
  </si>
  <si>
    <t>SST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</si>
  <si>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</si>
  <si>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</si>
  <si>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</si>
  <si>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SSE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</si>
  <si>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</si>
  <si>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</si>
  <si>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</si>
  <si>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</si>
  <si>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</si>
  <si>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</si>
  <si>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</si>
  <si>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</si>
  <si>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</si>
  <si>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</si>
  <si>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E2</t>
  </si>
  <si>
    <t>E3</t>
  </si>
  <si>
    <t>error</t>
    <phoneticPr fontId="1" type="noConversion"/>
  </si>
  <si>
    <t>total</t>
    <phoneticPr fontId="1" type="noConversion"/>
  </si>
  <si>
    <t>R^2</t>
    <phoneticPr fontId="1" type="noConversion"/>
  </si>
  <si>
    <t>adjusted R^2</t>
    <phoneticPr fontId="1" type="noConversion"/>
  </si>
  <si>
    <t>replication 1</t>
    <phoneticPr fontId="1" type="noConversion"/>
  </si>
  <si>
    <t>replication 2</t>
  </si>
  <si>
    <t>replication 3</t>
  </si>
  <si>
    <t>6--1</t>
    <phoneticPr fontId="1" type="noConversion"/>
  </si>
  <si>
    <t>2--1</t>
    <phoneticPr fontId="1" type="noConversion"/>
  </si>
  <si>
    <t>8--2</t>
    <phoneticPr fontId="1" type="noConversion"/>
  </si>
  <si>
    <t>2--2</t>
    <phoneticPr fontId="1" type="noConversion"/>
  </si>
  <si>
    <t>8--3</t>
    <phoneticPr fontId="1" type="noConversion"/>
  </si>
  <si>
    <t>7--2</t>
    <phoneticPr fontId="1" type="noConversion"/>
  </si>
  <si>
    <t>4--2</t>
    <phoneticPr fontId="1" type="noConversion"/>
  </si>
  <si>
    <t>4--1</t>
    <phoneticPr fontId="1" type="noConversion"/>
  </si>
  <si>
    <t>2--3</t>
    <phoneticPr fontId="1" type="noConversion"/>
  </si>
  <si>
    <t>3--3</t>
    <phoneticPr fontId="1" type="noConversion"/>
  </si>
  <si>
    <t>3--1</t>
    <phoneticPr fontId="1" type="noConversion"/>
  </si>
  <si>
    <t>6--3</t>
    <phoneticPr fontId="1" type="noConversion"/>
  </si>
  <si>
    <t>8--1</t>
    <phoneticPr fontId="1" type="noConversion"/>
  </si>
  <si>
    <t>7--3</t>
    <phoneticPr fontId="1" type="noConversion"/>
  </si>
  <si>
    <t>1--3</t>
    <phoneticPr fontId="1" type="noConversion"/>
  </si>
  <si>
    <t>1--1</t>
    <phoneticPr fontId="1" type="noConversion"/>
  </si>
  <si>
    <t>5--3</t>
    <phoneticPr fontId="1" type="noConversion"/>
  </si>
  <si>
    <t>5--2</t>
    <phoneticPr fontId="1" type="noConversion"/>
  </si>
  <si>
    <t>6--2</t>
    <phoneticPr fontId="1" type="noConversion"/>
  </si>
  <si>
    <t>3--2</t>
    <phoneticPr fontId="1" type="noConversion"/>
  </si>
  <si>
    <t>1--2</t>
    <phoneticPr fontId="1" type="noConversion"/>
  </si>
  <si>
    <t>5--1</t>
    <phoneticPr fontId="1" type="noConversion"/>
  </si>
  <si>
    <t>4--3</t>
    <phoneticPr fontId="1" type="noConversion"/>
  </si>
  <si>
    <t>7--1</t>
    <phoneticPr fontId="1" type="noConversion"/>
  </si>
  <si>
    <t>average</t>
    <phoneticPr fontId="1" type="noConversion"/>
  </si>
  <si>
    <t>replicate 1</t>
    <phoneticPr fontId="1" type="noConversion"/>
  </si>
  <si>
    <t>replicate 2</t>
  </si>
  <si>
    <t>replicate 3</t>
  </si>
  <si>
    <t>bartlett's test</t>
    <phoneticPr fontId="1" type="noConversion"/>
  </si>
  <si>
    <t>(n_i-1)ln(s_i^2)</t>
    <phoneticPr fontId="1" type="noConversion"/>
  </si>
  <si>
    <t>1/(n_i-1)</t>
    <phoneticPr fontId="1" type="noConversion"/>
  </si>
  <si>
    <t>M</t>
    <phoneticPr fontId="1" type="noConversion"/>
  </si>
  <si>
    <t>c</t>
    <phoneticPr fontId="1" type="noConversion"/>
  </si>
  <si>
    <t>M/c</t>
    <phoneticPr fontId="1" type="noConversion"/>
  </si>
  <si>
    <t>chisq</t>
    <phoneticPr fontId="1" type="noConversion"/>
  </si>
  <si>
    <t>H_0</t>
    <phoneticPr fontId="1" type="noConversion"/>
  </si>
  <si>
    <t>y</t>
  </si>
  <si>
    <t>y_hat</t>
    <phoneticPr fontId="1" type="noConversion"/>
  </si>
  <si>
    <t>e_ij</t>
    <phoneticPr fontId="1" type="noConversion"/>
  </si>
  <si>
    <t>e_average</t>
    <phoneticPr fontId="1" type="noConversion"/>
  </si>
  <si>
    <t>e_std</t>
    <phoneticPr fontId="1" type="noConversion"/>
  </si>
  <si>
    <t>percentile</t>
    <phoneticPr fontId="1" type="noConversion"/>
  </si>
  <si>
    <t>norm.inv</t>
    <phoneticPr fontId="1" type="noConversion"/>
  </si>
  <si>
    <t>order</t>
  </si>
  <si>
    <t>order</t>
    <phoneticPr fontId="1" type="noConversion"/>
  </si>
  <si>
    <t>SN</t>
    <phoneticPr fontId="1" type="noConversion"/>
  </si>
  <si>
    <t>SN_mean</t>
    <phoneticPr fontId="1" type="noConversion"/>
  </si>
  <si>
    <t>effect</t>
    <phoneticPr fontId="1" type="noConversion"/>
  </si>
  <si>
    <t>SN_hat</t>
    <phoneticPr fontId="1" type="noConversion"/>
  </si>
  <si>
    <t>x1</t>
  </si>
  <si>
    <t>x2</t>
  </si>
  <si>
    <t>x3</t>
  </si>
  <si>
    <t>test</t>
  </si>
  <si>
    <t>height</t>
    <phoneticPr fontId="1" type="noConversion"/>
  </si>
  <si>
    <t>width</t>
    <phoneticPr fontId="1" type="noConversion"/>
  </si>
  <si>
    <t>leg length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</si>
  <si>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</si>
  <si>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</si>
  <si>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</si>
  <si>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</si>
  <si>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</si>
  <si>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</si>
  <si>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</si>
  <si>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</si>
  <si>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</si>
  <si>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</si>
  <si>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</si>
  <si>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</si>
  <si>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</si>
  <si>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</si>
  <si>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</si>
  <si>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</si>
  <si>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</si>
  <si>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</si>
  <si>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</si>
  <si>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</si>
  <si>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</si>
  <si>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</si>
  <si>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</si>
  <si>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</si>
  <si>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x1x2</t>
  </si>
  <si>
    <t>x2x3</t>
  </si>
  <si>
    <t>x1x3</t>
  </si>
  <si>
    <t>x1x2x3</t>
  </si>
  <si>
    <t>number</t>
  </si>
  <si>
    <t>number</t>
    <phoneticPr fontId="1" type="noConversion"/>
  </si>
  <si>
    <t>result</t>
    <phoneticPr fontId="1" type="noConversion"/>
  </si>
  <si>
    <t>run2</t>
  </si>
  <si>
    <t>run3</t>
  </si>
  <si>
    <t>replication1</t>
    <phoneticPr fontId="1" type="noConversion"/>
  </si>
  <si>
    <t>replication2</t>
  </si>
  <si>
    <t>replication3</t>
  </si>
  <si>
    <t>replication2</t>
    <phoneticPr fontId="1" type="noConversion"/>
  </si>
  <si>
    <t>replication3</t>
    <phoneticPr fontId="1" type="noConversion"/>
  </si>
  <si>
    <t xml:space="preserve"> order</t>
    <phoneticPr fontId="1" type="noConversion"/>
  </si>
  <si>
    <t>10--1</t>
    <phoneticPr fontId="1" type="noConversion"/>
  </si>
  <si>
    <t>13--3</t>
    <phoneticPr fontId="1" type="noConversion"/>
  </si>
  <si>
    <t>13--2</t>
    <phoneticPr fontId="1" type="noConversion"/>
  </si>
  <si>
    <t>13--1</t>
    <phoneticPr fontId="1" type="noConversion"/>
  </si>
  <si>
    <t>12--3</t>
    <phoneticPr fontId="1" type="noConversion"/>
  </si>
  <si>
    <t>9--3</t>
    <phoneticPr fontId="1" type="noConversion"/>
  </si>
  <si>
    <t>11--2</t>
    <phoneticPr fontId="1" type="noConversion"/>
  </si>
  <si>
    <t>15--2</t>
    <phoneticPr fontId="1" type="noConversion"/>
  </si>
  <si>
    <t>9--1</t>
    <phoneticPr fontId="1" type="noConversion"/>
  </si>
  <si>
    <t>11--1</t>
    <phoneticPr fontId="1" type="noConversion"/>
  </si>
  <si>
    <t>12--1</t>
    <phoneticPr fontId="1" type="noConversion"/>
  </si>
  <si>
    <t>14--1</t>
    <phoneticPr fontId="1" type="noConversion"/>
  </si>
  <si>
    <t>15--1</t>
    <phoneticPr fontId="1" type="noConversion"/>
  </si>
  <si>
    <t>9--2</t>
    <phoneticPr fontId="1" type="noConversion"/>
  </si>
  <si>
    <t>10--2</t>
    <phoneticPr fontId="1" type="noConversion"/>
  </si>
  <si>
    <t>12--2</t>
    <phoneticPr fontId="1" type="noConversion"/>
  </si>
  <si>
    <t>14--2</t>
    <phoneticPr fontId="1" type="noConversion"/>
  </si>
  <si>
    <t>10--3</t>
    <phoneticPr fontId="1" type="noConversion"/>
  </si>
  <si>
    <t>11--3</t>
    <phoneticPr fontId="1" type="noConversion"/>
  </si>
  <si>
    <t>14--3</t>
    <phoneticPr fontId="1" type="noConversion"/>
  </si>
  <si>
    <t>15--3</t>
    <phoneticPr fontId="1" type="noConversion"/>
  </si>
  <si>
    <t>11--1</t>
  </si>
  <si>
    <t>6--1</t>
  </si>
  <si>
    <t>6--3</t>
  </si>
  <si>
    <t>5--1</t>
  </si>
  <si>
    <t>5--2</t>
  </si>
  <si>
    <t>5--3</t>
  </si>
  <si>
    <t>var</t>
    <phoneticPr fontId="1" type="noConversion"/>
  </si>
  <si>
    <t>6--2</t>
  </si>
  <si>
    <t>1--1</t>
  </si>
  <si>
    <t>1--2</t>
  </si>
  <si>
    <t>1--3</t>
  </si>
  <si>
    <t>run1</t>
  </si>
  <si>
    <t>paper height(mm)</t>
  </si>
  <si>
    <t>width-height ratio</t>
  </si>
  <si>
    <t>leg length(mm)</t>
  </si>
  <si>
    <t>replication1</t>
  </si>
  <si>
    <t>2--1</t>
  </si>
  <si>
    <t>2--2</t>
  </si>
  <si>
    <t>2--3</t>
  </si>
  <si>
    <t>3--1</t>
  </si>
  <si>
    <t>3--2</t>
  </si>
  <si>
    <t>3--3</t>
  </si>
  <si>
    <t>4--1</t>
  </si>
  <si>
    <t>4--2</t>
  </si>
  <si>
    <t>4--3</t>
  </si>
  <si>
    <t>7--1</t>
  </si>
  <si>
    <t>7--2</t>
  </si>
  <si>
    <t>7--3</t>
  </si>
  <si>
    <t>8--1</t>
  </si>
  <si>
    <t>8--2</t>
  </si>
  <si>
    <t>9--1</t>
  </si>
  <si>
    <t>10--1</t>
  </si>
  <si>
    <t>12--1</t>
  </si>
  <si>
    <t>13--1</t>
  </si>
  <si>
    <t>14--1</t>
  </si>
  <si>
    <t>15--1</t>
  </si>
  <si>
    <t>r1</t>
    <phoneticPr fontId="1" type="noConversion"/>
  </si>
  <si>
    <t>r2</t>
  </si>
  <si>
    <t>r3</t>
  </si>
  <si>
    <t>t_2,0.025</t>
    <phoneticPr fontId="1" type="noConversion"/>
  </si>
  <si>
    <t>t_2,0.975</t>
    <phoneticPr fontId="1" type="noConversion"/>
  </si>
  <si>
    <t>x1^2</t>
  </si>
  <si>
    <t>x1^2</t>
    <phoneticPr fontId="1" type="noConversion"/>
  </si>
  <si>
    <t>x2^2</t>
  </si>
  <si>
    <t>x2^2</t>
    <phoneticPr fontId="1" type="noConversion"/>
  </si>
  <si>
    <t>x3^2</t>
  </si>
  <si>
    <t>x3^2</t>
    <phoneticPr fontId="1" type="noConversion"/>
  </si>
  <si>
    <t>replicate 1</t>
  </si>
  <si>
    <t>y_hat</t>
  </si>
  <si>
    <t>y_bar</t>
  </si>
  <si>
    <t>e_ij</t>
  </si>
  <si>
    <t>percentile</t>
  </si>
  <si>
    <t>norm.inv</t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</si>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</sst>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6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15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29" xfId="0" applyBorder="1">
      <alignment vertical="center"/>
    </xf>
    <xf numFmtId="0" fontId="0" fillId="4" borderId="0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0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76" fontId="0" fillId="0" borderId="30" xfId="0" applyNumberFormat="1" applyBorder="1">
      <alignment vertical="center"/>
    </xf>
    <xf numFmtId="0" fontId="0" fillId="0" borderId="3" xfId="0" applyFill="1" applyBorder="1">
      <alignment vertical="center"/>
    </xf>
    <xf numFmtId="0" fontId="0" fillId="0" borderId="2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8" xfId="0" applyBorder="1">
      <alignment vertical="center"/>
    </xf>
    <xf numFmtId="0" fontId="0" fillId="0" borderId="45" xfId="0" applyBorder="1">
      <alignment vertical="center"/>
    </xf>
    <xf numFmtId="176" fontId="0" fillId="0" borderId="48" xfId="0" applyNumberFormat="1" applyBorder="1">
      <alignment vertical="center"/>
    </xf>
    <xf numFmtId="0" fontId="0" fillId="0" borderId="49" xfId="0" applyBorder="1">
      <alignment vertical="center"/>
    </xf>
    <xf numFmtId="0" fontId="0" fillId="0" borderId="47" xfId="0" applyBorder="1">
      <alignment vertical="center"/>
    </xf>
    <xf numFmtId="176" fontId="0" fillId="0" borderId="47" xfId="0" applyNumberFormat="1" applyBorder="1">
      <alignment vertical="center"/>
    </xf>
    <xf numFmtId="0" fontId="0" fillId="0" borderId="50" xfId="0" applyBorder="1">
      <alignment vertical="center"/>
    </xf>
    <xf numFmtId="0" fontId="0" fillId="0" borderId="51" xfId="0" applyFont="1" applyFill="1" applyBorder="1" applyAlignment="1">
      <alignment horizontal="centerContinuous" vertical="center"/>
    </xf>
    <xf numFmtId="0" fontId="0" fillId="0" borderId="50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0" borderId="51" xfId="0" applyFont="1" applyFill="1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176" fontId="0" fillId="0" borderId="6" xfId="0" applyNumberFormat="1" applyFill="1" applyBorder="1">
      <alignment vertical="center"/>
    </xf>
    <xf numFmtId="0" fontId="0" fillId="0" borderId="59" xfId="0" applyFill="1" applyBorder="1">
      <alignment vertical="center"/>
    </xf>
    <xf numFmtId="0" fontId="0" fillId="4" borderId="31" xfId="0" applyFill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一般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(2)'!$AL$2:$AL$136</c:f>
              <c:numCache>
                <c:formatCode>General</c:formatCode>
                <c:ptCount val="135"/>
                <c:pt idx="0">
                  <c:v>-87.419735835768023</c:v>
                </c:pt>
                <c:pt idx="1">
                  <c:v>-25.808081903427777</c:v>
                </c:pt>
                <c:pt idx="2">
                  <c:v>-71.714706518254559</c:v>
                </c:pt>
                <c:pt idx="3">
                  <c:v>-28.515195728814795</c:v>
                </c:pt>
                <c:pt idx="4">
                  <c:v>-18.451704364798328</c:v>
                </c:pt>
                <c:pt idx="5">
                  <c:v>-66.955993066488716</c:v>
                </c:pt>
                <c:pt idx="6">
                  <c:v>-74.240138531322685</c:v>
                </c:pt>
                <c:pt idx="7">
                  <c:v>-44.759147756051817</c:v>
                </c:pt>
                <c:pt idx="8">
                  <c:v>-99.135424049241124</c:v>
                </c:pt>
                <c:pt idx="9">
                  <c:v>-9.7371641292491411</c:v>
                </c:pt>
                <c:pt idx="10">
                  <c:v>-94.819873691367519</c:v>
                </c:pt>
                <c:pt idx="11">
                  <c:v>-21.240852243948218</c:v>
                </c:pt>
                <c:pt idx="12">
                  <c:v>8.2401385313226427</c:v>
                </c:pt>
                <c:pt idx="13">
                  <c:v>-0.18209297003195246</c:v>
                </c:pt>
                <c:pt idx="14">
                  <c:v>-14.653736168294916</c:v>
                </c:pt>
                <c:pt idx="15">
                  <c:v>-51.34626383170513</c:v>
                </c:pt>
                <c:pt idx="16">
                  <c:v>-16.565459444529246</c:v>
                </c:pt>
                <c:pt idx="17">
                  <c:v>-41.098922000948029</c:v>
                </c:pt>
                <c:pt idx="18">
                  <c:v>24.949323773290892</c:v>
                </c:pt>
                <c:pt idx="19">
                  <c:v>-33.895721812391457</c:v>
                </c:pt>
                <c:pt idx="20">
                  <c:v>-58.296191219214151</c:v>
                </c:pt>
                <c:pt idx="21">
                  <c:v>-33.000000000000021</c:v>
                </c:pt>
                <c:pt idx="22">
                  <c:v>-54.270009449396085</c:v>
                </c:pt>
                <c:pt idx="23">
                  <c:v>-90.949323773290928</c:v>
                </c:pt>
                <c:pt idx="24">
                  <c:v>0.95599306648864513</c:v>
                </c:pt>
                <c:pt idx="25">
                  <c:v>-104.05686322671772</c:v>
                </c:pt>
                <c:pt idx="26">
                  <c:v>-34.791752599277117</c:v>
                </c:pt>
                <c:pt idx="27">
                  <c:v>-7.7038087807858986</c:v>
                </c:pt>
                <c:pt idx="28">
                  <c:v>28.819873691367484</c:v>
                </c:pt>
                <c:pt idx="29">
                  <c:v>-40.191918096572266</c:v>
                </c:pt>
                <c:pt idx="30">
                  <c:v>-69.291185575702116</c:v>
                </c:pt>
                <c:pt idx="31">
                  <c:v>13.666775360925399</c:v>
                </c:pt>
                <c:pt idx="32">
                  <c:v>-60.37553255764665</c:v>
                </c:pt>
                <c:pt idx="33">
                  <c:v>-39.287449914490232</c:v>
                </c:pt>
                <c:pt idx="34">
                  <c:v>38.056863226717674</c:v>
                </c:pt>
                <c:pt idx="35">
                  <c:v>-62.507043915217295</c:v>
                </c:pt>
                <c:pt idx="36">
                  <c:v>-5.6244674423533922</c:v>
                </c:pt>
                <c:pt idx="37">
                  <c:v>-12.712744847893585</c:v>
                </c:pt>
                <c:pt idx="38">
                  <c:v>-96.9137114541019</c:v>
                </c:pt>
                <c:pt idx="39">
                  <c:v>12.256565423942362</c:v>
                </c:pt>
                <c:pt idx="40">
                  <c:v>-109.85417328567655</c:v>
                </c:pt>
                <c:pt idx="41">
                  <c:v>-13.68714944601647</c:v>
                </c:pt>
                <c:pt idx="42">
                  <c:v>28.819873691367484</c:v>
                </c:pt>
                <c:pt idx="43">
                  <c:v>19.759607244676722</c:v>
                </c:pt>
                <c:pt idx="44">
                  <c:v>-2.4054653288810535</c:v>
                </c:pt>
                <c:pt idx="45">
                  <c:v>-89.146953494810958</c:v>
                </c:pt>
                <c:pt idx="46">
                  <c:v>2.1133024299714123</c:v>
                </c:pt>
                <c:pt idx="47">
                  <c:v>-23.078108243381596</c:v>
                </c:pt>
                <c:pt idx="48">
                  <c:v>-39.287449914490232</c:v>
                </c:pt>
                <c:pt idx="49">
                  <c:v>-85.759607244676772</c:v>
                </c:pt>
                <c:pt idx="50">
                  <c:v>6.9637293652593684</c:v>
                </c:pt>
                <c:pt idx="51">
                  <c:v>-5.6244674423533922</c:v>
                </c:pt>
                <c:pt idx="52">
                  <c:v>-20.315955517618537</c:v>
                </c:pt>
                <c:pt idx="53">
                  <c:v>-162.1798093770669</c:v>
                </c:pt>
                <c:pt idx="54">
                  <c:v>-42.921891756618457</c:v>
                </c:pt>
                <c:pt idx="55">
                  <c:v>-113.22418868203607</c:v>
                </c:pt>
                <c:pt idx="56">
                  <c:v>9.5460973369405266</c:v>
                </c:pt>
                <c:pt idx="57">
                  <c:v>19.759607244676722</c:v>
                </c:pt>
                <c:pt idx="58">
                  <c:v>40.822305586828001</c:v>
                </c:pt>
                <c:pt idx="59">
                  <c:v>-64.697802624617438</c:v>
                </c:pt>
                <c:pt idx="60">
                  <c:v>-37.48480427118524</c:v>
                </c:pt>
                <c:pt idx="61">
                  <c:v>-79.666775360925371</c:v>
                </c:pt>
                <c:pt idx="62">
                  <c:v>-71.714706518254559</c:v>
                </c:pt>
                <c:pt idx="63">
                  <c:v>-28.515195728814795</c:v>
                </c:pt>
                <c:pt idx="64">
                  <c:v>-36.58598147971049</c:v>
                </c:pt>
                <c:pt idx="65">
                  <c:v>-58.296191219214151</c:v>
                </c:pt>
                <c:pt idx="66">
                  <c:v>-33.000000000000021</c:v>
                </c:pt>
                <c:pt idx="67">
                  <c:v>51.038559126919615</c:v>
                </c:pt>
                <c:pt idx="68">
                  <c:v>-133.5940152231754</c:v>
                </c:pt>
                <c:pt idx="69">
                  <c:v>-17.511542431102896</c:v>
                </c:pt>
                <c:pt idx="70">
                  <c:v>-104.05686322671772</c:v>
                </c:pt>
                <c:pt idx="71">
                  <c:v>-29.414018520289545</c:v>
                </c:pt>
                <c:pt idx="72">
                  <c:v>40.822305586828001</c:v>
                </c:pt>
                <c:pt idx="73">
                  <c:v>67.594015223175404</c:v>
                </c:pt>
                <c:pt idx="74">
                  <c:v>-2.4054653288810535</c:v>
                </c:pt>
                <c:pt idx="75">
                  <c:v>-51.34626383170513</c:v>
                </c:pt>
                <c:pt idx="76">
                  <c:v>-25.808081903427777</c:v>
                </c:pt>
                <c:pt idx="77">
                  <c:v>-23.078108243381596</c:v>
                </c:pt>
                <c:pt idx="78">
                  <c:v>-6.6702540712770144</c:v>
                </c:pt>
                <c:pt idx="79">
                  <c:v>-59.329745928723042</c:v>
                </c:pt>
                <c:pt idx="80">
                  <c:v>-8.7258782842893581</c:v>
                </c:pt>
                <c:pt idx="81">
                  <c:v>15.118041606545468</c:v>
                </c:pt>
                <c:pt idx="82">
                  <c:v>-12.712744847893585</c:v>
                </c:pt>
                <c:pt idx="83">
                  <c:v>-143.29919461666842</c:v>
                </c:pt>
                <c:pt idx="84">
                  <c:v>-47.548295635201718</c:v>
                </c:pt>
                <c:pt idx="85">
                  <c:v>-84.159723650358558</c:v>
                </c:pt>
                <c:pt idx="86">
                  <c:v>4.4911159367999645</c:v>
                </c:pt>
                <c:pt idx="87">
                  <c:v>3.291185575702066</c:v>
                </c:pt>
                <c:pt idx="88">
                  <c:v>67.594015223175404</c:v>
                </c:pt>
                <c:pt idx="89">
                  <c:v>-45.684044482381502</c:v>
                </c:pt>
                <c:pt idx="90">
                  <c:v>-75.546097336940562</c:v>
                </c:pt>
                <c:pt idx="91">
                  <c:v>-81.118041606545546</c:v>
                </c:pt>
                <c:pt idx="92">
                  <c:v>18.159723650358487</c:v>
                </c:pt>
                <c:pt idx="93">
                  <c:v>-52.312850553983573</c:v>
                </c:pt>
                <c:pt idx="94">
                  <c:v>-48.488457568897154</c:v>
                </c:pt>
                <c:pt idx="95">
                  <c:v>-62.507043915217295</c:v>
                </c:pt>
                <c:pt idx="96">
                  <c:v>15.118041606545468</c:v>
                </c:pt>
                <c:pt idx="97">
                  <c:v>-20.315955517618537</c:v>
                </c:pt>
                <c:pt idx="98">
                  <c:v>-126.79270916393492</c:v>
                </c:pt>
                <c:pt idx="99">
                  <c:v>-63.594534671118993</c:v>
                </c:pt>
                <c:pt idx="100">
                  <c:v>-84.159723650358558</c:v>
                </c:pt>
                <c:pt idx="101">
                  <c:v>33.135424049241117</c:v>
                </c:pt>
                <c:pt idx="102">
                  <c:v>-30.311597918095774</c:v>
                </c:pt>
                <c:pt idx="103">
                  <c:v>35.507029324369107</c:v>
                </c:pt>
                <c:pt idx="104">
                  <c:v>-78.256565423942405</c:v>
                </c:pt>
                <c:pt idx="105">
                  <c:v>-51.34626383170513</c:v>
                </c:pt>
                <c:pt idx="106">
                  <c:v>-68.113302429971455</c:v>
                </c:pt>
                <c:pt idx="107">
                  <c:v>-15.613011616171359</c:v>
                </c:pt>
                <c:pt idx="108">
                  <c:v>-43.838554248808776</c:v>
                </c:pt>
                <c:pt idx="109">
                  <c:v>-26.712550085509825</c:v>
                </c:pt>
                <c:pt idx="110">
                  <c:v>-66.955993066488716</c:v>
                </c:pt>
                <c:pt idx="111">
                  <c:v>-33.000000000000021</c:v>
                </c:pt>
                <c:pt idx="112">
                  <c:v>-54.270009449396085</c:v>
                </c:pt>
                <c:pt idx="113">
                  <c:v>-121.46493125597488</c:v>
                </c:pt>
                <c:pt idx="114">
                  <c:v>-47.548295635201718</c:v>
                </c:pt>
                <c:pt idx="115">
                  <c:v>-109.85417328567655</c:v>
                </c:pt>
                <c:pt idx="116">
                  <c:v>23.146953494810909</c:v>
                </c:pt>
                <c:pt idx="117">
                  <c:v>-55.261673000887363</c:v>
                </c:pt>
                <c:pt idx="118">
                  <c:v>40.822305586828001</c:v>
                </c:pt>
                <c:pt idx="119">
                  <c:v>-78.256565423942405</c:v>
                </c:pt>
                <c:pt idx="120">
                  <c:v>26.836444728045656</c:v>
                </c:pt>
                <c:pt idx="121">
                  <c:v>-25.808081903427777</c:v>
                </c:pt>
                <c:pt idx="122">
                  <c:v>-3.4929560847827439</c:v>
                </c:pt>
                <c:pt idx="123">
                  <c:v>10.88401092701551</c:v>
                </c:pt>
                <c:pt idx="124">
                  <c:v>96.179809377067045</c:v>
                </c:pt>
                <c:pt idx="125">
                  <c:v>-72.963729365259411</c:v>
                </c:pt>
                <c:pt idx="126">
                  <c:v>55.46493125597484</c:v>
                </c:pt>
                <c:pt idx="127">
                  <c:v>-12.712744847893585</c:v>
                </c:pt>
                <c:pt idx="128">
                  <c:v>-121.46493125597488</c:v>
                </c:pt>
                <c:pt idx="129">
                  <c:v>-42.921891756618457</c:v>
                </c:pt>
                <c:pt idx="130">
                  <c:v>-94.819873691367519</c:v>
                </c:pt>
                <c:pt idx="131">
                  <c:v>4.4911159367999645</c:v>
                </c:pt>
                <c:pt idx="132">
                  <c:v>-35.688402081904265</c:v>
                </c:pt>
                <c:pt idx="133">
                  <c:v>60.792709163934894</c:v>
                </c:pt>
                <c:pt idx="134">
                  <c:v>-56.262835870750891</c:v>
                </c:pt>
              </c:numCache>
            </c:numRef>
          </c:xVal>
          <c:yVal>
            <c:numRef>
              <c:f>'experiment design 3 (2)'!$AJ$2:$AJ$136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-111.20890508741979</c:v>
                </c:pt>
                <c:pt idx="9">
                  <c:v>-9.9211912052620335</c:v>
                </c:pt>
                <c:pt idx="10">
                  <c:v>-103.91917916909983</c:v>
                </c:pt>
                <c:pt idx="11">
                  <c:v>-17.21091712358205</c:v>
                </c:pt>
                <c:pt idx="12">
                  <c:v>7.0398827652124396</c:v>
                </c:pt>
                <c:pt idx="13">
                  <c:v>-2.9601172347875604</c:v>
                </c:pt>
                <c:pt idx="14">
                  <c:v>-13.065048146340928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-101.20890508741979</c:v>
                </c:pt>
                <c:pt idx="24">
                  <c:v>7.8808794737966537E-2</c:v>
                </c:pt>
                <c:pt idx="25">
                  <c:v>-123.91917916909983</c:v>
                </c:pt>
                <c:pt idx="26">
                  <c:v>-27.21091712358205</c:v>
                </c:pt>
                <c:pt idx="27">
                  <c:v>-7.9601172347875604</c:v>
                </c:pt>
                <c:pt idx="28">
                  <c:v>22.03988276521244</c:v>
                </c:pt>
                <c:pt idx="29">
                  <c:v>-33.065048146340928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-106.20890508741979</c:v>
                </c:pt>
                <c:pt idx="39">
                  <c:v>10.078808794737967</c:v>
                </c:pt>
                <c:pt idx="40">
                  <c:v>-128.91917916909983</c:v>
                </c:pt>
                <c:pt idx="41">
                  <c:v>-12.21091712358205</c:v>
                </c:pt>
                <c:pt idx="42">
                  <c:v>22.03988276521244</c:v>
                </c:pt>
                <c:pt idx="43">
                  <c:v>12.03988276521244</c:v>
                </c:pt>
                <c:pt idx="44">
                  <c:v>-3.0650481463409278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-176.20890508741979</c:v>
                </c:pt>
                <c:pt idx="54">
                  <c:v>-34.921191205262033</c:v>
                </c:pt>
                <c:pt idx="55">
                  <c:v>-133.91917916909983</c:v>
                </c:pt>
                <c:pt idx="56">
                  <c:v>7.7890828764179503</c:v>
                </c:pt>
                <c:pt idx="57">
                  <c:v>12.03988276521244</c:v>
                </c:pt>
                <c:pt idx="58">
                  <c:v>32.03988276521244</c:v>
                </c:pt>
                <c:pt idx="59">
                  <c:v>-53.065048146340928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-161.20890508741979</c:v>
                </c:pt>
                <c:pt idx="69">
                  <c:v>-14.921191205262033</c:v>
                </c:pt>
                <c:pt idx="70">
                  <c:v>-123.91917916909983</c:v>
                </c:pt>
                <c:pt idx="71">
                  <c:v>-22.21091712358205</c:v>
                </c:pt>
                <c:pt idx="72">
                  <c:v>32.03988276521244</c:v>
                </c:pt>
                <c:pt idx="73">
                  <c:v>47.03988276521244</c:v>
                </c:pt>
                <c:pt idx="74">
                  <c:v>-3.0650481463409278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-171.20890508741979</c:v>
                </c:pt>
                <c:pt idx="84">
                  <c:v>-39.921191205262033</c:v>
                </c:pt>
                <c:pt idx="85">
                  <c:v>-83.919179169099834</c:v>
                </c:pt>
                <c:pt idx="86">
                  <c:v>2.7890828764179503</c:v>
                </c:pt>
                <c:pt idx="87">
                  <c:v>2.0398827652124396</c:v>
                </c:pt>
                <c:pt idx="88">
                  <c:v>47.03988276521244</c:v>
                </c:pt>
                <c:pt idx="89">
                  <c:v>-38.065048146340928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-156.20890508741979</c:v>
                </c:pt>
                <c:pt idx="99">
                  <c:v>-49.921191205262033</c:v>
                </c:pt>
                <c:pt idx="100">
                  <c:v>-83.919179169099834</c:v>
                </c:pt>
                <c:pt idx="101">
                  <c:v>22.78908287641795</c:v>
                </c:pt>
                <c:pt idx="102">
                  <c:v>-22.96011723478756</c:v>
                </c:pt>
                <c:pt idx="103">
                  <c:v>27.03988276521244</c:v>
                </c:pt>
                <c:pt idx="104">
                  <c:v>-63.065048146340928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-146.20890508741979</c:v>
                </c:pt>
                <c:pt idx="114">
                  <c:v>-39.921191205262033</c:v>
                </c:pt>
                <c:pt idx="115">
                  <c:v>-128.91917916909983</c:v>
                </c:pt>
                <c:pt idx="116">
                  <c:v>17.78908287641795</c:v>
                </c:pt>
                <c:pt idx="117">
                  <c:v>-42.96011723478756</c:v>
                </c:pt>
                <c:pt idx="118">
                  <c:v>32.03988276521244</c:v>
                </c:pt>
                <c:pt idx="119">
                  <c:v>-63.065048146340928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-146.20890508741979</c:v>
                </c:pt>
                <c:pt idx="129">
                  <c:v>-34.921191205262033</c:v>
                </c:pt>
                <c:pt idx="130">
                  <c:v>-103.91917916909983</c:v>
                </c:pt>
                <c:pt idx="131">
                  <c:v>2.7890828764179503</c:v>
                </c:pt>
                <c:pt idx="132">
                  <c:v>-27.96011723478756</c:v>
                </c:pt>
                <c:pt idx="133">
                  <c:v>42.03988276521244</c:v>
                </c:pt>
                <c:pt idx="134">
                  <c:v>-43.065048146340928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4-4FB9-88E4-7B80C2BDDDB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3 (2)'!$AL$2:$AL$136</c:f>
              <c:numCache>
                <c:formatCode>General</c:formatCode>
                <c:ptCount val="135"/>
                <c:pt idx="0">
                  <c:v>-87.419735835768023</c:v>
                </c:pt>
                <c:pt idx="1">
                  <c:v>-25.808081903427777</c:v>
                </c:pt>
                <c:pt idx="2">
                  <c:v>-71.714706518254559</c:v>
                </c:pt>
                <c:pt idx="3">
                  <c:v>-28.515195728814795</c:v>
                </c:pt>
                <c:pt idx="4">
                  <c:v>-18.451704364798328</c:v>
                </c:pt>
                <c:pt idx="5">
                  <c:v>-66.955993066488716</c:v>
                </c:pt>
                <c:pt idx="6">
                  <c:v>-74.240138531322685</c:v>
                </c:pt>
                <c:pt idx="7">
                  <c:v>-44.759147756051817</c:v>
                </c:pt>
                <c:pt idx="8">
                  <c:v>-99.135424049241124</c:v>
                </c:pt>
                <c:pt idx="9">
                  <c:v>-9.7371641292491411</c:v>
                </c:pt>
                <c:pt idx="10">
                  <c:v>-94.819873691367519</c:v>
                </c:pt>
                <c:pt idx="11">
                  <c:v>-21.240852243948218</c:v>
                </c:pt>
                <c:pt idx="12">
                  <c:v>8.2401385313226427</c:v>
                </c:pt>
                <c:pt idx="13">
                  <c:v>-0.18209297003195246</c:v>
                </c:pt>
                <c:pt idx="14">
                  <c:v>-14.653736168294916</c:v>
                </c:pt>
                <c:pt idx="15">
                  <c:v>-51.34626383170513</c:v>
                </c:pt>
                <c:pt idx="16">
                  <c:v>-16.565459444529246</c:v>
                </c:pt>
                <c:pt idx="17">
                  <c:v>-41.098922000948029</c:v>
                </c:pt>
                <c:pt idx="18">
                  <c:v>24.949323773290892</c:v>
                </c:pt>
                <c:pt idx="19">
                  <c:v>-33.895721812391457</c:v>
                </c:pt>
                <c:pt idx="20">
                  <c:v>-58.296191219214151</c:v>
                </c:pt>
                <c:pt idx="21">
                  <c:v>-33.000000000000021</c:v>
                </c:pt>
                <c:pt idx="22">
                  <c:v>-54.270009449396085</c:v>
                </c:pt>
                <c:pt idx="23">
                  <c:v>-90.949323773290928</c:v>
                </c:pt>
                <c:pt idx="24">
                  <c:v>0.95599306648864513</c:v>
                </c:pt>
                <c:pt idx="25">
                  <c:v>-104.05686322671772</c:v>
                </c:pt>
                <c:pt idx="26">
                  <c:v>-34.791752599277117</c:v>
                </c:pt>
                <c:pt idx="27">
                  <c:v>-7.7038087807858986</c:v>
                </c:pt>
                <c:pt idx="28">
                  <c:v>28.819873691367484</c:v>
                </c:pt>
                <c:pt idx="29">
                  <c:v>-40.191918096572266</c:v>
                </c:pt>
                <c:pt idx="30">
                  <c:v>-69.291185575702116</c:v>
                </c:pt>
                <c:pt idx="31">
                  <c:v>13.666775360925399</c:v>
                </c:pt>
                <c:pt idx="32">
                  <c:v>-60.37553255764665</c:v>
                </c:pt>
                <c:pt idx="33">
                  <c:v>-39.287449914490232</c:v>
                </c:pt>
                <c:pt idx="34">
                  <c:v>38.056863226717674</c:v>
                </c:pt>
                <c:pt idx="35">
                  <c:v>-62.507043915217295</c:v>
                </c:pt>
                <c:pt idx="36">
                  <c:v>-5.6244674423533922</c:v>
                </c:pt>
                <c:pt idx="37">
                  <c:v>-12.712744847893585</c:v>
                </c:pt>
                <c:pt idx="38">
                  <c:v>-96.9137114541019</c:v>
                </c:pt>
                <c:pt idx="39">
                  <c:v>12.256565423942362</c:v>
                </c:pt>
                <c:pt idx="40">
                  <c:v>-109.85417328567655</c:v>
                </c:pt>
                <c:pt idx="41">
                  <c:v>-13.68714944601647</c:v>
                </c:pt>
                <c:pt idx="42">
                  <c:v>28.819873691367484</c:v>
                </c:pt>
                <c:pt idx="43">
                  <c:v>19.759607244676722</c:v>
                </c:pt>
                <c:pt idx="44">
                  <c:v>-2.4054653288810535</c:v>
                </c:pt>
                <c:pt idx="45">
                  <c:v>-89.146953494810958</c:v>
                </c:pt>
                <c:pt idx="46">
                  <c:v>2.1133024299714123</c:v>
                </c:pt>
                <c:pt idx="47">
                  <c:v>-23.078108243381596</c:v>
                </c:pt>
                <c:pt idx="48">
                  <c:v>-39.287449914490232</c:v>
                </c:pt>
                <c:pt idx="49">
                  <c:v>-85.759607244676772</c:v>
                </c:pt>
                <c:pt idx="50">
                  <c:v>6.9637293652593684</c:v>
                </c:pt>
                <c:pt idx="51">
                  <c:v>-5.6244674423533922</c:v>
                </c:pt>
                <c:pt idx="52">
                  <c:v>-20.315955517618537</c:v>
                </c:pt>
                <c:pt idx="53">
                  <c:v>-162.1798093770669</c:v>
                </c:pt>
                <c:pt idx="54">
                  <c:v>-42.921891756618457</c:v>
                </c:pt>
                <c:pt idx="55">
                  <c:v>-113.22418868203607</c:v>
                </c:pt>
                <c:pt idx="56">
                  <c:v>9.5460973369405266</c:v>
                </c:pt>
                <c:pt idx="57">
                  <c:v>19.759607244676722</c:v>
                </c:pt>
                <c:pt idx="58">
                  <c:v>40.822305586828001</c:v>
                </c:pt>
                <c:pt idx="59">
                  <c:v>-64.697802624617438</c:v>
                </c:pt>
                <c:pt idx="60">
                  <c:v>-37.48480427118524</c:v>
                </c:pt>
                <c:pt idx="61">
                  <c:v>-79.666775360925371</c:v>
                </c:pt>
                <c:pt idx="62">
                  <c:v>-71.714706518254559</c:v>
                </c:pt>
                <c:pt idx="63">
                  <c:v>-28.515195728814795</c:v>
                </c:pt>
                <c:pt idx="64">
                  <c:v>-36.58598147971049</c:v>
                </c:pt>
                <c:pt idx="65">
                  <c:v>-58.296191219214151</c:v>
                </c:pt>
                <c:pt idx="66">
                  <c:v>-33.000000000000021</c:v>
                </c:pt>
                <c:pt idx="67">
                  <c:v>51.038559126919615</c:v>
                </c:pt>
                <c:pt idx="68">
                  <c:v>-133.5940152231754</c:v>
                </c:pt>
                <c:pt idx="69">
                  <c:v>-17.511542431102896</c:v>
                </c:pt>
                <c:pt idx="70">
                  <c:v>-104.05686322671772</c:v>
                </c:pt>
                <c:pt idx="71">
                  <c:v>-29.414018520289545</c:v>
                </c:pt>
                <c:pt idx="72">
                  <c:v>40.822305586828001</c:v>
                </c:pt>
                <c:pt idx="73">
                  <c:v>67.594015223175404</c:v>
                </c:pt>
                <c:pt idx="74">
                  <c:v>-2.4054653288810535</c:v>
                </c:pt>
                <c:pt idx="75">
                  <c:v>-51.34626383170513</c:v>
                </c:pt>
                <c:pt idx="76">
                  <c:v>-25.808081903427777</c:v>
                </c:pt>
                <c:pt idx="77">
                  <c:v>-23.078108243381596</c:v>
                </c:pt>
                <c:pt idx="78">
                  <c:v>-6.6702540712770144</c:v>
                </c:pt>
                <c:pt idx="79">
                  <c:v>-59.329745928723042</c:v>
                </c:pt>
                <c:pt idx="80">
                  <c:v>-8.7258782842893581</c:v>
                </c:pt>
                <c:pt idx="81">
                  <c:v>15.118041606545468</c:v>
                </c:pt>
                <c:pt idx="82">
                  <c:v>-12.712744847893585</c:v>
                </c:pt>
                <c:pt idx="83">
                  <c:v>-143.29919461666842</c:v>
                </c:pt>
                <c:pt idx="84">
                  <c:v>-47.548295635201718</c:v>
                </c:pt>
                <c:pt idx="85">
                  <c:v>-84.159723650358558</c:v>
                </c:pt>
                <c:pt idx="86">
                  <c:v>4.4911159367999645</c:v>
                </c:pt>
                <c:pt idx="87">
                  <c:v>3.291185575702066</c:v>
                </c:pt>
                <c:pt idx="88">
                  <c:v>67.594015223175404</c:v>
                </c:pt>
                <c:pt idx="89">
                  <c:v>-45.684044482381502</c:v>
                </c:pt>
                <c:pt idx="90">
                  <c:v>-75.546097336940562</c:v>
                </c:pt>
                <c:pt idx="91">
                  <c:v>-81.118041606545546</c:v>
                </c:pt>
                <c:pt idx="92">
                  <c:v>18.159723650358487</c:v>
                </c:pt>
                <c:pt idx="93">
                  <c:v>-52.312850553983573</c:v>
                </c:pt>
                <c:pt idx="94">
                  <c:v>-48.488457568897154</c:v>
                </c:pt>
                <c:pt idx="95">
                  <c:v>-62.507043915217295</c:v>
                </c:pt>
                <c:pt idx="96">
                  <c:v>15.118041606545468</c:v>
                </c:pt>
                <c:pt idx="97">
                  <c:v>-20.315955517618537</c:v>
                </c:pt>
                <c:pt idx="98">
                  <c:v>-126.79270916393492</c:v>
                </c:pt>
                <c:pt idx="99">
                  <c:v>-63.594534671118993</c:v>
                </c:pt>
                <c:pt idx="100">
                  <c:v>-84.159723650358558</c:v>
                </c:pt>
                <c:pt idx="101">
                  <c:v>33.135424049241117</c:v>
                </c:pt>
                <c:pt idx="102">
                  <c:v>-30.311597918095774</c:v>
                </c:pt>
                <c:pt idx="103">
                  <c:v>35.507029324369107</c:v>
                </c:pt>
                <c:pt idx="104">
                  <c:v>-78.256565423942405</c:v>
                </c:pt>
                <c:pt idx="105">
                  <c:v>-51.34626383170513</c:v>
                </c:pt>
                <c:pt idx="106">
                  <c:v>-68.113302429971455</c:v>
                </c:pt>
                <c:pt idx="107">
                  <c:v>-15.613011616171359</c:v>
                </c:pt>
                <c:pt idx="108">
                  <c:v>-43.838554248808776</c:v>
                </c:pt>
                <c:pt idx="109">
                  <c:v>-26.712550085509825</c:v>
                </c:pt>
                <c:pt idx="110">
                  <c:v>-66.955993066488716</c:v>
                </c:pt>
                <c:pt idx="111">
                  <c:v>-33.000000000000021</c:v>
                </c:pt>
                <c:pt idx="112">
                  <c:v>-54.270009449396085</c:v>
                </c:pt>
                <c:pt idx="113">
                  <c:v>-121.46493125597488</c:v>
                </c:pt>
                <c:pt idx="114">
                  <c:v>-47.548295635201718</c:v>
                </c:pt>
                <c:pt idx="115">
                  <c:v>-109.85417328567655</c:v>
                </c:pt>
                <c:pt idx="116">
                  <c:v>23.146953494810909</c:v>
                </c:pt>
                <c:pt idx="117">
                  <c:v>-55.261673000887363</c:v>
                </c:pt>
                <c:pt idx="118">
                  <c:v>40.822305586828001</c:v>
                </c:pt>
                <c:pt idx="119">
                  <c:v>-78.256565423942405</c:v>
                </c:pt>
                <c:pt idx="120">
                  <c:v>26.836444728045656</c:v>
                </c:pt>
                <c:pt idx="121">
                  <c:v>-25.808081903427777</c:v>
                </c:pt>
                <c:pt idx="122">
                  <c:v>-3.4929560847827439</c:v>
                </c:pt>
                <c:pt idx="123">
                  <c:v>10.88401092701551</c:v>
                </c:pt>
                <c:pt idx="124">
                  <c:v>96.179809377067045</c:v>
                </c:pt>
                <c:pt idx="125">
                  <c:v>-72.963729365259411</c:v>
                </c:pt>
                <c:pt idx="126">
                  <c:v>55.46493125597484</c:v>
                </c:pt>
                <c:pt idx="127">
                  <c:v>-12.712744847893585</c:v>
                </c:pt>
                <c:pt idx="128">
                  <c:v>-121.46493125597488</c:v>
                </c:pt>
                <c:pt idx="129">
                  <c:v>-42.921891756618457</c:v>
                </c:pt>
                <c:pt idx="130">
                  <c:v>-94.819873691367519</c:v>
                </c:pt>
                <c:pt idx="131">
                  <c:v>4.4911159367999645</c:v>
                </c:pt>
                <c:pt idx="132">
                  <c:v>-35.688402081904265</c:v>
                </c:pt>
                <c:pt idx="133">
                  <c:v>60.792709163934894</c:v>
                </c:pt>
                <c:pt idx="134">
                  <c:v>-56.262835870750891</c:v>
                </c:pt>
              </c:numCache>
            </c:numRef>
          </c:xVal>
          <c:yVal>
            <c:numRef>
              <c:f>'experiment design 3 (2)'!$AL$2:$AL$136</c:f>
              <c:numCache>
                <c:formatCode>General</c:formatCode>
                <c:ptCount val="135"/>
                <c:pt idx="0">
                  <c:v>-87.419735835768023</c:v>
                </c:pt>
                <c:pt idx="1">
                  <c:v>-25.808081903427777</c:v>
                </c:pt>
                <c:pt idx="2">
                  <c:v>-71.714706518254559</c:v>
                </c:pt>
                <c:pt idx="3">
                  <c:v>-28.515195728814795</c:v>
                </c:pt>
                <c:pt idx="4">
                  <c:v>-18.451704364798328</c:v>
                </c:pt>
                <c:pt idx="5">
                  <c:v>-66.955993066488716</c:v>
                </c:pt>
                <c:pt idx="6">
                  <c:v>-74.240138531322685</c:v>
                </c:pt>
                <c:pt idx="7">
                  <c:v>-44.759147756051817</c:v>
                </c:pt>
                <c:pt idx="8">
                  <c:v>-99.135424049241124</c:v>
                </c:pt>
                <c:pt idx="9">
                  <c:v>-9.7371641292491411</c:v>
                </c:pt>
                <c:pt idx="10">
                  <c:v>-94.819873691367519</c:v>
                </c:pt>
                <c:pt idx="11">
                  <c:v>-21.240852243948218</c:v>
                </c:pt>
                <c:pt idx="12">
                  <c:v>8.2401385313226427</c:v>
                </c:pt>
                <c:pt idx="13">
                  <c:v>-0.18209297003195246</c:v>
                </c:pt>
                <c:pt idx="14">
                  <c:v>-14.653736168294916</c:v>
                </c:pt>
                <c:pt idx="15">
                  <c:v>-51.34626383170513</c:v>
                </c:pt>
                <c:pt idx="16">
                  <c:v>-16.565459444529246</c:v>
                </c:pt>
                <c:pt idx="17">
                  <c:v>-41.098922000948029</c:v>
                </c:pt>
                <c:pt idx="18">
                  <c:v>24.949323773290892</c:v>
                </c:pt>
                <c:pt idx="19">
                  <c:v>-33.895721812391457</c:v>
                </c:pt>
                <c:pt idx="20">
                  <c:v>-58.296191219214151</c:v>
                </c:pt>
                <c:pt idx="21">
                  <c:v>-33.000000000000021</c:v>
                </c:pt>
                <c:pt idx="22">
                  <c:v>-54.270009449396085</c:v>
                </c:pt>
                <c:pt idx="23">
                  <c:v>-90.949323773290928</c:v>
                </c:pt>
                <c:pt idx="24">
                  <c:v>0.95599306648864513</c:v>
                </c:pt>
                <c:pt idx="25">
                  <c:v>-104.05686322671772</c:v>
                </c:pt>
                <c:pt idx="26">
                  <c:v>-34.791752599277117</c:v>
                </c:pt>
                <c:pt idx="27">
                  <c:v>-7.7038087807858986</c:v>
                </c:pt>
                <c:pt idx="28">
                  <c:v>28.819873691367484</c:v>
                </c:pt>
                <c:pt idx="29">
                  <c:v>-40.191918096572266</c:v>
                </c:pt>
                <c:pt idx="30">
                  <c:v>-69.291185575702116</c:v>
                </c:pt>
                <c:pt idx="31">
                  <c:v>13.666775360925399</c:v>
                </c:pt>
                <c:pt idx="32">
                  <c:v>-60.37553255764665</c:v>
                </c:pt>
                <c:pt idx="33">
                  <c:v>-39.287449914490232</c:v>
                </c:pt>
                <c:pt idx="34">
                  <c:v>38.056863226717674</c:v>
                </c:pt>
                <c:pt idx="35">
                  <c:v>-62.507043915217295</c:v>
                </c:pt>
                <c:pt idx="36">
                  <c:v>-5.6244674423533922</c:v>
                </c:pt>
                <c:pt idx="37">
                  <c:v>-12.712744847893585</c:v>
                </c:pt>
                <c:pt idx="38">
                  <c:v>-96.9137114541019</c:v>
                </c:pt>
                <c:pt idx="39">
                  <c:v>12.256565423942362</c:v>
                </c:pt>
                <c:pt idx="40">
                  <c:v>-109.85417328567655</c:v>
                </c:pt>
                <c:pt idx="41">
                  <c:v>-13.68714944601647</c:v>
                </c:pt>
                <c:pt idx="42">
                  <c:v>28.819873691367484</c:v>
                </c:pt>
                <c:pt idx="43">
                  <c:v>19.759607244676722</c:v>
                </c:pt>
                <c:pt idx="44">
                  <c:v>-2.4054653288810535</c:v>
                </c:pt>
                <c:pt idx="45">
                  <c:v>-89.146953494810958</c:v>
                </c:pt>
                <c:pt idx="46">
                  <c:v>2.1133024299714123</c:v>
                </c:pt>
                <c:pt idx="47">
                  <c:v>-23.078108243381596</c:v>
                </c:pt>
                <c:pt idx="48">
                  <c:v>-39.287449914490232</c:v>
                </c:pt>
                <c:pt idx="49">
                  <c:v>-85.759607244676772</c:v>
                </c:pt>
                <c:pt idx="50">
                  <c:v>6.9637293652593684</c:v>
                </c:pt>
                <c:pt idx="51">
                  <c:v>-5.6244674423533922</c:v>
                </c:pt>
                <c:pt idx="52">
                  <c:v>-20.315955517618537</c:v>
                </c:pt>
                <c:pt idx="53">
                  <c:v>-162.1798093770669</c:v>
                </c:pt>
                <c:pt idx="54">
                  <c:v>-42.921891756618457</c:v>
                </c:pt>
                <c:pt idx="55">
                  <c:v>-113.22418868203607</c:v>
                </c:pt>
                <c:pt idx="56">
                  <c:v>9.5460973369405266</c:v>
                </c:pt>
                <c:pt idx="57">
                  <c:v>19.759607244676722</c:v>
                </c:pt>
                <c:pt idx="58">
                  <c:v>40.822305586828001</c:v>
                </c:pt>
                <c:pt idx="59">
                  <c:v>-64.697802624617438</c:v>
                </c:pt>
                <c:pt idx="60">
                  <c:v>-37.48480427118524</c:v>
                </c:pt>
                <c:pt idx="61">
                  <c:v>-79.666775360925371</c:v>
                </c:pt>
                <c:pt idx="62">
                  <c:v>-71.714706518254559</c:v>
                </c:pt>
                <c:pt idx="63">
                  <c:v>-28.515195728814795</c:v>
                </c:pt>
                <c:pt idx="64">
                  <c:v>-36.58598147971049</c:v>
                </c:pt>
                <c:pt idx="65">
                  <c:v>-58.296191219214151</c:v>
                </c:pt>
                <c:pt idx="66">
                  <c:v>-33.000000000000021</c:v>
                </c:pt>
                <c:pt idx="67">
                  <c:v>51.038559126919615</c:v>
                </c:pt>
                <c:pt idx="68">
                  <c:v>-133.5940152231754</c:v>
                </c:pt>
                <c:pt idx="69">
                  <c:v>-17.511542431102896</c:v>
                </c:pt>
                <c:pt idx="70">
                  <c:v>-104.05686322671772</c:v>
                </c:pt>
                <c:pt idx="71">
                  <c:v>-29.414018520289545</c:v>
                </c:pt>
                <c:pt idx="72">
                  <c:v>40.822305586828001</c:v>
                </c:pt>
                <c:pt idx="73">
                  <c:v>67.594015223175404</c:v>
                </c:pt>
                <c:pt idx="74">
                  <c:v>-2.4054653288810535</c:v>
                </c:pt>
                <c:pt idx="75">
                  <c:v>-51.34626383170513</c:v>
                </c:pt>
                <c:pt idx="76">
                  <c:v>-25.808081903427777</c:v>
                </c:pt>
                <c:pt idx="77">
                  <c:v>-23.078108243381596</c:v>
                </c:pt>
                <c:pt idx="78">
                  <c:v>-6.6702540712770144</c:v>
                </c:pt>
                <c:pt idx="79">
                  <c:v>-59.329745928723042</c:v>
                </c:pt>
                <c:pt idx="80">
                  <c:v>-8.7258782842893581</c:v>
                </c:pt>
                <c:pt idx="81">
                  <c:v>15.118041606545468</c:v>
                </c:pt>
                <c:pt idx="82">
                  <c:v>-12.712744847893585</c:v>
                </c:pt>
                <c:pt idx="83">
                  <c:v>-143.29919461666842</c:v>
                </c:pt>
                <c:pt idx="84">
                  <c:v>-47.548295635201718</c:v>
                </c:pt>
                <c:pt idx="85">
                  <c:v>-84.159723650358558</c:v>
                </c:pt>
                <c:pt idx="86">
                  <c:v>4.4911159367999645</c:v>
                </c:pt>
                <c:pt idx="87">
                  <c:v>3.291185575702066</c:v>
                </c:pt>
                <c:pt idx="88">
                  <c:v>67.594015223175404</c:v>
                </c:pt>
                <c:pt idx="89">
                  <c:v>-45.684044482381502</c:v>
                </c:pt>
                <c:pt idx="90">
                  <c:v>-75.546097336940562</c:v>
                </c:pt>
                <c:pt idx="91">
                  <c:v>-81.118041606545546</c:v>
                </c:pt>
                <c:pt idx="92">
                  <c:v>18.159723650358487</c:v>
                </c:pt>
                <c:pt idx="93">
                  <c:v>-52.312850553983573</c:v>
                </c:pt>
                <c:pt idx="94">
                  <c:v>-48.488457568897154</c:v>
                </c:pt>
                <c:pt idx="95">
                  <c:v>-62.507043915217295</c:v>
                </c:pt>
                <c:pt idx="96">
                  <c:v>15.118041606545468</c:v>
                </c:pt>
                <c:pt idx="97">
                  <c:v>-20.315955517618537</c:v>
                </c:pt>
                <c:pt idx="98">
                  <c:v>-126.79270916393492</c:v>
                </c:pt>
                <c:pt idx="99">
                  <c:v>-63.594534671118993</c:v>
                </c:pt>
                <c:pt idx="100">
                  <c:v>-84.159723650358558</c:v>
                </c:pt>
                <c:pt idx="101">
                  <c:v>33.135424049241117</c:v>
                </c:pt>
                <c:pt idx="102">
                  <c:v>-30.311597918095774</c:v>
                </c:pt>
                <c:pt idx="103">
                  <c:v>35.507029324369107</c:v>
                </c:pt>
                <c:pt idx="104">
                  <c:v>-78.256565423942405</c:v>
                </c:pt>
                <c:pt idx="105">
                  <c:v>-51.34626383170513</c:v>
                </c:pt>
                <c:pt idx="106">
                  <c:v>-68.113302429971455</c:v>
                </c:pt>
                <c:pt idx="107">
                  <c:v>-15.613011616171359</c:v>
                </c:pt>
                <c:pt idx="108">
                  <c:v>-43.838554248808776</c:v>
                </c:pt>
                <c:pt idx="109">
                  <c:v>-26.712550085509825</c:v>
                </c:pt>
                <c:pt idx="110">
                  <c:v>-66.955993066488716</c:v>
                </c:pt>
                <c:pt idx="111">
                  <c:v>-33.000000000000021</c:v>
                </c:pt>
                <c:pt idx="112">
                  <c:v>-54.270009449396085</c:v>
                </c:pt>
                <c:pt idx="113">
                  <c:v>-121.46493125597488</c:v>
                </c:pt>
                <c:pt idx="114">
                  <c:v>-47.548295635201718</c:v>
                </c:pt>
                <c:pt idx="115">
                  <c:v>-109.85417328567655</c:v>
                </c:pt>
                <c:pt idx="116">
                  <c:v>23.146953494810909</c:v>
                </c:pt>
                <c:pt idx="117">
                  <c:v>-55.261673000887363</c:v>
                </c:pt>
                <c:pt idx="118">
                  <c:v>40.822305586828001</c:v>
                </c:pt>
                <c:pt idx="119">
                  <c:v>-78.256565423942405</c:v>
                </c:pt>
                <c:pt idx="120">
                  <c:v>26.836444728045656</c:v>
                </c:pt>
                <c:pt idx="121">
                  <c:v>-25.808081903427777</c:v>
                </c:pt>
                <c:pt idx="122">
                  <c:v>-3.4929560847827439</c:v>
                </c:pt>
                <c:pt idx="123">
                  <c:v>10.88401092701551</c:v>
                </c:pt>
                <c:pt idx="124">
                  <c:v>96.179809377067045</c:v>
                </c:pt>
                <c:pt idx="125">
                  <c:v>-72.963729365259411</c:v>
                </c:pt>
                <c:pt idx="126">
                  <c:v>55.46493125597484</c:v>
                </c:pt>
                <c:pt idx="127">
                  <c:v>-12.712744847893585</c:v>
                </c:pt>
                <c:pt idx="128">
                  <c:v>-121.46493125597488</c:v>
                </c:pt>
                <c:pt idx="129">
                  <c:v>-42.921891756618457</c:v>
                </c:pt>
                <c:pt idx="130">
                  <c:v>-94.819873691367519</c:v>
                </c:pt>
                <c:pt idx="131">
                  <c:v>4.4911159367999645</c:v>
                </c:pt>
                <c:pt idx="132">
                  <c:v>-35.688402081904265</c:v>
                </c:pt>
                <c:pt idx="133">
                  <c:v>60.792709163934894</c:v>
                </c:pt>
                <c:pt idx="134">
                  <c:v>-56.262835870750891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64-4FB9-88E4-7B80C2BDD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05168"/>
        <c:axId val="756990608"/>
      </c:scatterChart>
      <c:valAx>
        <c:axId val="75700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6990608"/>
        <c:crosses val="autoZero"/>
        <c:crossBetween val="midCat"/>
      </c:valAx>
      <c:valAx>
        <c:axId val="75699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700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(2)'!$AC$2:$AC$136</c:f>
              <c:numCache>
                <c:formatCode>General</c:formatCode>
                <c:ptCount val="135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37</c:v>
                </c:pt>
                <c:pt idx="9">
                  <c:v>26</c:v>
                </c:pt>
                <c:pt idx="10">
                  <c:v>32</c:v>
                </c:pt>
                <c:pt idx="11">
                  <c:v>42</c:v>
                </c:pt>
                <c:pt idx="12">
                  <c:v>29</c:v>
                </c:pt>
                <c:pt idx="13">
                  <c:v>44</c:v>
                </c:pt>
                <c:pt idx="14">
                  <c:v>43</c:v>
                </c:pt>
                <c:pt idx="15">
                  <c:v>69</c:v>
                </c:pt>
                <c:pt idx="16">
                  <c:v>49</c:v>
                </c:pt>
                <c:pt idx="17">
                  <c:v>66</c:v>
                </c:pt>
                <c:pt idx="18">
                  <c:v>68</c:v>
                </c:pt>
                <c:pt idx="19">
                  <c:v>55</c:v>
                </c:pt>
                <c:pt idx="20">
                  <c:v>52</c:v>
                </c:pt>
                <c:pt idx="21">
                  <c:v>53</c:v>
                </c:pt>
                <c:pt idx="22">
                  <c:v>65</c:v>
                </c:pt>
                <c:pt idx="23">
                  <c:v>90</c:v>
                </c:pt>
                <c:pt idx="24">
                  <c:v>89</c:v>
                </c:pt>
                <c:pt idx="25">
                  <c:v>83</c:v>
                </c:pt>
                <c:pt idx="26">
                  <c:v>82</c:v>
                </c:pt>
                <c:pt idx="27">
                  <c:v>78</c:v>
                </c:pt>
                <c:pt idx="28">
                  <c:v>77</c:v>
                </c:pt>
                <c:pt idx="29">
                  <c:v>73</c:v>
                </c:pt>
                <c:pt idx="30">
                  <c:v>101</c:v>
                </c:pt>
                <c:pt idx="31">
                  <c:v>105</c:v>
                </c:pt>
                <c:pt idx="32">
                  <c:v>96</c:v>
                </c:pt>
                <c:pt idx="33">
                  <c:v>114</c:v>
                </c:pt>
                <c:pt idx="34">
                  <c:v>112</c:v>
                </c:pt>
                <c:pt idx="35">
                  <c:v>108</c:v>
                </c:pt>
                <c:pt idx="36">
                  <c:v>99</c:v>
                </c:pt>
                <c:pt idx="37">
                  <c:v>98</c:v>
                </c:pt>
                <c:pt idx="38">
                  <c:v>121</c:v>
                </c:pt>
                <c:pt idx="39">
                  <c:v>116</c:v>
                </c:pt>
                <c:pt idx="40">
                  <c:v>127</c:v>
                </c:pt>
                <c:pt idx="41">
                  <c:v>119</c:v>
                </c:pt>
                <c:pt idx="42">
                  <c:v>117</c:v>
                </c:pt>
                <c:pt idx="43">
                  <c:v>124</c:v>
                </c:pt>
                <c:pt idx="44">
                  <c:v>131</c:v>
                </c:pt>
                <c:pt idx="45">
                  <c:v>11</c:v>
                </c:pt>
                <c:pt idx="46">
                  <c:v>15</c:v>
                </c:pt>
                <c:pt idx="47">
                  <c:v>24</c:v>
                </c:pt>
                <c:pt idx="48">
                  <c:v>3</c:v>
                </c:pt>
                <c:pt idx="49">
                  <c:v>13</c:v>
                </c:pt>
                <c:pt idx="50">
                  <c:v>6</c:v>
                </c:pt>
                <c:pt idx="51">
                  <c:v>14</c:v>
                </c:pt>
                <c:pt idx="52">
                  <c:v>5</c:v>
                </c:pt>
                <c:pt idx="53">
                  <c:v>31</c:v>
                </c:pt>
                <c:pt idx="54">
                  <c:v>38</c:v>
                </c:pt>
                <c:pt idx="55">
                  <c:v>36</c:v>
                </c:pt>
                <c:pt idx="56">
                  <c:v>34</c:v>
                </c:pt>
                <c:pt idx="57">
                  <c:v>28</c:v>
                </c:pt>
                <c:pt idx="58">
                  <c:v>39</c:v>
                </c:pt>
                <c:pt idx="59">
                  <c:v>40</c:v>
                </c:pt>
                <c:pt idx="60">
                  <c:v>59</c:v>
                </c:pt>
                <c:pt idx="61">
                  <c:v>47</c:v>
                </c:pt>
                <c:pt idx="62">
                  <c:v>51</c:v>
                </c:pt>
                <c:pt idx="63">
                  <c:v>57</c:v>
                </c:pt>
                <c:pt idx="64">
                  <c:v>63</c:v>
                </c:pt>
                <c:pt idx="65">
                  <c:v>46</c:v>
                </c:pt>
                <c:pt idx="66">
                  <c:v>58</c:v>
                </c:pt>
                <c:pt idx="67">
                  <c:v>60</c:v>
                </c:pt>
                <c:pt idx="68">
                  <c:v>74</c:v>
                </c:pt>
                <c:pt idx="69">
                  <c:v>85</c:v>
                </c:pt>
                <c:pt idx="70">
                  <c:v>72</c:v>
                </c:pt>
                <c:pt idx="71">
                  <c:v>76</c:v>
                </c:pt>
                <c:pt idx="72">
                  <c:v>81</c:v>
                </c:pt>
                <c:pt idx="73">
                  <c:v>71</c:v>
                </c:pt>
                <c:pt idx="74">
                  <c:v>86</c:v>
                </c:pt>
                <c:pt idx="75">
                  <c:v>111</c:v>
                </c:pt>
                <c:pt idx="76">
                  <c:v>106</c:v>
                </c:pt>
                <c:pt idx="77">
                  <c:v>95</c:v>
                </c:pt>
                <c:pt idx="78">
                  <c:v>93</c:v>
                </c:pt>
                <c:pt idx="79">
                  <c:v>97</c:v>
                </c:pt>
                <c:pt idx="80">
                  <c:v>107</c:v>
                </c:pt>
                <c:pt idx="81">
                  <c:v>103</c:v>
                </c:pt>
                <c:pt idx="82">
                  <c:v>104</c:v>
                </c:pt>
                <c:pt idx="83">
                  <c:v>133</c:v>
                </c:pt>
                <c:pt idx="84">
                  <c:v>132</c:v>
                </c:pt>
                <c:pt idx="85">
                  <c:v>120</c:v>
                </c:pt>
                <c:pt idx="86">
                  <c:v>135</c:v>
                </c:pt>
                <c:pt idx="87">
                  <c:v>115</c:v>
                </c:pt>
                <c:pt idx="88">
                  <c:v>130</c:v>
                </c:pt>
                <c:pt idx="89">
                  <c:v>122</c:v>
                </c:pt>
                <c:pt idx="90">
                  <c:v>10</c:v>
                </c:pt>
                <c:pt idx="91">
                  <c:v>12</c:v>
                </c:pt>
                <c:pt idx="92">
                  <c:v>7</c:v>
                </c:pt>
                <c:pt idx="93">
                  <c:v>9</c:v>
                </c:pt>
                <c:pt idx="94">
                  <c:v>2</c:v>
                </c:pt>
                <c:pt idx="95">
                  <c:v>20</c:v>
                </c:pt>
                <c:pt idx="96">
                  <c:v>19</c:v>
                </c:pt>
                <c:pt idx="97">
                  <c:v>8</c:v>
                </c:pt>
                <c:pt idx="98">
                  <c:v>35</c:v>
                </c:pt>
                <c:pt idx="99">
                  <c:v>25</c:v>
                </c:pt>
                <c:pt idx="100">
                  <c:v>45</c:v>
                </c:pt>
                <c:pt idx="101">
                  <c:v>30</c:v>
                </c:pt>
                <c:pt idx="102">
                  <c:v>27</c:v>
                </c:pt>
                <c:pt idx="103">
                  <c:v>41</c:v>
                </c:pt>
                <c:pt idx="104">
                  <c:v>33</c:v>
                </c:pt>
                <c:pt idx="105">
                  <c:v>64</c:v>
                </c:pt>
                <c:pt idx="106">
                  <c:v>56</c:v>
                </c:pt>
                <c:pt idx="107">
                  <c:v>62</c:v>
                </c:pt>
                <c:pt idx="108">
                  <c:v>54</c:v>
                </c:pt>
                <c:pt idx="109">
                  <c:v>61</c:v>
                </c:pt>
                <c:pt idx="110">
                  <c:v>48</c:v>
                </c:pt>
                <c:pt idx="111">
                  <c:v>50</c:v>
                </c:pt>
                <c:pt idx="112">
                  <c:v>67</c:v>
                </c:pt>
                <c:pt idx="113">
                  <c:v>84</c:v>
                </c:pt>
                <c:pt idx="114">
                  <c:v>87</c:v>
                </c:pt>
                <c:pt idx="115">
                  <c:v>80</c:v>
                </c:pt>
                <c:pt idx="116">
                  <c:v>75</c:v>
                </c:pt>
                <c:pt idx="117">
                  <c:v>88</c:v>
                </c:pt>
                <c:pt idx="118">
                  <c:v>70</c:v>
                </c:pt>
                <c:pt idx="119">
                  <c:v>79</c:v>
                </c:pt>
                <c:pt idx="120">
                  <c:v>94</c:v>
                </c:pt>
                <c:pt idx="121">
                  <c:v>113</c:v>
                </c:pt>
                <c:pt idx="122">
                  <c:v>110</c:v>
                </c:pt>
                <c:pt idx="123">
                  <c:v>92</c:v>
                </c:pt>
                <c:pt idx="124">
                  <c:v>102</c:v>
                </c:pt>
                <c:pt idx="125">
                  <c:v>100</c:v>
                </c:pt>
                <c:pt idx="126">
                  <c:v>109</c:v>
                </c:pt>
                <c:pt idx="127">
                  <c:v>91</c:v>
                </c:pt>
                <c:pt idx="128">
                  <c:v>129</c:v>
                </c:pt>
                <c:pt idx="129">
                  <c:v>123</c:v>
                </c:pt>
                <c:pt idx="130">
                  <c:v>134</c:v>
                </c:pt>
                <c:pt idx="131">
                  <c:v>126</c:v>
                </c:pt>
                <c:pt idx="132">
                  <c:v>125</c:v>
                </c:pt>
                <c:pt idx="133">
                  <c:v>118</c:v>
                </c:pt>
                <c:pt idx="134">
                  <c:v>128</c:v>
                </c:pt>
              </c:numCache>
            </c:numRef>
          </c:xVal>
          <c:yVal>
            <c:numRef>
              <c:f>'experiment design 3 (2)'!$AJ$2:$AJ$136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-111.20890508741979</c:v>
                </c:pt>
                <c:pt idx="9">
                  <c:v>-9.9211912052620335</c:v>
                </c:pt>
                <c:pt idx="10">
                  <c:v>-103.91917916909983</c:v>
                </c:pt>
                <c:pt idx="11">
                  <c:v>-17.21091712358205</c:v>
                </c:pt>
                <c:pt idx="12">
                  <c:v>7.0398827652124396</c:v>
                </c:pt>
                <c:pt idx="13">
                  <c:v>-2.9601172347875604</c:v>
                </c:pt>
                <c:pt idx="14">
                  <c:v>-13.065048146340928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-101.20890508741979</c:v>
                </c:pt>
                <c:pt idx="24">
                  <c:v>7.8808794737966537E-2</c:v>
                </c:pt>
                <c:pt idx="25">
                  <c:v>-123.91917916909983</c:v>
                </c:pt>
                <c:pt idx="26">
                  <c:v>-27.21091712358205</c:v>
                </c:pt>
                <c:pt idx="27">
                  <c:v>-7.9601172347875604</c:v>
                </c:pt>
                <c:pt idx="28">
                  <c:v>22.03988276521244</c:v>
                </c:pt>
                <c:pt idx="29">
                  <c:v>-33.065048146340928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-106.20890508741979</c:v>
                </c:pt>
                <c:pt idx="39">
                  <c:v>10.078808794737967</c:v>
                </c:pt>
                <c:pt idx="40">
                  <c:v>-128.91917916909983</c:v>
                </c:pt>
                <c:pt idx="41">
                  <c:v>-12.21091712358205</c:v>
                </c:pt>
                <c:pt idx="42">
                  <c:v>22.03988276521244</c:v>
                </c:pt>
                <c:pt idx="43">
                  <c:v>12.03988276521244</c:v>
                </c:pt>
                <c:pt idx="44">
                  <c:v>-3.0650481463409278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-176.20890508741979</c:v>
                </c:pt>
                <c:pt idx="54">
                  <c:v>-34.921191205262033</c:v>
                </c:pt>
                <c:pt idx="55">
                  <c:v>-133.91917916909983</c:v>
                </c:pt>
                <c:pt idx="56">
                  <c:v>7.7890828764179503</c:v>
                </c:pt>
                <c:pt idx="57">
                  <c:v>12.03988276521244</c:v>
                </c:pt>
                <c:pt idx="58">
                  <c:v>32.03988276521244</c:v>
                </c:pt>
                <c:pt idx="59">
                  <c:v>-53.065048146340928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-161.20890508741979</c:v>
                </c:pt>
                <c:pt idx="69">
                  <c:v>-14.921191205262033</c:v>
                </c:pt>
                <c:pt idx="70">
                  <c:v>-123.91917916909983</c:v>
                </c:pt>
                <c:pt idx="71">
                  <c:v>-22.21091712358205</c:v>
                </c:pt>
                <c:pt idx="72">
                  <c:v>32.03988276521244</c:v>
                </c:pt>
                <c:pt idx="73">
                  <c:v>47.03988276521244</c:v>
                </c:pt>
                <c:pt idx="74">
                  <c:v>-3.0650481463409278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-171.20890508741979</c:v>
                </c:pt>
                <c:pt idx="84">
                  <c:v>-39.921191205262033</c:v>
                </c:pt>
                <c:pt idx="85">
                  <c:v>-83.919179169099834</c:v>
                </c:pt>
                <c:pt idx="86">
                  <c:v>2.7890828764179503</c:v>
                </c:pt>
                <c:pt idx="87">
                  <c:v>2.0398827652124396</c:v>
                </c:pt>
                <c:pt idx="88">
                  <c:v>47.03988276521244</c:v>
                </c:pt>
                <c:pt idx="89">
                  <c:v>-38.065048146340928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-156.20890508741979</c:v>
                </c:pt>
                <c:pt idx="99">
                  <c:v>-49.921191205262033</c:v>
                </c:pt>
                <c:pt idx="100">
                  <c:v>-83.919179169099834</c:v>
                </c:pt>
                <c:pt idx="101">
                  <c:v>22.78908287641795</c:v>
                </c:pt>
                <c:pt idx="102">
                  <c:v>-22.96011723478756</c:v>
                </c:pt>
                <c:pt idx="103">
                  <c:v>27.03988276521244</c:v>
                </c:pt>
                <c:pt idx="104">
                  <c:v>-63.065048146340928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-146.20890508741979</c:v>
                </c:pt>
                <c:pt idx="114">
                  <c:v>-39.921191205262033</c:v>
                </c:pt>
                <c:pt idx="115">
                  <c:v>-128.91917916909983</c:v>
                </c:pt>
                <c:pt idx="116">
                  <c:v>17.78908287641795</c:v>
                </c:pt>
                <c:pt idx="117">
                  <c:v>-42.96011723478756</c:v>
                </c:pt>
                <c:pt idx="118">
                  <c:v>32.03988276521244</c:v>
                </c:pt>
                <c:pt idx="119">
                  <c:v>-63.065048146340928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-146.20890508741979</c:v>
                </c:pt>
                <c:pt idx="129">
                  <c:v>-34.921191205262033</c:v>
                </c:pt>
                <c:pt idx="130">
                  <c:v>-103.91917916909983</c:v>
                </c:pt>
                <c:pt idx="131">
                  <c:v>2.7890828764179503</c:v>
                </c:pt>
                <c:pt idx="132">
                  <c:v>-27.96011723478756</c:v>
                </c:pt>
                <c:pt idx="133">
                  <c:v>42.03988276521244</c:v>
                </c:pt>
                <c:pt idx="134">
                  <c:v>-43.065048146340928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CA-490F-9468-2D87C940A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(2)'!$AH$2:$AH$136</c:f>
              <c:numCache>
                <c:formatCode>General</c:formatCode>
                <c:ptCount val="135"/>
                <c:pt idx="0">
                  <c:v>340.77149499437962</c:v>
                </c:pt>
                <c:pt idx="1">
                  <c:v>219.4127009040493</c:v>
                </c:pt>
                <c:pt idx="2">
                  <c:v>208.47037474007516</c:v>
                </c:pt>
                <c:pt idx="3">
                  <c:v>191.55602509418941</c:v>
                </c:pt>
                <c:pt idx="4">
                  <c:v>315.21593943882408</c:v>
                </c:pt>
                <c:pt idx="5">
                  <c:v>193.8571453484937</c:v>
                </c:pt>
                <c:pt idx="6">
                  <c:v>234.02593029563073</c:v>
                </c:pt>
                <c:pt idx="7">
                  <c:v>217.11158064974501</c:v>
                </c:pt>
                <c:pt idx="8">
                  <c:v>321.20890508741979</c:v>
                </c:pt>
                <c:pt idx="9">
                  <c:v>204.92119120526203</c:v>
                </c:pt>
                <c:pt idx="10">
                  <c:v>308.91917916909983</c:v>
                </c:pt>
                <c:pt idx="11">
                  <c:v>217.21091712358205</c:v>
                </c:pt>
                <c:pt idx="12">
                  <c:v>197.96011723478756</c:v>
                </c:pt>
                <c:pt idx="13">
                  <c:v>197.96011723478756</c:v>
                </c:pt>
                <c:pt idx="14">
                  <c:v>263.06504814634093</c:v>
                </c:pt>
                <c:pt idx="15">
                  <c:v>340.77149499437962</c:v>
                </c:pt>
                <c:pt idx="16">
                  <c:v>219.4127009040493</c:v>
                </c:pt>
                <c:pt idx="17">
                  <c:v>208.47037474007516</c:v>
                </c:pt>
                <c:pt idx="18">
                  <c:v>191.55602509418941</c:v>
                </c:pt>
                <c:pt idx="19">
                  <c:v>315.21593943882408</c:v>
                </c:pt>
                <c:pt idx="20">
                  <c:v>193.8571453484937</c:v>
                </c:pt>
                <c:pt idx="21">
                  <c:v>234.02593029563073</c:v>
                </c:pt>
                <c:pt idx="22">
                  <c:v>217.11158064974501</c:v>
                </c:pt>
                <c:pt idx="23">
                  <c:v>321.20890508741979</c:v>
                </c:pt>
                <c:pt idx="24">
                  <c:v>204.92119120526203</c:v>
                </c:pt>
                <c:pt idx="25">
                  <c:v>308.91917916909983</c:v>
                </c:pt>
                <c:pt idx="26">
                  <c:v>217.21091712358205</c:v>
                </c:pt>
                <c:pt idx="27">
                  <c:v>197.96011723478756</c:v>
                </c:pt>
                <c:pt idx="28">
                  <c:v>197.96011723478756</c:v>
                </c:pt>
                <c:pt idx="29">
                  <c:v>263.06504814634093</c:v>
                </c:pt>
                <c:pt idx="30">
                  <c:v>340.77149499437962</c:v>
                </c:pt>
                <c:pt idx="31">
                  <c:v>219.4127009040493</c:v>
                </c:pt>
                <c:pt idx="32">
                  <c:v>208.47037474007516</c:v>
                </c:pt>
                <c:pt idx="33">
                  <c:v>191.55602509418941</c:v>
                </c:pt>
                <c:pt idx="34">
                  <c:v>315.21593943882408</c:v>
                </c:pt>
                <c:pt idx="35">
                  <c:v>193.8571453484937</c:v>
                </c:pt>
                <c:pt idx="36">
                  <c:v>234.02593029563073</c:v>
                </c:pt>
                <c:pt idx="37">
                  <c:v>217.11158064974501</c:v>
                </c:pt>
                <c:pt idx="38">
                  <c:v>321.20890508741979</c:v>
                </c:pt>
                <c:pt idx="39">
                  <c:v>204.92119120526203</c:v>
                </c:pt>
                <c:pt idx="40">
                  <c:v>308.91917916909983</c:v>
                </c:pt>
                <c:pt idx="41">
                  <c:v>217.21091712358205</c:v>
                </c:pt>
                <c:pt idx="42">
                  <c:v>197.96011723478756</c:v>
                </c:pt>
                <c:pt idx="43">
                  <c:v>197.96011723478756</c:v>
                </c:pt>
                <c:pt idx="44">
                  <c:v>263.06504814634093</c:v>
                </c:pt>
                <c:pt idx="45">
                  <c:v>340.77149499437962</c:v>
                </c:pt>
                <c:pt idx="46">
                  <c:v>219.4127009040493</c:v>
                </c:pt>
                <c:pt idx="47">
                  <c:v>208.47037474007516</c:v>
                </c:pt>
                <c:pt idx="48">
                  <c:v>191.55602509418941</c:v>
                </c:pt>
                <c:pt idx="49">
                  <c:v>315.21593943882408</c:v>
                </c:pt>
                <c:pt idx="50">
                  <c:v>193.8571453484937</c:v>
                </c:pt>
                <c:pt idx="51">
                  <c:v>234.02593029563073</c:v>
                </c:pt>
                <c:pt idx="52">
                  <c:v>217.11158064974501</c:v>
                </c:pt>
                <c:pt idx="53">
                  <c:v>321.20890508741979</c:v>
                </c:pt>
                <c:pt idx="54">
                  <c:v>204.92119120526203</c:v>
                </c:pt>
                <c:pt idx="55">
                  <c:v>308.91917916909983</c:v>
                </c:pt>
                <c:pt idx="56">
                  <c:v>217.21091712358205</c:v>
                </c:pt>
                <c:pt idx="57">
                  <c:v>197.96011723478756</c:v>
                </c:pt>
                <c:pt idx="58">
                  <c:v>197.96011723478756</c:v>
                </c:pt>
                <c:pt idx="59">
                  <c:v>263.06504814634093</c:v>
                </c:pt>
                <c:pt idx="60">
                  <c:v>340.77149499437962</c:v>
                </c:pt>
                <c:pt idx="61">
                  <c:v>219.4127009040493</c:v>
                </c:pt>
                <c:pt idx="62">
                  <c:v>208.47037474007516</c:v>
                </c:pt>
                <c:pt idx="63">
                  <c:v>191.55602509418941</c:v>
                </c:pt>
                <c:pt idx="64">
                  <c:v>315.21593943882408</c:v>
                </c:pt>
                <c:pt idx="65">
                  <c:v>193.8571453484937</c:v>
                </c:pt>
                <c:pt idx="66">
                  <c:v>234.02593029563073</c:v>
                </c:pt>
                <c:pt idx="67">
                  <c:v>217.11158064974501</c:v>
                </c:pt>
                <c:pt idx="68">
                  <c:v>321.20890508741979</c:v>
                </c:pt>
                <c:pt idx="69">
                  <c:v>204.92119120526203</c:v>
                </c:pt>
                <c:pt idx="70">
                  <c:v>308.91917916909983</c:v>
                </c:pt>
                <c:pt idx="71">
                  <c:v>217.21091712358205</c:v>
                </c:pt>
                <c:pt idx="72">
                  <c:v>197.96011723478756</c:v>
                </c:pt>
                <c:pt idx="73">
                  <c:v>197.96011723478756</c:v>
                </c:pt>
                <c:pt idx="74">
                  <c:v>263.06504814634093</c:v>
                </c:pt>
                <c:pt idx="75">
                  <c:v>340.77149499437962</c:v>
                </c:pt>
                <c:pt idx="76">
                  <c:v>219.4127009040493</c:v>
                </c:pt>
                <c:pt idx="77">
                  <c:v>208.47037474007516</c:v>
                </c:pt>
                <c:pt idx="78">
                  <c:v>191.55602509418941</c:v>
                </c:pt>
                <c:pt idx="79">
                  <c:v>315.21593943882408</c:v>
                </c:pt>
                <c:pt idx="80">
                  <c:v>193.8571453484937</c:v>
                </c:pt>
                <c:pt idx="81">
                  <c:v>234.02593029563073</c:v>
                </c:pt>
                <c:pt idx="82">
                  <c:v>217.11158064974501</c:v>
                </c:pt>
                <c:pt idx="83">
                  <c:v>321.20890508741979</c:v>
                </c:pt>
                <c:pt idx="84">
                  <c:v>204.92119120526203</c:v>
                </c:pt>
                <c:pt idx="85">
                  <c:v>308.91917916909983</c:v>
                </c:pt>
                <c:pt idx="86">
                  <c:v>217.21091712358205</c:v>
                </c:pt>
                <c:pt idx="87">
                  <c:v>197.96011723478756</c:v>
                </c:pt>
                <c:pt idx="88">
                  <c:v>197.96011723478756</c:v>
                </c:pt>
                <c:pt idx="89">
                  <c:v>263.06504814634093</c:v>
                </c:pt>
                <c:pt idx="90">
                  <c:v>340.77149499437962</c:v>
                </c:pt>
                <c:pt idx="91">
                  <c:v>219.4127009040493</c:v>
                </c:pt>
                <c:pt idx="92">
                  <c:v>208.47037474007516</c:v>
                </c:pt>
                <c:pt idx="93">
                  <c:v>191.55602509418941</c:v>
                </c:pt>
                <c:pt idx="94">
                  <c:v>315.21593943882408</c:v>
                </c:pt>
                <c:pt idx="95">
                  <c:v>193.8571453484937</c:v>
                </c:pt>
                <c:pt idx="96">
                  <c:v>234.02593029563073</c:v>
                </c:pt>
                <c:pt idx="97">
                  <c:v>217.11158064974501</c:v>
                </c:pt>
                <c:pt idx="98">
                  <c:v>321.20890508741979</c:v>
                </c:pt>
                <c:pt idx="99">
                  <c:v>204.92119120526203</c:v>
                </c:pt>
                <c:pt idx="100">
                  <c:v>308.91917916909983</c:v>
                </c:pt>
                <c:pt idx="101">
                  <c:v>217.21091712358205</c:v>
                </c:pt>
                <c:pt idx="102">
                  <c:v>197.96011723478756</c:v>
                </c:pt>
                <c:pt idx="103">
                  <c:v>197.96011723478756</c:v>
                </c:pt>
                <c:pt idx="104">
                  <c:v>263.06504814634093</c:v>
                </c:pt>
                <c:pt idx="105">
                  <c:v>340.77149499437962</c:v>
                </c:pt>
                <c:pt idx="106">
                  <c:v>219.4127009040493</c:v>
                </c:pt>
                <c:pt idx="107">
                  <c:v>208.47037474007516</c:v>
                </c:pt>
                <c:pt idx="108">
                  <c:v>191.55602509418941</c:v>
                </c:pt>
                <c:pt idx="109">
                  <c:v>315.21593943882408</c:v>
                </c:pt>
                <c:pt idx="110">
                  <c:v>193.8571453484937</c:v>
                </c:pt>
                <c:pt idx="111">
                  <c:v>234.02593029563073</c:v>
                </c:pt>
                <c:pt idx="112">
                  <c:v>217.11158064974501</c:v>
                </c:pt>
                <c:pt idx="113">
                  <c:v>321.20890508741979</c:v>
                </c:pt>
                <c:pt idx="114">
                  <c:v>204.92119120526203</c:v>
                </c:pt>
                <c:pt idx="115">
                  <c:v>308.91917916909983</c:v>
                </c:pt>
                <c:pt idx="116">
                  <c:v>217.21091712358205</c:v>
                </c:pt>
                <c:pt idx="117">
                  <c:v>197.96011723478756</c:v>
                </c:pt>
                <c:pt idx="118">
                  <c:v>197.96011723478756</c:v>
                </c:pt>
                <c:pt idx="119">
                  <c:v>263.06504814634093</c:v>
                </c:pt>
                <c:pt idx="120">
                  <c:v>340.77149499437962</c:v>
                </c:pt>
                <c:pt idx="121">
                  <c:v>219.4127009040493</c:v>
                </c:pt>
                <c:pt idx="122">
                  <c:v>208.47037474007516</c:v>
                </c:pt>
                <c:pt idx="123">
                  <c:v>191.55602509418941</c:v>
                </c:pt>
                <c:pt idx="124">
                  <c:v>315.21593943882408</c:v>
                </c:pt>
                <c:pt idx="125">
                  <c:v>193.8571453484937</c:v>
                </c:pt>
                <c:pt idx="126">
                  <c:v>234.02593029563073</c:v>
                </c:pt>
                <c:pt idx="127">
                  <c:v>217.11158064974501</c:v>
                </c:pt>
                <c:pt idx="128">
                  <c:v>321.20890508741979</c:v>
                </c:pt>
                <c:pt idx="129">
                  <c:v>204.92119120526203</c:v>
                </c:pt>
                <c:pt idx="130">
                  <c:v>308.91917916909983</c:v>
                </c:pt>
                <c:pt idx="131">
                  <c:v>217.21091712358205</c:v>
                </c:pt>
                <c:pt idx="132">
                  <c:v>197.96011723478756</c:v>
                </c:pt>
                <c:pt idx="133">
                  <c:v>197.96011723478756</c:v>
                </c:pt>
                <c:pt idx="134">
                  <c:v>263.06504814634093</c:v>
                </c:pt>
              </c:numCache>
            </c:numRef>
          </c:xVal>
          <c:yVal>
            <c:numRef>
              <c:f>'experiment design 3 (2)'!$AJ$2:$AJ$136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-111.20890508741979</c:v>
                </c:pt>
                <c:pt idx="9">
                  <c:v>-9.9211912052620335</c:v>
                </c:pt>
                <c:pt idx="10">
                  <c:v>-103.91917916909983</c:v>
                </c:pt>
                <c:pt idx="11">
                  <c:v>-17.21091712358205</c:v>
                </c:pt>
                <c:pt idx="12">
                  <c:v>7.0398827652124396</c:v>
                </c:pt>
                <c:pt idx="13">
                  <c:v>-2.9601172347875604</c:v>
                </c:pt>
                <c:pt idx="14">
                  <c:v>-13.065048146340928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-101.20890508741979</c:v>
                </c:pt>
                <c:pt idx="24">
                  <c:v>7.8808794737966537E-2</c:v>
                </c:pt>
                <c:pt idx="25">
                  <c:v>-123.91917916909983</c:v>
                </c:pt>
                <c:pt idx="26">
                  <c:v>-27.21091712358205</c:v>
                </c:pt>
                <c:pt idx="27">
                  <c:v>-7.9601172347875604</c:v>
                </c:pt>
                <c:pt idx="28">
                  <c:v>22.03988276521244</c:v>
                </c:pt>
                <c:pt idx="29">
                  <c:v>-33.065048146340928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-106.20890508741979</c:v>
                </c:pt>
                <c:pt idx="39">
                  <c:v>10.078808794737967</c:v>
                </c:pt>
                <c:pt idx="40">
                  <c:v>-128.91917916909983</c:v>
                </c:pt>
                <c:pt idx="41">
                  <c:v>-12.21091712358205</c:v>
                </c:pt>
                <c:pt idx="42">
                  <c:v>22.03988276521244</c:v>
                </c:pt>
                <c:pt idx="43">
                  <c:v>12.03988276521244</c:v>
                </c:pt>
                <c:pt idx="44">
                  <c:v>-3.0650481463409278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-176.20890508741979</c:v>
                </c:pt>
                <c:pt idx="54">
                  <c:v>-34.921191205262033</c:v>
                </c:pt>
                <c:pt idx="55">
                  <c:v>-133.91917916909983</c:v>
                </c:pt>
                <c:pt idx="56">
                  <c:v>7.7890828764179503</c:v>
                </c:pt>
                <c:pt idx="57">
                  <c:v>12.03988276521244</c:v>
                </c:pt>
                <c:pt idx="58">
                  <c:v>32.03988276521244</c:v>
                </c:pt>
                <c:pt idx="59">
                  <c:v>-53.065048146340928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-161.20890508741979</c:v>
                </c:pt>
                <c:pt idx="69">
                  <c:v>-14.921191205262033</c:v>
                </c:pt>
                <c:pt idx="70">
                  <c:v>-123.91917916909983</c:v>
                </c:pt>
                <c:pt idx="71">
                  <c:v>-22.21091712358205</c:v>
                </c:pt>
                <c:pt idx="72">
                  <c:v>32.03988276521244</c:v>
                </c:pt>
                <c:pt idx="73">
                  <c:v>47.03988276521244</c:v>
                </c:pt>
                <c:pt idx="74">
                  <c:v>-3.0650481463409278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-171.20890508741979</c:v>
                </c:pt>
                <c:pt idx="84">
                  <c:v>-39.921191205262033</c:v>
                </c:pt>
                <c:pt idx="85">
                  <c:v>-83.919179169099834</c:v>
                </c:pt>
                <c:pt idx="86">
                  <c:v>2.7890828764179503</c:v>
                </c:pt>
                <c:pt idx="87">
                  <c:v>2.0398827652124396</c:v>
                </c:pt>
                <c:pt idx="88">
                  <c:v>47.03988276521244</c:v>
                </c:pt>
                <c:pt idx="89">
                  <c:v>-38.065048146340928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-156.20890508741979</c:v>
                </c:pt>
                <c:pt idx="99">
                  <c:v>-49.921191205262033</c:v>
                </c:pt>
                <c:pt idx="100">
                  <c:v>-83.919179169099834</c:v>
                </c:pt>
                <c:pt idx="101">
                  <c:v>22.78908287641795</c:v>
                </c:pt>
                <c:pt idx="102">
                  <c:v>-22.96011723478756</c:v>
                </c:pt>
                <c:pt idx="103">
                  <c:v>27.03988276521244</c:v>
                </c:pt>
                <c:pt idx="104">
                  <c:v>-63.065048146340928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-146.20890508741979</c:v>
                </c:pt>
                <c:pt idx="114">
                  <c:v>-39.921191205262033</c:v>
                </c:pt>
                <c:pt idx="115">
                  <c:v>-128.91917916909983</c:v>
                </c:pt>
                <c:pt idx="116">
                  <c:v>17.78908287641795</c:v>
                </c:pt>
                <c:pt idx="117">
                  <c:v>-42.96011723478756</c:v>
                </c:pt>
                <c:pt idx="118">
                  <c:v>32.03988276521244</c:v>
                </c:pt>
                <c:pt idx="119">
                  <c:v>-63.065048146340928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-146.20890508741979</c:v>
                </c:pt>
                <c:pt idx="129">
                  <c:v>-34.921191205262033</c:v>
                </c:pt>
                <c:pt idx="130">
                  <c:v>-103.91917916909983</c:v>
                </c:pt>
                <c:pt idx="131">
                  <c:v>2.7890828764179503</c:v>
                </c:pt>
                <c:pt idx="132">
                  <c:v>-27.96011723478756</c:v>
                </c:pt>
                <c:pt idx="133">
                  <c:v>42.03988276521244</c:v>
                </c:pt>
                <c:pt idx="134">
                  <c:v>-43.065048146340928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2-422E-8C7B-73ACBE927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(2)'!$AI$2:$AI$136</c:f>
              <c:numCache>
                <c:formatCode>General</c:formatCode>
                <c:ptCount val="135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179.44444444444446</c:v>
                </c:pt>
                <c:pt idx="9">
                  <c:v>181.11111111111111</c:v>
                </c:pt>
                <c:pt idx="10">
                  <c:v>196.11111111111111</c:v>
                </c:pt>
                <c:pt idx="11">
                  <c:v>214.44444444444446</c:v>
                </c:pt>
                <c:pt idx="12">
                  <c:v>195</c:v>
                </c:pt>
                <c:pt idx="13">
                  <c:v>226.66666666666666</c:v>
                </c:pt>
                <c:pt idx="14">
                  <c:v>228.33333333333334</c:v>
                </c:pt>
                <c:pt idx="15">
                  <c:v>292.22222222222223</c:v>
                </c:pt>
                <c:pt idx="16">
                  <c:v>191.66666666666666</c:v>
                </c:pt>
                <c:pt idx="17">
                  <c:v>181.66666666666666</c:v>
                </c:pt>
                <c:pt idx="18">
                  <c:v>173.33333333333334</c:v>
                </c:pt>
                <c:pt idx="19">
                  <c:v>297.22222222222223</c:v>
                </c:pt>
                <c:pt idx="20">
                  <c:v>154.44444444444446</c:v>
                </c:pt>
                <c:pt idx="21">
                  <c:v>225.55555555555554</c:v>
                </c:pt>
                <c:pt idx="22">
                  <c:v>199.44444444444446</c:v>
                </c:pt>
                <c:pt idx="23">
                  <c:v>179.44444444444446</c:v>
                </c:pt>
                <c:pt idx="24">
                  <c:v>181.11111111111111</c:v>
                </c:pt>
                <c:pt idx="25">
                  <c:v>196.11111111111111</c:v>
                </c:pt>
                <c:pt idx="26">
                  <c:v>214.44444444444446</c:v>
                </c:pt>
                <c:pt idx="27">
                  <c:v>195</c:v>
                </c:pt>
                <c:pt idx="28">
                  <c:v>226.66666666666666</c:v>
                </c:pt>
                <c:pt idx="29">
                  <c:v>228.33333333333334</c:v>
                </c:pt>
                <c:pt idx="30">
                  <c:v>292.22222222222223</c:v>
                </c:pt>
                <c:pt idx="31">
                  <c:v>191.66666666666666</c:v>
                </c:pt>
                <c:pt idx="32">
                  <c:v>181.66666666666666</c:v>
                </c:pt>
                <c:pt idx="33">
                  <c:v>173.33333333333334</c:v>
                </c:pt>
                <c:pt idx="34">
                  <c:v>297.22222222222223</c:v>
                </c:pt>
                <c:pt idx="35">
                  <c:v>154.44444444444446</c:v>
                </c:pt>
                <c:pt idx="36">
                  <c:v>225.55555555555554</c:v>
                </c:pt>
                <c:pt idx="37">
                  <c:v>199.44444444444446</c:v>
                </c:pt>
                <c:pt idx="38">
                  <c:v>179.44444444444446</c:v>
                </c:pt>
                <c:pt idx="39">
                  <c:v>181.11111111111111</c:v>
                </c:pt>
                <c:pt idx="40">
                  <c:v>196.11111111111111</c:v>
                </c:pt>
                <c:pt idx="41">
                  <c:v>214.44444444444446</c:v>
                </c:pt>
                <c:pt idx="42">
                  <c:v>195</c:v>
                </c:pt>
                <c:pt idx="43">
                  <c:v>226.66666666666666</c:v>
                </c:pt>
                <c:pt idx="44">
                  <c:v>228.33333333333334</c:v>
                </c:pt>
                <c:pt idx="45">
                  <c:v>292.22222222222223</c:v>
                </c:pt>
                <c:pt idx="46">
                  <c:v>191.66666666666666</c:v>
                </c:pt>
                <c:pt idx="47">
                  <c:v>181.66666666666666</c:v>
                </c:pt>
                <c:pt idx="48">
                  <c:v>173.33333333333334</c:v>
                </c:pt>
                <c:pt idx="49">
                  <c:v>297.22222222222223</c:v>
                </c:pt>
                <c:pt idx="50">
                  <c:v>154.44444444444446</c:v>
                </c:pt>
                <c:pt idx="51">
                  <c:v>225.55555555555554</c:v>
                </c:pt>
                <c:pt idx="52">
                  <c:v>199.44444444444446</c:v>
                </c:pt>
                <c:pt idx="53">
                  <c:v>179.44444444444446</c:v>
                </c:pt>
                <c:pt idx="54">
                  <c:v>181.11111111111111</c:v>
                </c:pt>
                <c:pt idx="55">
                  <c:v>196.11111111111111</c:v>
                </c:pt>
                <c:pt idx="56">
                  <c:v>214.44444444444446</c:v>
                </c:pt>
                <c:pt idx="57">
                  <c:v>195</c:v>
                </c:pt>
                <c:pt idx="58">
                  <c:v>226.66666666666666</c:v>
                </c:pt>
                <c:pt idx="59">
                  <c:v>228.33333333333334</c:v>
                </c:pt>
                <c:pt idx="60">
                  <c:v>292.22222222222223</c:v>
                </c:pt>
                <c:pt idx="61">
                  <c:v>191.66666666666666</c:v>
                </c:pt>
                <c:pt idx="62">
                  <c:v>181.66666666666666</c:v>
                </c:pt>
                <c:pt idx="63">
                  <c:v>173.33333333333334</c:v>
                </c:pt>
                <c:pt idx="64">
                  <c:v>297.22222222222223</c:v>
                </c:pt>
                <c:pt idx="65">
                  <c:v>154.44444444444446</c:v>
                </c:pt>
                <c:pt idx="66">
                  <c:v>225.55555555555554</c:v>
                </c:pt>
                <c:pt idx="67">
                  <c:v>199.44444444444446</c:v>
                </c:pt>
                <c:pt idx="68">
                  <c:v>179.44444444444446</c:v>
                </c:pt>
                <c:pt idx="69">
                  <c:v>181.11111111111111</c:v>
                </c:pt>
                <c:pt idx="70">
                  <c:v>196.11111111111111</c:v>
                </c:pt>
                <c:pt idx="71">
                  <c:v>214.44444444444446</c:v>
                </c:pt>
                <c:pt idx="72">
                  <c:v>195</c:v>
                </c:pt>
                <c:pt idx="73">
                  <c:v>226.66666666666666</c:v>
                </c:pt>
                <c:pt idx="74">
                  <c:v>228.33333333333334</c:v>
                </c:pt>
                <c:pt idx="75">
                  <c:v>292.22222222222223</c:v>
                </c:pt>
                <c:pt idx="76">
                  <c:v>191.66666666666666</c:v>
                </c:pt>
                <c:pt idx="77">
                  <c:v>181.66666666666666</c:v>
                </c:pt>
                <c:pt idx="78">
                  <c:v>173.33333333333334</c:v>
                </c:pt>
                <c:pt idx="79">
                  <c:v>297.22222222222223</c:v>
                </c:pt>
                <c:pt idx="80">
                  <c:v>154.44444444444446</c:v>
                </c:pt>
                <c:pt idx="81">
                  <c:v>225.55555555555554</c:v>
                </c:pt>
                <c:pt idx="82">
                  <c:v>199.44444444444446</c:v>
                </c:pt>
                <c:pt idx="83">
                  <c:v>179.44444444444446</c:v>
                </c:pt>
                <c:pt idx="84">
                  <c:v>181.11111111111111</c:v>
                </c:pt>
                <c:pt idx="85">
                  <c:v>196.11111111111111</c:v>
                </c:pt>
                <c:pt idx="86">
                  <c:v>214.44444444444446</c:v>
                </c:pt>
                <c:pt idx="87">
                  <c:v>195</c:v>
                </c:pt>
                <c:pt idx="88">
                  <c:v>226.66666666666666</c:v>
                </c:pt>
                <c:pt idx="89">
                  <c:v>228.33333333333334</c:v>
                </c:pt>
                <c:pt idx="90">
                  <c:v>292.22222222222223</c:v>
                </c:pt>
                <c:pt idx="91">
                  <c:v>191.66666666666666</c:v>
                </c:pt>
                <c:pt idx="92">
                  <c:v>181.66666666666666</c:v>
                </c:pt>
                <c:pt idx="93">
                  <c:v>173.33333333333334</c:v>
                </c:pt>
                <c:pt idx="94">
                  <c:v>297.22222222222223</c:v>
                </c:pt>
                <c:pt idx="95">
                  <c:v>154.44444444444446</c:v>
                </c:pt>
                <c:pt idx="96">
                  <c:v>225.55555555555554</c:v>
                </c:pt>
                <c:pt idx="97">
                  <c:v>199.44444444444446</c:v>
                </c:pt>
                <c:pt idx="98">
                  <c:v>179.44444444444446</c:v>
                </c:pt>
                <c:pt idx="99">
                  <c:v>181.11111111111111</c:v>
                </c:pt>
                <c:pt idx="100">
                  <c:v>196.11111111111111</c:v>
                </c:pt>
                <c:pt idx="101">
                  <c:v>214.44444444444446</c:v>
                </c:pt>
                <c:pt idx="102">
                  <c:v>195</c:v>
                </c:pt>
                <c:pt idx="103">
                  <c:v>226.66666666666666</c:v>
                </c:pt>
                <c:pt idx="104">
                  <c:v>228.33333333333334</c:v>
                </c:pt>
                <c:pt idx="105">
                  <c:v>292.22222222222223</c:v>
                </c:pt>
                <c:pt idx="106">
                  <c:v>191.66666666666666</c:v>
                </c:pt>
                <c:pt idx="107">
                  <c:v>181.66666666666666</c:v>
                </c:pt>
                <c:pt idx="108">
                  <c:v>173.33333333333334</c:v>
                </c:pt>
                <c:pt idx="109">
                  <c:v>297.22222222222223</c:v>
                </c:pt>
                <c:pt idx="110">
                  <c:v>154.44444444444446</c:v>
                </c:pt>
                <c:pt idx="111">
                  <c:v>225.55555555555554</c:v>
                </c:pt>
                <c:pt idx="112">
                  <c:v>199.44444444444446</c:v>
                </c:pt>
                <c:pt idx="113">
                  <c:v>179.44444444444446</c:v>
                </c:pt>
                <c:pt idx="114">
                  <c:v>181.11111111111111</c:v>
                </c:pt>
                <c:pt idx="115">
                  <c:v>196.11111111111111</c:v>
                </c:pt>
                <c:pt idx="116">
                  <c:v>214.44444444444446</c:v>
                </c:pt>
                <c:pt idx="117">
                  <c:v>195</c:v>
                </c:pt>
                <c:pt idx="118">
                  <c:v>226.66666666666666</c:v>
                </c:pt>
                <c:pt idx="119">
                  <c:v>228.33333333333334</c:v>
                </c:pt>
                <c:pt idx="120">
                  <c:v>292.22222222222223</c:v>
                </c:pt>
                <c:pt idx="121">
                  <c:v>191.66666666666666</c:v>
                </c:pt>
                <c:pt idx="122">
                  <c:v>181.66666666666666</c:v>
                </c:pt>
                <c:pt idx="123">
                  <c:v>173.33333333333334</c:v>
                </c:pt>
                <c:pt idx="124">
                  <c:v>297.22222222222223</c:v>
                </c:pt>
                <c:pt idx="125">
                  <c:v>154.44444444444446</c:v>
                </c:pt>
                <c:pt idx="126">
                  <c:v>225.55555555555554</c:v>
                </c:pt>
                <c:pt idx="127">
                  <c:v>199.44444444444446</c:v>
                </c:pt>
                <c:pt idx="128">
                  <c:v>179.44444444444446</c:v>
                </c:pt>
                <c:pt idx="129">
                  <c:v>181.11111111111111</c:v>
                </c:pt>
                <c:pt idx="130">
                  <c:v>196.11111111111111</c:v>
                </c:pt>
                <c:pt idx="131">
                  <c:v>214.44444444444446</c:v>
                </c:pt>
                <c:pt idx="132">
                  <c:v>195</c:v>
                </c:pt>
                <c:pt idx="133">
                  <c:v>226.66666666666666</c:v>
                </c:pt>
                <c:pt idx="134">
                  <c:v>228.33333333333334</c:v>
                </c:pt>
              </c:numCache>
            </c:numRef>
          </c:xVal>
          <c:yVal>
            <c:numRef>
              <c:f>'experiment design 3 (2)'!$AJ$2:$AJ$136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-111.20890508741979</c:v>
                </c:pt>
                <c:pt idx="9">
                  <c:v>-9.9211912052620335</c:v>
                </c:pt>
                <c:pt idx="10">
                  <c:v>-103.91917916909983</c:v>
                </c:pt>
                <c:pt idx="11">
                  <c:v>-17.21091712358205</c:v>
                </c:pt>
                <c:pt idx="12">
                  <c:v>7.0398827652124396</c:v>
                </c:pt>
                <c:pt idx="13">
                  <c:v>-2.9601172347875604</c:v>
                </c:pt>
                <c:pt idx="14">
                  <c:v>-13.065048146340928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-101.20890508741979</c:v>
                </c:pt>
                <c:pt idx="24">
                  <c:v>7.8808794737966537E-2</c:v>
                </c:pt>
                <c:pt idx="25">
                  <c:v>-123.91917916909983</c:v>
                </c:pt>
                <c:pt idx="26">
                  <c:v>-27.21091712358205</c:v>
                </c:pt>
                <c:pt idx="27">
                  <c:v>-7.9601172347875604</c:v>
                </c:pt>
                <c:pt idx="28">
                  <c:v>22.03988276521244</c:v>
                </c:pt>
                <c:pt idx="29">
                  <c:v>-33.065048146340928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-106.20890508741979</c:v>
                </c:pt>
                <c:pt idx="39">
                  <c:v>10.078808794737967</c:v>
                </c:pt>
                <c:pt idx="40">
                  <c:v>-128.91917916909983</c:v>
                </c:pt>
                <c:pt idx="41">
                  <c:v>-12.21091712358205</c:v>
                </c:pt>
                <c:pt idx="42">
                  <c:v>22.03988276521244</c:v>
                </c:pt>
                <c:pt idx="43">
                  <c:v>12.03988276521244</c:v>
                </c:pt>
                <c:pt idx="44">
                  <c:v>-3.0650481463409278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-176.20890508741979</c:v>
                </c:pt>
                <c:pt idx="54">
                  <c:v>-34.921191205262033</c:v>
                </c:pt>
                <c:pt idx="55">
                  <c:v>-133.91917916909983</c:v>
                </c:pt>
                <c:pt idx="56">
                  <c:v>7.7890828764179503</c:v>
                </c:pt>
                <c:pt idx="57">
                  <c:v>12.03988276521244</c:v>
                </c:pt>
                <c:pt idx="58">
                  <c:v>32.03988276521244</c:v>
                </c:pt>
                <c:pt idx="59">
                  <c:v>-53.065048146340928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-161.20890508741979</c:v>
                </c:pt>
                <c:pt idx="69">
                  <c:v>-14.921191205262033</c:v>
                </c:pt>
                <c:pt idx="70">
                  <c:v>-123.91917916909983</c:v>
                </c:pt>
                <c:pt idx="71">
                  <c:v>-22.21091712358205</c:v>
                </c:pt>
                <c:pt idx="72">
                  <c:v>32.03988276521244</c:v>
                </c:pt>
                <c:pt idx="73">
                  <c:v>47.03988276521244</c:v>
                </c:pt>
                <c:pt idx="74">
                  <c:v>-3.0650481463409278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-171.20890508741979</c:v>
                </c:pt>
                <c:pt idx="84">
                  <c:v>-39.921191205262033</c:v>
                </c:pt>
                <c:pt idx="85">
                  <c:v>-83.919179169099834</c:v>
                </c:pt>
                <c:pt idx="86">
                  <c:v>2.7890828764179503</c:v>
                </c:pt>
                <c:pt idx="87">
                  <c:v>2.0398827652124396</c:v>
                </c:pt>
                <c:pt idx="88">
                  <c:v>47.03988276521244</c:v>
                </c:pt>
                <c:pt idx="89">
                  <c:v>-38.065048146340928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-156.20890508741979</c:v>
                </c:pt>
                <c:pt idx="99">
                  <c:v>-49.921191205262033</c:v>
                </c:pt>
                <c:pt idx="100">
                  <c:v>-83.919179169099834</c:v>
                </c:pt>
                <c:pt idx="101">
                  <c:v>22.78908287641795</c:v>
                </c:pt>
                <c:pt idx="102">
                  <c:v>-22.96011723478756</c:v>
                </c:pt>
                <c:pt idx="103">
                  <c:v>27.03988276521244</c:v>
                </c:pt>
                <c:pt idx="104">
                  <c:v>-63.065048146340928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-146.20890508741979</c:v>
                </c:pt>
                <c:pt idx="114">
                  <c:v>-39.921191205262033</c:v>
                </c:pt>
                <c:pt idx="115">
                  <c:v>-128.91917916909983</c:v>
                </c:pt>
                <c:pt idx="116">
                  <c:v>17.78908287641795</c:v>
                </c:pt>
                <c:pt idx="117">
                  <c:v>-42.96011723478756</c:v>
                </c:pt>
                <c:pt idx="118">
                  <c:v>32.03988276521244</c:v>
                </c:pt>
                <c:pt idx="119">
                  <c:v>-63.065048146340928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-146.20890508741979</c:v>
                </c:pt>
                <c:pt idx="129">
                  <c:v>-34.921191205262033</c:v>
                </c:pt>
                <c:pt idx="130">
                  <c:v>-103.91917916909983</c:v>
                </c:pt>
                <c:pt idx="131">
                  <c:v>2.7890828764179503</c:v>
                </c:pt>
                <c:pt idx="132">
                  <c:v>-27.96011723478756</c:v>
                </c:pt>
                <c:pt idx="133">
                  <c:v>42.03988276521244</c:v>
                </c:pt>
                <c:pt idx="134">
                  <c:v>-43.065048146340928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B-4A4C-8513-86A17AA69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ax val="40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(2)'!$AD$2:$AD$136</c:f>
              <c:numCache>
                <c:formatCode>General</c:formatCode>
                <c:ptCount val="135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-1.6819999999999999</c:v>
                </c:pt>
                <c:pt idx="9">
                  <c:v>1.6819999999999999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-1.6819999999999999</c:v>
                </c:pt>
                <c:pt idx="24">
                  <c:v>1.6819999999999999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-1.6819999999999999</c:v>
                </c:pt>
                <c:pt idx="39">
                  <c:v>1.6819999999999999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1</c:v>
                </c:pt>
                <c:pt idx="47">
                  <c:v>-1</c:v>
                </c:pt>
                <c:pt idx="48">
                  <c:v>1</c:v>
                </c:pt>
                <c:pt idx="49">
                  <c:v>-1</c:v>
                </c:pt>
                <c:pt idx="50">
                  <c:v>1</c:v>
                </c:pt>
                <c:pt idx="51">
                  <c:v>-1</c:v>
                </c:pt>
                <c:pt idx="52">
                  <c:v>1</c:v>
                </c:pt>
                <c:pt idx="53">
                  <c:v>-1.6819999999999999</c:v>
                </c:pt>
                <c:pt idx="54">
                  <c:v>1.6819999999999999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-1.6819999999999999</c:v>
                </c:pt>
                <c:pt idx="69">
                  <c:v>1.6819999999999999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1</c:v>
                </c:pt>
                <c:pt idx="77">
                  <c:v>-1</c:v>
                </c:pt>
                <c:pt idx="78">
                  <c:v>1</c:v>
                </c:pt>
                <c:pt idx="79">
                  <c:v>-1</c:v>
                </c:pt>
                <c:pt idx="80">
                  <c:v>1</c:v>
                </c:pt>
                <c:pt idx="81">
                  <c:v>-1</c:v>
                </c:pt>
                <c:pt idx="82">
                  <c:v>1</c:v>
                </c:pt>
                <c:pt idx="83">
                  <c:v>-1.6819999999999999</c:v>
                </c:pt>
                <c:pt idx="84">
                  <c:v>1.6819999999999999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1</c:v>
                </c:pt>
                <c:pt idx="92">
                  <c:v>-1</c:v>
                </c:pt>
                <c:pt idx="93">
                  <c:v>1</c:v>
                </c:pt>
                <c:pt idx="94">
                  <c:v>-1</c:v>
                </c:pt>
                <c:pt idx="95">
                  <c:v>1</c:v>
                </c:pt>
                <c:pt idx="96">
                  <c:v>-1</c:v>
                </c:pt>
                <c:pt idx="97">
                  <c:v>1</c:v>
                </c:pt>
                <c:pt idx="98">
                  <c:v>-1.6819999999999999</c:v>
                </c:pt>
                <c:pt idx="99">
                  <c:v>1.6819999999999999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1</c:v>
                </c:pt>
                <c:pt idx="107">
                  <c:v>-1</c:v>
                </c:pt>
                <c:pt idx="108">
                  <c:v>1</c:v>
                </c:pt>
                <c:pt idx="109">
                  <c:v>-1</c:v>
                </c:pt>
                <c:pt idx="110">
                  <c:v>1</c:v>
                </c:pt>
                <c:pt idx="111">
                  <c:v>-1</c:v>
                </c:pt>
                <c:pt idx="112">
                  <c:v>1</c:v>
                </c:pt>
                <c:pt idx="113">
                  <c:v>-1.6819999999999999</c:v>
                </c:pt>
                <c:pt idx="114">
                  <c:v>1.6819999999999999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1</c:v>
                </c:pt>
                <c:pt idx="122">
                  <c:v>-1</c:v>
                </c:pt>
                <c:pt idx="123">
                  <c:v>1</c:v>
                </c:pt>
                <c:pt idx="124">
                  <c:v>-1</c:v>
                </c:pt>
                <c:pt idx="125">
                  <c:v>1</c:v>
                </c:pt>
                <c:pt idx="126">
                  <c:v>-1</c:v>
                </c:pt>
                <c:pt idx="127">
                  <c:v>1</c:v>
                </c:pt>
                <c:pt idx="128">
                  <c:v>-1.6819999999999999</c:v>
                </c:pt>
                <c:pt idx="129">
                  <c:v>1.6819999999999999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 (2)'!$AJ$2:$AJ$136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-111.20890508741979</c:v>
                </c:pt>
                <c:pt idx="9">
                  <c:v>-9.9211912052620335</c:v>
                </c:pt>
                <c:pt idx="10">
                  <c:v>-103.91917916909983</c:v>
                </c:pt>
                <c:pt idx="11">
                  <c:v>-17.21091712358205</c:v>
                </c:pt>
                <c:pt idx="12">
                  <c:v>7.0398827652124396</c:v>
                </c:pt>
                <c:pt idx="13">
                  <c:v>-2.9601172347875604</c:v>
                </c:pt>
                <c:pt idx="14">
                  <c:v>-13.065048146340928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-101.20890508741979</c:v>
                </c:pt>
                <c:pt idx="24">
                  <c:v>7.8808794737966537E-2</c:v>
                </c:pt>
                <c:pt idx="25">
                  <c:v>-123.91917916909983</c:v>
                </c:pt>
                <c:pt idx="26">
                  <c:v>-27.21091712358205</c:v>
                </c:pt>
                <c:pt idx="27">
                  <c:v>-7.9601172347875604</c:v>
                </c:pt>
                <c:pt idx="28">
                  <c:v>22.03988276521244</c:v>
                </c:pt>
                <c:pt idx="29">
                  <c:v>-33.065048146340928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-106.20890508741979</c:v>
                </c:pt>
                <c:pt idx="39">
                  <c:v>10.078808794737967</c:v>
                </c:pt>
                <c:pt idx="40">
                  <c:v>-128.91917916909983</c:v>
                </c:pt>
                <c:pt idx="41">
                  <c:v>-12.21091712358205</c:v>
                </c:pt>
                <c:pt idx="42">
                  <c:v>22.03988276521244</c:v>
                </c:pt>
                <c:pt idx="43">
                  <c:v>12.03988276521244</c:v>
                </c:pt>
                <c:pt idx="44">
                  <c:v>-3.0650481463409278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-176.20890508741979</c:v>
                </c:pt>
                <c:pt idx="54">
                  <c:v>-34.921191205262033</c:v>
                </c:pt>
                <c:pt idx="55">
                  <c:v>-133.91917916909983</c:v>
                </c:pt>
                <c:pt idx="56">
                  <c:v>7.7890828764179503</c:v>
                </c:pt>
                <c:pt idx="57">
                  <c:v>12.03988276521244</c:v>
                </c:pt>
                <c:pt idx="58">
                  <c:v>32.03988276521244</c:v>
                </c:pt>
                <c:pt idx="59">
                  <c:v>-53.065048146340928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-161.20890508741979</c:v>
                </c:pt>
                <c:pt idx="69">
                  <c:v>-14.921191205262033</c:v>
                </c:pt>
                <c:pt idx="70">
                  <c:v>-123.91917916909983</c:v>
                </c:pt>
                <c:pt idx="71">
                  <c:v>-22.21091712358205</c:v>
                </c:pt>
                <c:pt idx="72">
                  <c:v>32.03988276521244</c:v>
                </c:pt>
                <c:pt idx="73">
                  <c:v>47.03988276521244</c:v>
                </c:pt>
                <c:pt idx="74">
                  <c:v>-3.0650481463409278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-171.20890508741979</c:v>
                </c:pt>
                <c:pt idx="84">
                  <c:v>-39.921191205262033</c:v>
                </c:pt>
                <c:pt idx="85">
                  <c:v>-83.919179169099834</c:v>
                </c:pt>
                <c:pt idx="86">
                  <c:v>2.7890828764179503</c:v>
                </c:pt>
                <c:pt idx="87">
                  <c:v>2.0398827652124396</c:v>
                </c:pt>
                <c:pt idx="88">
                  <c:v>47.03988276521244</c:v>
                </c:pt>
                <c:pt idx="89">
                  <c:v>-38.065048146340928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-156.20890508741979</c:v>
                </c:pt>
                <c:pt idx="99">
                  <c:v>-49.921191205262033</c:v>
                </c:pt>
                <c:pt idx="100">
                  <c:v>-83.919179169099834</c:v>
                </c:pt>
                <c:pt idx="101">
                  <c:v>22.78908287641795</c:v>
                </c:pt>
                <c:pt idx="102">
                  <c:v>-22.96011723478756</c:v>
                </c:pt>
                <c:pt idx="103">
                  <c:v>27.03988276521244</c:v>
                </c:pt>
                <c:pt idx="104">
                  <c:v>-63.065048146340928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-146.20890508741979</c:v>
                </c:pt>
                <c:pt idx="114">
                  <c:v>-39.921191205262033</c:v>
                </c:pt>
                <c:pt idx="115">
                  <c:v>-128.91917916909983</c:v>
                </c:pt>
                <c:pt idx="116">
                  <c:v>17.78908287641795</c:v>
                </c:pt>
                <c:pt idx="117">
                  <c:v>-42.96011723478756</c:v>
                </c:pt>
                <c:pt idx="118">
                  <c:v>32.03988276521244</c:v>
                </c:pt>
                <c:pt idx="119">
                  <c:v>-63.065048146340928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-146.20890508741979</c:v>
                </c:pt>
                <c:pt idx="129">
                  <c:v>-34.921191205262033</c:v>
                </c:pt>
                <c:pt idx="130">
                  <c:v>-103.91917916909983</c:v>
                </c:pt>
                <c:pt idx="131">
                  <c:v>2.7890828764179503</c:v>
                </c:pt>
                <c:pt idx="132">
                  <c:v>-27.96011723478756</c:v>
                </c:pt>
                <c:pt idx="133">
                  <c:v>42.03988276521244</c:v>
                </c:pt>
                <c:pt idx="134">
                  <c:v>-43.065048146340928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0-4D87-A5B5-B2B55EA89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(2)'!$AE$2:$AE$136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-1.6819999999999999</c:v>
                </c:pt>
                <c:pt idx="11">
                  <c:v>1.6819999999999999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-1</c:v>
                </c:pt>
                <c:pt idx="20">
                  <c:v>-1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-1.6819999999999999</c:v>
                </c:pt>
                <c:pt idx="26">
                  <c:v>1.6819999999999999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1</c:v>
                </c:pt>
                <c:pt idx="33">
                  <c:v>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-1.6819999999999999</c:v>
                </c:pt>
                <c:pt idx="41">
                  <c:v>1.6819999999999999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1</c:v>
                </c:pt>
                <c:pt idx="48">
                  <c:v>1</c:v>
                </c:pt>
                <c:pt idx="49">
                  <c:v>-1</c:v>
                </c:pt>
                <c:pt idx="50">
                  <c:v>-1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-1.6819999999999999</c:v>
                </c:pt>
                <c:pt idx="56">
                  <c:v>1.6819999999999999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-1.6819999999999999</c:v>
                </c:pt>
                <c:pt idx="71">
                  <c:v>1.6819999999999999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1</c:v>
                </c:pt>
                <c:pt idx="78">
                  <c:v>1</c:v>
                </c:pt>
                <c:pt idx="79">
                  <c:v>-1</c:v>
                </c:pt>
                <c:pt idx="80">
                  <c:v>-1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-1.6819999999999999</c:v>
                </c:pt>
                <c:pt idx="86">
                  <c:v>1.6819999999999999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1</c:v>
                </c:pt>
                <c:pt idx="93">
                  <c:v>1</c:v>
                </c:pt>
                <c:pt idx="94">
                  <c:v>-1</c:v>
                </c:pt>
                <c:pt idx="95">
                  <c:v>-1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-1.6819999999999999</c:v>
                </c:pt>
                <c:pt idx="101">
                  <c:v>1.6819999999999999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1</c:v>
                </c:pt>
                <c:pt idx="108">
                  <c:v>1</c:v>
                </c:pt>
                <c:pt idx="109">
                  <c:v>-1</c:v>
                </c:pt>
                <c:pt idx="110">
                  <c:v>-1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-1.6819999999999999</c:v>
                </c:pt>
                <c:pt idx="116">
                  <c:v>1.6819999999999999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1</c:v>
                </c:pt>
                <c:pt idx="123">
                  <c:v>1</c:v>
                </c:pt>
                <c:pt idx="124">
                  <c:v>-1</c:v>
                </c:pt>
                <c:pt idx="125">
                  <c:v>-1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-1.6819999999999999</c:v>
                </c:pt>
                <c:pt idx="131">
                  <c:v>1.6819999999999999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 (2)'!$AJ$2:$AJ$136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-111.20890508741979</c:v>
                </c:pt>
                <c:pt idx="9">
                  <c:v>-9.9211912052620335</c:v>
                </c:pt>
                <c:pt idx="10">
                  <c:v>-103.91917916909983</c:v>
                </c:pt>
                <c:pt idx="11">
                  <c:v>-17.21091712358205</c:v>
                </c:pt>
                <c:pt idx="12">
                  <c:v>7.0398827652124396</c:v>
                </c:pt>
                <c:pt idx="13">
                  <c:v>-2.9601172347875604</c:v>
                </c:pt>
                <c:pt idx="14">
                  <c:v>-13.065048146340928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-101.20890508741979</c:v>
                </c:pt>
                <c:pt idx="24">
                  <c:v>7.8808794737966537E-2</c:v>
                </c:pt>
                <c:pt idx="25">
                  <c:v>-123.91917916909983</c:v>
                </c:pt>
                <c:pt idx="26">
                  <c:v>-27.21091712358205</c:v>
                </c:pt>
                <c:pt idx="27">
                  <c:v>-7.9601172347875604</c:v>
                </c:pt>
                <c:pt idx="28">
                  <c:v>22.03988276521244</c:v>
                </c:pt>
                <c:pt idx="29">
                  <c:v>-33.065048146340928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-106.20890508741979</c:v>
                </c:pt>
                <c:pt idx="39">
                  <c:v>10.078808794737967</c:v>
                </c:pt>
                <c:pt idx="40">
                  <c:v>-128.91917916909983</c:v>
                </c:pt>
                <c:pt idx="41">
                  <c:v>-12.21091712358205</c:v>
                </c:pt>
                <c:pt idx="42">
                  <c:v>22.03988276521244</c:v>
                </c:pt>
                <c:pt idx="43">
                  <c:v>12.03988276521244</c:v>
                </c:pt>
                <c:pt idx="44">
                  <c:v>-3.0650481463409278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-176.20890508741979</c:v>
                </c:pt>
                <c:pt idx="54">
                  <c:v>-34.921191205262033</c:v>
                </c:pt>
                <c:pt idx="55">
                  <c:v>-133.91917916909983</c:v>
                </c:pt>
                <c:pt idx="56">
                  <c:v>7.7890828764179503</c:v>
                </c:pt>
                <c:pt idx="57">
                  <c:v>12.03988276521244</c:v>
                </c:pt>
                <c:pt idx="58">
                  <c:v>32.03988276521244</c:v>
                </c:pt>
                <c:pt idx="59">
                  <c:v>-53.065048146340928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-161.20890508741979</c:v>
                </c:pt>
                <c:pt idx="69">
                  <c:v>-14.921191205262033</c:v>
                </c:pt>
                <c:pt idx="70">
                  <c:v>-123.91917916909983</c:v>
                </c:pt>
                <c:pt idx="71">
                  <c:v>-22.21091712358205</c:v>
                </c:pt>
                <c:pt idx="72">
                  <c:v>32.03988276521244</c:v>
                </c:pt>
                <c:pt idx="73">
                  <c:v>47.03988276521244</c:v>
                </c:pt>
                <c:pt idx="74">
                  <c:v>-3.0650481463409278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-171.20890508741979</c:v>
                </c:pt>
                <c:pt idx="84">
                  <c:v>-39.921191205262033</c:v>
                </c:pt>
                <c:pt idx="85">
                  <c:v>-83.919179169099834</c:v>
                </c:pt>
                <c:pt idx="86">
                  <c:v>2.7890828764179503</c:v>
                </c:pt>
                <c:pt idx="87">
                  <c:v>2.0398827652124396</c:v>
                </c:pt>
                <c:pt idx="88">
                  <c:v>47.03988276521244</c:v>
                </c:pt>
                <c:pt idx="89">
                  <c:v>-38.065048146340928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-156.20890508741979</c:v>
                </c:pt>
                <c:pt idx="99">
                  <c:v>-49.921191205262033</c:v>
                </c:pt>
                <c:pt idx="100">
                  <c:v>-83.919179169099834</c:v>
                </c:pt>
                <c:pt idx="101">
                  <c:v>22.78908287641795</c:v>
                </c:pt>
                <c:pt idx="102">
                  <c:v>-22.96011723478756</c:v>
                </c:pt>
                <c:pt idx="103">
                  <c:v>27.03988276521244</c:v>
                </c:pt>
                <c:pt idx="104">
                  <c:v>-63.065048146340928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-146.20890508741979</c:v>
                </c:pt>
                <c:pt idx="114">
                  <c:v>-39.921191205262033</c:v>
                </c:pt>
                <c:pt idx="115">
                  <c:v>-128.91917916909983</c:v>
                </c:pt>
                <c:pt idx="116">
                  <c:v>17.78908287641795</c:v>
                </c:pt>
                <c:pt idx="117">
                  <c:v>-42.96011723478756</c:v>
                </c:pt>
                <c:pt idx="118">
                  <c:v>32.03988276521244</c:v>
                </c:pt>
                <c:pt idx="119">
                  <c:v>-63.065048146340928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-146.20890508741979</c:v>
                </c:pt>
                <c:pt idx="129">
                  <c:v>-34.921191205262033</c:v>
                </c:pt>
                <c:pt idx="130">
                  <c:v>-103.91917916909983</c:v>
                </c:pt>
                <c:pt idx="131">
                  <c:v>2.7890828764179503</c:v>
                </c:pt>
                <c:pt idx="132">
                  <c:v>-27.96011723478756</c:v>
                </c:pt>
                <c:pt idx="133">
                  <c:v>42.03988276521244</c:v>
                </c:pt>
                <c:pt idx="134">
                  <c:v>-43.065048146340928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1-4374-99BF-F54E51C5A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(2)'!$AF$2:$AF$136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-1.6819999999999999</c:v>
                </c:pt>
                <c:pt idx="13">
                  <c:v>1.6819999999999999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-1.6819999999999999</c:v>
                </c:pt>
                <c:pt idx="28">
                  <c:v>1.6819999999999999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-1.6819999999999999</c:v>
                </c:pt>
                <c:pt idx="43">
                  <c:v>1.6819999999999999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-1.6819999999999999</c:v>
                </c:pt>
                <c:pt idx="58">
                  <c:v>1.6819999999999999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-1.6819999999999999</c:v>
                </c:pt>
                <c:pt idx="73">
                  <c:v>1.6819999999999999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-1.6819999999999999</c:v>
                </c:pt>
                <c:pt idx="88">
                  <c:v>1.6819999999999999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-1.6819999999999999</c:v>
                </c:pt>
                <c:pt idx="103">
                  <c:v>1.6819999999999999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-1.6819999999999999</c:v>
                </c:pt>
                <c:pt idx="118">
                  <c:v>1.6819999999999999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-1.6819999999999999</c:v>
                </c:pt>
                <c:pt idx="133">
                  <c:v>1.6819999999999999</c:v>
                </c:pt>
                <c:pt idx="134">
                  <c:v>0</c:v>
                </c:pt>
              </c:numCache>
            </c:numRef>
          </c:xVal>
          <c:yVal>
            <c:numRef>
              <c:f>'experiment design 3 (2)'!$AJ$2:$AJ$136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-111.20890508741979</c:v>
                </c:pt>
                <c:pt idx="9">
                  <c:v>-9.9211912052620335</c:v>
                </c:pt>
                <c:pt idx="10">
                  <c:v>-103.91917916909983</c:v>
                </c:pt>
                <c:pt idx="11">
                  <c:v>-17.21091712358205</c:v>
                </c:pt>
                <c:pt idx="12">
                  <c:v>7.0398827652124396</c:v>
                </c:pt>
                <c:pt idx="13">
                  <c:v>-2.9601172347875604</c:v>
                </c:pt>
                <c:pt idx="14">
                  <c:v>-13.065048146340928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-101.20890508741979</c:v>
                </c:pt>
                <c:pt idx="24">
                  <c:v>7.8808794737966537E-2</c:v>
                </c:pt>
                <c:pt idx="25">
                  <c:v>-123.91917916909983</c:v>
                </c:pt>
                <c:pt idx="26">
                  <c:v>-27.21091712358205</c:v>
                </c:pt>
                <c:pt idx="27">
                  <c:v>-7.9601172347875604</c:v>
                </c:pt>
                <c:pt idx="28">
                  <c:v>22.03988276521244</c:v>
                </c:pt>
                <c:pt idx="29">
                  <c:v>-33.065048146340928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-106.20890508741979</c:v>
                </c:pt>
                <c:pt idx="39">
                  <c:v>10.078808794737967</c:v>
                </c:pt>
                <c:pt idx="40">
                  <c:v>-128.91917916909983</c:v>
                </c:pt>
                <c:pt idx="41">
                  <c:v>-12.21091712358205</c:v>
                </c:pt>
                <c:pt idx="42">
                  <c:v>22.03988276521244</c:v>
                </c:pt>
                <c:pt idx="43">
                  <c:v>12.03988276521244</c:v>
                </c:pt>
                <c:pt idx="44">
                  <c:v>-3.0650481463409278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-176.20890508741979</c:v>
                </c:pt>
                <c:pt idx="54">
                  <c:v>-34.921191205262033</c:v>
                </c:pt>
                <c:pt idx="55">
                  <c:v>-133.91917916909983</c:v>
                </c:pt>
                <c:pt idx="56">
                  <c:v>7.7890828764179503</c:v>
                </c:pt>
                <c:pt idx="57">
                  <c:v>12.03988276521244</c:v>
                </c:pt>
                <c:pt idx="58">
                  <c:v>32.03988276521244</c:v>
                </c:pt>
                <c:pt idx="59">
                  <c:v>-53.065048146340928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-161.20890508741979</c:v>
                </c:pt>
                <c:pt idx="69">
                  <c:v>-14.921191205262033</c:v>
                </c:pt>
                <c:pt idx="70">
                  <c:v>-123.91917916909983</c:v>
                </c:pt>
                <c:pt idx="71">
                  <c:v>-22.21091712358205</c:v>
                </c:pt>
                <c:pt idx="72">
                  <c:v>32.03988276521244</c:v>
                </c:pt>
                <c:pt idx="73">
                  <c:v>47.03988276521244</c:v>
                </c:pt>
                <c:pt idx="74">
                  <c:v>-3.0650481463409278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-171.20890508741979</c:v>
                </c:pt>
                <c:pt idx="84">
                  <c:v>-39.921191205262033</c:v>
                </c:pt>
                <c:pt idx="85">
                  <c:v>-83.919179169099834</c:v>
                </c:pt>
                <c:pt idx="86">
                  <c:v>2.7890828764179503</c:v>
                </c:pt>
                <c:pt idx="87">
                  <c:v>2.0398827652124396</c:v>
                </c:pt>
                <c:pt idx="88">
                  <c:v>47.03988276521244</c:v>
                </c:pt>
                <c:pt idx="89">
                  <c:v>-38.065048146340928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-156.20890508741979</c:v>
                </c:pt>
                <c:pt idx="99">
                  <c:v>-49.921191205262033</c:v>
                </c:pt>
                <c:pt idx="100">
                  <c:v>-83.919179169099834</c:v>
                </c:pt>
                <c:pt idx="101">
                  <c:v>22.78908287641795</c:v>
                </c:pt>
                <c:pt idx="102">
                  <c:v>-22.96011723478756</c:v>
                </c:pt>
                <c:pt idx="103">
                  <c:v>27.03988276521244</c:v>
                </c:pt>
                <c:pt idx="104">
                  <c:v>-63.065048146340928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-146.20890508741979</c:v>
                </c:pt>
                <c:pt idx="114">
                  <c:v>-39.921191205262033</c:v>
                </c:pt>
                <c:pt idx="115">
                  <c:v>-128.91917916909983</c:v>
                </c:pt>
                <c:pt idx="116">
                  <c:v>17.78908287641795</c:v>
                </c:pt>
                <c:pt idx="117">
                  <c:v>-42.96011723478756</c:v>
                </c:pt>
                <c:pt idx="118">
                  <c:v>32.03988276521244</c:v>
                </c:pt>
                <c:pt idx="119">
                  <c:v>-63.065048146340928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-146.20890508741979</c:v>
                </c:pt>
                <c:pt idx="129">
                  <c:v>-34.921191205262033</c:v>
                </c:pt>
                <c:pt idx="130">
                  <c:v>-103.91917916909983</c:v>
                </c:pt>
                <c:pt idx="131">
                  <c:v>2.7890828764179503</c:v>
                </c:pt>
                <c:pt idx="132">
                  <c:v>-27.96011723478756</c:v>
                </c:pt>
                <c:pt idx="133">
                  <c:v>42.03988276521244</c:v>
                </c:pt>
                <c:pt idx="134">
                  <c:v>-43.065048146340928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3-4BCA-AB19-816EF3227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1'!$K$18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1'!$Q$18,'experiment design 1'!$L$18,'experiment design 1'!$R$18)</c:f>
              <c:numCache>
                <c:formatCode>General</c:formatCode>
                <c:ptCount val="3"/>
                <c:pt idx="0">
                  <c:v>-83.23268129999397</c:v>
                </c:pt>
                <c:pt idx="1">
                  <c:v>-69.444444444444443</c:v>
                </c:pt>
                <c:pt idx="2">
                  <c:v>-55.656207588894915</c:v>
                </c:pt>
              </c:numCache>
            </c:numRef>
          </c:xVal>
          <c:yVal>
            <c:numRef>
              <c:f>('experiment design 1'!$J$18,'experiment design 1'!$J$18,'experiment design 1'!$J$18)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E-4871-A287-F9F9A3B8A6E2}"/>
            </c:ext>
          </c:extLst>
        </c:ser>
        <c:ser>
          <c:idx val="1"/>
          <c:order val="1"/>
          <c:tx>
            <c:strRef>
              <c:f>'experiment design 1'!$K$19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1'!$Q$19,'experiment design 1'!$L$19,'experiment design 1'!$R$19)</c:f>
              <c:numCache>
                <c:formatCode>General</c:formatCode>
                <c:ptCount val="3"/>
                <c:pt idx="0">
                  <c:v>-52.677125744438413</c:v>
                </c:pt>
                <c:pt idx="1">
                  <c:v>-38.888888888888886</c:v>
                </c:pt>
                <c:pt idx="2">
                  <c:v>-25.100652033339358</c:v>
                </c:pt>
              </c:numCache>
            </c:numRef>
          </c:xVal>
          <c:yVal>
            <c:numRef>
              <c:f>('experiment design 1'!$J$19,'experiment design 1'!$J$19,'experiment design 1'!$J$19)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E-4871-A287-F9F9A3B8A6E2}"/>
            </c:ext>
          </c:extLst>
        </c:ser>
        <c:ser>
          <c:idx val="2"/>
          <c:order val="2"/>
          <c:tx>
            <c:strRef>
              <c:f>'experiment design 1'!$K$20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1'!$Q$20,'experiment design 1'!$L$20,'experiment design 1'!$R$20)</c:f>
              <c:numCache>
                <c:formatCode>General</c:formatCode>
                <c:ptCount val="3"/>
                <c:pt idx="0">
                  <c:v>-4.3437924111050812</c:v>
                </c:pt>
                <c:pt idx="1">
                  <c:v>9.4444444444444446</c:v>
                </c:pt>
                <c:pt idx="2">
                  <c:v>23.23268129999397</c:v>
                </c:pt>
              </c:numCache>
            </c:numRef>
          </c:xVal>
          <c:yVal>
            <c:numRef>
              <c:f>('experiment design 1'!$J$20,'experiment design 1'!$J$20,'experiment design 1'!$J$20)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E-4871-A287-F9F9A3B8A6E2}"/>
            </c:ext>
          </c:extLst>
        </c:ser>
        <c:ser>
          <c:idx val="3"/>
          <c:order val="3"/>
          <c:tx>
            <c:strRef>
              <c:f>'experiment design 1'!$K$21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1'!$Q$21,'experiment design 1'!$L$21,'experiment design 1'!$R$21)</c:f>
              <c:numCache>
                <c:formatCode>General</c:formatCode>
                <c:ptCount val="3"/>
                <c:pt idx="0">
                  <c:v>38.433985366672694</c:v>
                </c:pt>
                <c:pt idx="1">
                  <c:v>52.222222222222221</c:v>
                </c:pt>
                <c:pt idx="2">
                  <c:v>66.010459077771742</c:v>
                </c:pt>
              </c:numCache>
            </c:numRef>
          </c:xVal>
          <c:yVal>
            <c:numRef>
              <c:f>('experiment design 1'!$J$21,'experiment design 1'!$J$21,'experiment design 1'!$J$21)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E-4871-A287-F9F9A3B8A6E2}"/>
            </c:ext>
          </c:extLst>
        </c:ser>
        <c:ser>
          <c:idx val="4"/>
          <c:order val="4"/>
          <c:tx>
            <c:strRef>
              <c:f>'experiment design 1'!$K$22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1'!$Q$22,'experiment design 1'!$L$22,'experiment design 1'!$R$22)</c:f>
              <c:numCache>
                <c:formatCode>General</c:formatCode>
                <c:ptCount val="3"/>
                <c:pt idx="0">
                  <c:v>11.767318700006031</c:v>
                </c:pt>
                <c:pt idx="1">
                  <c:v>25.555555555555557</c:v>
                </c:pt>
                <c:pt idx="2">
                  <c:v>39.343792411105085</c:v>
                </c:pt>
              </c:numCache>
            </c:numRef>
          </c:xVal>
          <c:yVal>
            <c:numRef>
              <c:f>('experiment design 1'!$J$22,'experiment design 1'!$J$22,'experiment design 1'!$J$22)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BE-4871-A287-F9F9A3B8A6E2}"/>
            </c:ext>
          </c:extLst>
        </c:ser>
        <c:ser>
          <c:idx val="5"/>
          <c:order val="5"/>
          <c:tx>
            <c:strRef>
              <c:f>'experiment design 1'!$K$23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1'!$Q$23,'experiment design 1'!$L$23,'experiment design 1'!$R$23)</c:f>
              <c:numCache>
                <c:formatCode>General</c:formatCode>
                <c:ptCount val="3"/>
                <c:pt idx="0">
                  <c:v>-28.788236855549528</c:v>
                </c:pt>
                <c:pt idx="1">
                  <c:v>-15</c:v>
                </c:pt>
                <c:pt idx="2">
                  <c:v>-1.2117631444504742</c:v>
                </c:pt>
              </c:numCache>
            </c:numRef>
          </c:xVal>
          <c:yVal>
            <c:numRef>
              <c:f>('experiment design 1'!$J$23,'experiment design 1'!$J$23,'experiment design 1'!$J$23)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BE-4871-A287-F9F9A3B8A6E2}"/>
            </c:ext>
          </c:extLst>
        </c:ser>
        <c:ser>
          <c:idx val="6"/>
          <c:order val="6"/>
          <c:tx>
            <c:strRef>
              <c:f>'experiment design 1'!$K$24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1'!$Q$24,'experiment design 1'!$L$24,'experiment design 1'!$R$24)</c:f>
              <c:numCache>
                <c:formatCode>General</c:formatCode>
                <c:ptCount val="3"/>
                <c:pt idx="0">
                  <c:v>-7.6771257444384151</c:v>
                </c:pt>
                <c:pt idx="1">
                  <c:v>6.1111111111111107</c:v>
                </c:pt>
                <c:pt idx="2">
                  <c:v>19.899347966660635</c:v>
                </c:pt>
              </c:numCache>
            </c:numRef>
          </c:xVal>
          <c:yVal>
            <c:numRef>
              <c:f>('experiment design 1'!$J$24,'experiment design 1'!$J$24,'experiment design 1'!$J$24)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E-4871-A287-F9F9A3B8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0-43B1-9B3D-E4FB9DFFDB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E0-43B1-9B3D-E4FB9DFF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140223"/>
        <c:axId val="1333138975"/>
      </c:scatterChart>
      <c:valAx>
        <c:axId val="133314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38975"/>
        <c:crosses val="autoZero"/>
        <c:crossBetween val="midCat"/>
      </c:valAx>
      <c:valAx>
        <c:axId val="13331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4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1'!$AF$2:$AF$73</c:f>
              <c:numCache>
                <c:formatCode>General</c:formatCode>
                <c:ptCount val="72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48</c:v>
                </c:pt>
                <c:pt idx="9">
                  <c:v>28</c:v>
                </c:pt>
                <c:pt idx="10">
                  <c:v>45</c:v>
                </c:pt>
                <c:pt idx="11">
                  <c:v>47</c:v>
                </c:pt>
                <c:pt idx="12">
                  <c:v>34</c:v>
                </c:pt>
                <c:pt idx="13">
                  <c:v>31</c:v>
                </c:pt>
                <c:pt idx="14">
                  <c:v>32</c:v>
                </c:pt>
                <c:pt idx="15">
                  <c:v>44</c:v>
                </c:pt>
                <c:pt idx="16">
                  <c:v>59</c:v>
                </c:pt>
                <c:pt idx="17">
                  <c:v>63</c:v>
                </c:pt>
                <c:pt idx="18">
                  <c:v>54</c:v>
                </c:pt>
                <c:pt idx="19">
                  <c:v>72</c:v>
                </c:pt>
                <c:pt idx="20">
                  <c:v>70</c:v>
                </c:pt>
                <c:pt idx="21">
                  <c:v>66</c:v>
                </c:pt>
                <c:pt idx="22">
                  <c:v>57</c:v>
                </c:pt>
                <c:pt idx="23">
                  <c:v>56</c:v>
                </c:pt>
                <c:pt idx="24">
                  <c:v>11</c:v>
                </c:pt>
                <c:pt idx="25">
                  <c:v>15</c:v>
                </c:pt>
                <c:pt idx="26">
                  <c:v>24</c:v>
                </c:pt>
                <c:pt idx="27">
                  <c:v>3</c:v>
                </c:pt>
                <c:pt idx="28">
                  <c:v>13</c:v>
                </c:pt>
                <c:pt idx="29">
                  <c:v>6</c:v>
                </c:pt>
                <c:pt idx="30">
                  <c:v>14</c:v>
                </c:pt>
                <c:pt idx="31">
                  <c:v>5</c:v>
                </c:pt>
                <c:pt idx="32">
                  <c:v>38</c:v>
                </c:pt>
                <c:pt idx="33">
                  <c:v>26</c:v>
                </c:pt>
                <c:pt idx="34">
                  <c:v>30</c:v>
                </c:pt>
                <c:pt idx="35">
                  <c:v>36</c:v>
                </c:pt>
                <c:pt idx="36">
                  <c:v>42</c:v>
                </c:pt>
                <c:pt idx="37">
                  <c:v>25</c:v>
                </c:pt>
                <c:pt idx="38">
                  <c:v>37</c:v>
                </c:pt>
                <c:pt idx="39">
                  <c:v>39</c:v>
                </c:pt>
                <c:pt idx="40">
                  <c:v>69</c:v>
                </c:pt>
                <c:pt idx="41">
                  <c:v>64</c:v>
                </c:pt>
                <c:pt idx="42">
                  <c:v>53</c:v>
                </c:pt>
                <c:pt idx="43">
                  <c:v>51</c:v>
                </c:pt>
                <c:pt idx="44">
                  <c:v>55</c:v>
                </c:pt>
                <c:pt idx="45">
                  <c:v>65</c:v>
                </c:pt>
                <c:pt idx="46">
                  <c:v>61</c:v>
                </c:pt>
                <c:pt idx="47">
                  <c:v>62</c:v>
                </c:pt>
                <c:pt idx="48">
                  <c:v>10</c:v>
                </c:pt>
                <c:pt idx="49">
                  <c:v>12</c:v>
                </c:pt>
                <c:pt idx="50">
                  <c:v>7</c:v>
                </c:pt>
                <c:pt idx="51">
                  <c:v>9</c:v>
                </c:pt>
                <c:pt idx="52">
                  <c:v>2</c:v>
                </c:pt>
                <c:pt idx="53">
                  <c:v>20</c:v>
                </c:pt>
                <c:pt idx="54">
                  <c:v>19</c:v>
                </c:pt>
                <c:pt idx="55">
                  <c:v>8</c:v>
                </c:pt>
                <c:pt idx="56">
                  <c:v>43</c:v>
                </c:pt>
                <c:pt idx="57">
                  <c:v>35</c:v>
                </c:pt>
                <c:pt idx="58">
                  <c:v>41</c:v>
                </c:pt>
                <c:pt idx="59">
                  <c:v>33</c:v>
                </c:pt>
                <c:pt idx="60">
                  <c:v>40</c:v>
                </c:pt>
                <c:pt idx="61">
                  <c:v>27</c:v>
                </c:pt>
                <c:pt idx="62">
                  <c:v>29</c:v>
                </c:pt>
                <c:pt idx="63">
                  <c:v>46</c:v>
                </c:pt>
                <c:pt idx="64">
                  <c:v>52</c:v>
                </c:pt>
                <c:pt idx="65">
                  <c:v>71</c:v>
                </c:pt>
                <c:pt idx="66">
                  <c:v>68</c:v>
                </c:pt>
                <c:pt idx="67">
                  <c:v>50</c:v>
                </c:pt>
                <c:pt idx="68">
                  <c:v>60</c:v>
                </c:pt>
                <c:pt idx="69">
                  <c:v>58</c:v>
                </c:pt>
                <c:pt idx="70">
                  <c:v>67</c:v>
                </c:pt>
                <c:pt idx="71">
                  <c:v>49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F-40FD-8BB4-139A8D47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1'!$AK$2:$AK$73</c:f>
              <c:numCache>
                <c:formatCode>General</c:formatCode>
                <c:ptCount val="72"/>
                <c:pt idx="0">
                  <c:v>300</c:v>
                </c:pt>
                <c:pt idx="1">
                  <c:v>193.33333333333334</c:v>
                </c:pt>
                <c:pt idx="2">
                  <c:v>208.88888888888889</c:v>
                </c:pt>
                <c:pt idx="3">
                  <c:v>206.66666666666666</c:v>
                </c:pt>
                <c:pt idx="4">
                  <c:v>289.44444444444446</c:v>
                </c:pt>
                <c:pt idx="5">
                  <c:v>152.7777777777778</c:v>
                </c:pt>
                <c:pt idx="6">
                  <c:v>198.33333333333334</c:v>
                </c:pt>
                <c:pt idx="7">
                  <c:v>166.11111111111111</c:v>
                </c:pt>
                <c:pt idx="8">
                  <c:v>300</c:v>
                </c:pt>
                <c:pt idx="9">
                  <c:v>193.33333333333334</c:v>
                </c:pt>
                <c:pt idx="10">
                  <c:v>208.88888888888889</c:v>
                </c:pt>
                <c:pt idx="11">
                  <c:v>206.66666666666666</c:v>
                </c:pt>
                <c:pt idx="12">
                  <c:v>289.44444444444446</c:v>
                </c:pt>
                <c:pt idx="13">
                  <c:v>152.7777777777778</c:v>
                </c:pt>
                <c:pt idx="14">
                  <c:v>198.33333333333334</c:v>
                </c:pt>
                <c:pt idx="15">
                  <c:v>166.11111111111111</c:v>
                </c:pt>
                <c:pt idx="16">
                  <c:v>300</c:v>
                </c:pt>
                <c:pt idx="17">
                  <c:v>193.33333333333334</c:v>
                </c:pt>
                <c:pt idx="18">
                  <c:v>208.88888888888889</c:v>
                </c:pt>
                <c:pt idx="19">
                  <c:v>206.66666666666666</c:v>
                </c:pt>
                <c:pt idx="20">
                  <c:v>289.44444444444446</c:v>
                </c:pt>
                <c:pt idx="21">
                  <c:v>152.7777777777778</c:v>
                </c:pt>
                <c:pt idx="22">
                  <c:v>198.33333333333334</c:v>
                </c:pt>
                <c:pt idx="23">
                  <c:v>166.11111111111111</c:v>
                </c:pt>
                <c:pt idx="24">
                  <c:v>300</c:v>
                </c:pt>
                <c:pt idx="25">
                  <c:v>193.33333333333334</c:v>
                </c:pt>
                <c:pt idx="26">
                  <c:v>208.88888888888889</c:v>
                </c:pt>
                <c:pt idx="27">
                  <c:v>206.66666666666666</c:v>
                </c:pt>
                <c:pt idx="28">
                  <c:v>289.44444444444446</c:v>
                </c:pt>
                <c:pt idx="29">
                  <c:v>152.7777777777778</c:v>
                </c:pt>
                <c:pt idx="30">
                  <c:v>198.33333333333334</c:v>
                </c:pt>
                <c:pt idx="31">
                  <c:v>166.11111111111111</c:v>
                </c:pt>
                <c:pt idx="32">
                  <c:v>300</c:v>
                </c:pt>
                <c:pt idx="33">
                  <c:v>193.33333333333334</c:v>
                </c:pt>
                <c:pt idx="34">
                  <c:v>208.88888888888889</c:v>
                </c:pt>
                <c:pt idx="35">
                  <c:v>206.66666666666666</c:v>
                </c:pt>
                <c:pt idx="36">
                  <c:v>289.44444444444446</c:v>
                </c:pt>
                <c:pt idx="37">
                  <c:v>152.7777777777778</c:v>
                </c:pt>
                <c:pt idx="38">
                  <c:v>198.33333333333334</c:v>
                </c:pt>
                <c:pt idx="39">
                  <c:v>166.11111111111111</c:v>
                </c:pt>
                <c:pt idx="40">
                  <c:v>300</c:v>
                </c:pt>
                <c:pt idx="41">
                  <c:v>193.33333333333334</c:v>
                </c:pt>
                <c:pt idx="42">
                  <c:v>208.88888888888889</c:v>
                </c:pt>
                <c:pt idx="43">
                  <c:v>206.66666666666666</c:v>
                </c:pt>
                <c:pt idx="44">
                  <c:v>289.44444444444446</c:v>
                </c:pt>
                <c:pt idx="45">
                  <c:v>152.7777777777778</c:v>
                </c:pt>
                <c:pt idx="46">
                  <c:v>198.33333333333334</c:v>
                </c:pt>
                <c:pt idx="47">
                  <c:v>166.11111111111111</c:v>
                </c:pt>
                <c:pt idx="48">
                  <c:v>300</c:v>
                </c:pt>
                <c:pt idx="49">
                  <c:v>193.33333333333334</c:v>
                </c:pt>
                <c:pt idx="50">
                  <c:v>208.88888888888889</c:v>
                </c:pt>
                <c:pt idx="51">
                  <c:v>206.66666666666666</c:v>
                </c:pt>
                <c:pt idx="52">
                  <c:v>289.44444444444446</c:v>
                </c:pt>
                <c:pt idx="53">
                  <c:v>152.7777777777778</c:v>
                </c:pt>
                <c:pt idx="54">
                  <c:v>198.33333333333334</c:v>
                </c:pt>
                <c:pt idx="55">
                  <c:v>166.11111111111111</c:v>
                </c:pt>
                <c:pt idx="56">
                  <c:v>300</c:v>
                </c:pt>
                <c:pt idx="57">
                  <c:v>193.33333333333334</c:v>
                </c:pt>
                <c:pt idx="58">
                  <c:v>208.88888888888889</c:v>
                </c:pt>
                <c:pt idx="59">
                  <c:v>206.66666666666666</c:v>
                </c:pt>
                <c:pt idx="60">
                  <c:v>289.44444444444446</c:v>
                </c:pt>
                <c:pt idx="61">
                  <c:v>152.7777777777778</c:v>
                </c:pt>
                <c:pt idx="62">
                  <c:v>198.33333333333334</c:v>
                </c:pt>
                <c:pt idx="63">
                  <c:v>166.11111111111111</c:v>
                </c:pt>
                <c:pt idx="64">
                  <c:v>300</c:v>
                </c:pt>
                <c:pt idx="65">
                  <c:v>193.33333333333334</c:v>
                </c:pt>
                <c:pt idx="66">
                  <c:v>208.88888888888889</c:v>
                </c:pt>
                <c:pt idx="67">
                  <c:v>206.66666666666666</c:v>
                </c:pt>
                <c:pt idx="68">
                  <c:v>289.44444444444446</c:v>
                </c:pt>
                <c:pt idx="69">
                  <c:v>152.7777777777778</c:v>
                </c:pt>
                <c:pt idx="70">
                  <c:v>198.33333333333334</c:v>
                </c:pt>
                <c:pt idx="71">
                  <c:v>166.11111111111111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A-4770-98EE-B65F857AE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1'!$AL$2:$AL$73</c:f>
              <c:numCache>
                <c:formatCode>General</c:formatCode>
                <c:ptCount val="72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292.22222222222223</c:v>
                </c:pt>
                <c:pt idx="9">
                  <c:v>191.66666666666666</c:v>
                </c:pt>
                <c:pt idx="10">
                  <c:v>181.66666666666666</c:v>
                </c:pt>
                <c:pt idx="11">
                  <c:v>173.33333333333334</c:v>
                </c:pt>
                <c:pt idx="12">
                  <c:v>297.22222222222223</c:v>
                </c:pt>
                <c:pt idx="13">
                  <c:v>154.44444444444446</c:v>
                </c:pt>
                <c:pt idx="14">
                  <c:v>225.55555555555554</c:v>
                </c:pt>
                <c:pt idx="15">
                  <c:v>199.44444444444446</c:v>
                </c:pt>
                <c:pt idx="16">
                  <c:v>292.22222222222223</c:v>
                </c:pt>
                <c:pt idx="17">
                  <c:v>191.66666666666666</c:v>
                </c:pt>
                <c:pt idx="18">
                  <c:v>181.66666666666666</c:v>
                </c:pt>
                <c:pt idx="19">
                  <c:v>173.33333333333334</c:v>
                </c:pt>
                <c:pt idx="20">
                  <c:v>297.22222222222223</c:v>
                </c:pt>
                <c:pt idx="21">
                  <c:v>154.44444444444446</c:v>
                </c:pt>
                <c:pt idx="22">
                  <c:v>225.55555555555554</c:v>
                </c:pt>
                <c:pt idx="23">
                  <c:v>199.44444444444446</c:v>
                </c:pt>
                <c:pt idx="24">
                  <c:v>292.22222222222223</c:v>
                </c:pt>
                <c:pt idx="25">
                  <c:v>191.66666666666666</c:v>
                </c:pt>
                <c:pt idx="26">
                  <c:v>181.66666666666666</c:v>
                </c:pt>
                <c:pt idx="27">
                  <c:v>173.33333333333334</c:v>
                </c:pt>
                <c:pt idx="28">
                  <c:v>297.22222222222223</c:v>
                </c:pt>
                <c:pt idx="29">
                  <c:v>154.44444444444446</c:v>
                </c:pt>
                <c:pt idx="30">
                  <c:v>225.55555555555554</c:v>
                </c:pt>
                <c:pt idx="31">
                  <c:v>199.44444444444446</c:v>
                </c:pt>
                <c:pt idx="32">
                  <c:v>292.22222222222223</c:v>
                </c:pt>
                <c:pt idx="33">
                  <c:v>191.66666666666666</c:v>
                </c:pt>
                <c:pt idx="34">
                  <c:v>181.66666666666666</c:v>
                </c:pt>
                <c:pt idx="35">
                  <c:v>173.33333333333334</c:v>
                </c:pt>
                <c:pt idx="36">
                  <c:v>297.22222222222223</c:v>
                </c:pt>
                <c:pt idx="37">
                  <c:v>154.44444444444446</c:v>
                </c:pt>
                <c:pt idx="38">
                  <c:v>225.55555555555554</c:v>
                </c:pt>
                <c:pt idx="39">
                  <c:v>199.44444444444446</c:v>
                </c:pt>
                <c:pt idx="40">
                  <c:v>292.22222222222223</c:v>
                </c:pt>
                <c:pt idx="41">
                  <c:v>191.66666666666666</c:v>
                </c:pt>
                <c:pt idx="42">
                  <c:v>181.66666666666666</c:v>
                </c:pt>
                <c:pt idx="43">
                  <c:v>173.33333333333334</c:v>
                </c:pt>
                <c:pt idx="44">
                  <c:v>297.22222222222223</c:v>
                </c:pt>
                <c:pt idx="45">
                  <c:v>154.44444444444446</c:v>
                </c:pt>
                <c:pt idx="46">
                  <c:v>225.55555555555554</c:v>
                </c:pt>
                <c:pt idx="47">
                  <c:v>199.44444444444446</c:v>
                </c:pt>
                <c:pt idx="48">
                  <c:v>292.22222222222223</c:v>
                </c:pt>
                <c:pt idx="49">
                  <c:v>191.66666666666666</c:v>
                </c:pt>
                <c:pt idx="50">
                  <c:v>181.66666666666666</c:v>
                </c:pt>
                <c:pt idx="51">
                  <c:v>173.33333333333334</c:v>
                </c:pt>
                <c:pt idx="52">
                  <c:v>297.22222222222223</c:v>
                </c:pt>
                <c:pt idx="53">
                  <c:v>154.44444444444446</c:v>
                </c:pt>
                <c:pt idx="54">
                  <c:v>225.55555555555554</c:v>
                </c:pt>
                <c:pt idx="55">
                  <c:v>199.44444444444446</c:v>
                </c:pt>
                <c:pt idx="56">
                  <c:v>292.22222222222223</c:v>
                </c:pt>
                <c:pt idx="57">
                  <c:v>191.66666666666666</c:v>
                </c:pt>
                <c:pt idx="58">
                  <c:v>181.66666666666666</c:v>
                </c:pt>
                <c:pt idx="59">
                  <c:v>173.33333333333334</c:v>
                </c:pt>
                <c:pt idx="60">
                  <c:v>297.22222222222223</c:v>
                </c:pt>
                <c:pt idx="61">
                  <c:v>154.44444444444446</c:v>
                </c:pt>
                <c:pt idx="62">
                  <c:v>225.55555555555554</c:v>
                </c:pt>
                <c:pt idx="63">
                  <c:v>199.44444444444446</c:v>
                </c:pt>
                <c:pt idx="64">
                  <c:v>292.22222222222223</c:v>
                </c:pt>
                <c:pt idx="65">
                  <c:v>191.66666666666666</c:v>
                </c:pt>
                <c:pt idx="66">
                  <c:v>181.66666666666666</c:v>
                </c:pt>
                <c:pt idx="67">
                  <c:v>173.33333333333334</c:v>
                </c:pt>
                <c:pt idx="68">
                  <c:v>297.22222222222223</c:v>
                </c:pt>
                <c:pt idx="69">
                  <c:v>154.44444444444446</c:v>
                </c:pt>
                <c:pt idx="70">
                  <c:v>225.55555555555554</c:v>
                </c:pt>
                <c:pt idx="71">
                  <c:v>199.44444444444446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4-43EA-86A7-D6F45D2A4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1'!$AG$2:$AG$73</c:f>
              <c:numCache>
                <c:formatCode>General</c:formatCode>
                <c:ptCount val="72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1</c:v>
                </c:pt>
                <c:pt idx="46">
                  <c:v>-1</c:v>
                </c:pt>
                <c:pt idx="47">
                  <c:v>1</c:v>
                </c:pt>
                <c:pt idx="48">
                  <c:v>-1</c:v>
                </c:pt>
                <c:pt idx="49">
                  <c:v>1</c:v>
                </c:pt>
                <c:pt idx="50">
                  <c:v>-1</c:v>
                </c:pt>
                <c:pt idx="51">
                  <c:v>1</c:v>
                </c:pt>
                <c:pt idx="52">
                  <c:v>-1</c:v>
                </c:pt>
                <c:pt idx="53">
                  <c:v>1</c:v>
                </c:pt>
                <c:pt idx="54">
                  <c:v>-1</c:v>
                </c:pt>
                <c:pt idx="55">
                  <c:v>1</c:v>
                </c:pt>
                <c:pt idx="56">
                  <c:v>-1</c:v>
                </c:pt>
                <c:pt idx="57">
                  <c:v>1</c:v>
                </c:pt>
                <c:pt idx="58">
                  <c:v>-1</c:v>
                </c:pt>
                <c:pt idx="59">
                  <c:v>1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</c:v>
                </c:pt>
                <c:pt idx="69">
                  <c:v>1</c:v>
                </c:pt>
                <c:pt idx="70">
                  <c:v>-1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3-4EBF-B129-BDAA8D6BA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1'!$AH$2:$AH$73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-1</c:v>
                </c:pt>
                <c:pt idx="29">
                  <c:v>-1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-1</c:v>
                </c:pt>
                <c:pt idx="37">
                  <c:v>-1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1</c:v>
                </c:pt>
                <c:pt idx="59">
                  <c:v>1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-1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1-49B6-8FA7-35503217A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1'!$AI$2:$AI$73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7-418C-9E22-9298BE069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2'!$L$13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2'!$R$13,'experiment design 2'!$M$13,'experiment design 2'!$S$13)</c:f>
              <c:numCache>
                <c:formatCode>General</c:formatCode>
                <c:ptCount val="3"/>
                <c:pt idx="0">
                  <c:v>-4.8182697327935315</c:v>
                </c:pt>
                <c:pt idx="1">
                  <c:v>-2.6949631518794543</c:v>
                </c:pt>
                <c:pt idx="2">
                  <c:v>-0.57165657096537714</c:v>
                </c:pt>
              </c:numCache>
            </c:numRef>
          </c:xVal>
          <c:yVal>
            <c:numRef>
              <c:f>('experiment design 2'!$K$13,'experiment design 2'!$K$13,'experiment design 2'!$K$13)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4-402C-9BCF-0E84E98ED3B9}"/>
            </c:ext>
          </c:extLst>
        </c:ser>
        <c:ser>
          <c:idx val="1"/>
          <c:order val="1"/>
          <c:tx>
            <c:strRef>
              <c:f>'experiment design 2'!$L$14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2'!$R$14,'experiment design 2'!$M$14,'experiment design 2'!$S$14)</c:f>
              <c:numCache>
                <c:formatCode>General</c:formatCode>
                <c:ptCount val="3"/>
                <c:pt idx="0">
                  <c:v>-3.3737894144119149</c:v>
                </c:pt>
                <c:pt idx="1">
                  <c:v>-1.2504828334978377</c:v>
                </c:pt>
                <c:pt idx="2">
                  <c:v>0.87282374741623947</c:v>
                </c:pt>
              </c:numCache>
            </c:numRef>
          </c:xVal>
          <c:yVal>
            <c:numRef>
              <c:f>('experiment design 2'!$K$14,'experiment design 2'!$K$14,'experiment design 2'!$K$14)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C4-402C-9BCF-0E84E98ED3B9}"/>
            </c:ext>
          </c:extLst>
        </c:ser>
        <c:ser>
          <c:idx val="2"/>
          <c:order val="2"/>
          <c:tx>
            <c:strRef>
              <c:f>'experiment design 2'!$L$15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2'!$R$15,'experiment design 2'!$M$15,'experiment design 2'!$S$15)</c:f>
              <c:numCache>
                <c:formatCode>General</c:formatCode>
                <c:ptCount val="3"/>
                <c:pt idx="0">
                  <c:v>-1.7741326445413588</c:v>
                </c:pt>
                <c:pt idx="1">
                  <c:v>0.34917393637271843</c:v>
                </c:pt>
                <c:pt idx="2">
                  <c:v>2.4724805172867956</c:v>
                </c:pt>
              </c:numCache>
            </c:numRef>
          </c:xVal>
          <c:yVal>
            <c:numRef>
              <c:f>('experiment design 2'!$K$15,'experiment design 2'!$K$15,'experiment design 2'!$K$15)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C4-402C-9BCF-0E84E98ED3B9}"/>
            </c:ext>
          </c:extLst>
        </c:ser>
        <c:ser>
          <c:idx val="3"/>
          <c:order val="3"/>
          <c:tx>
            <c:strRef>
              <c:f>'experiment design 2'!$L$16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2'!$R$16,'experiment design 2'!$M$16,'experiment design 2'!$S$16)</c:f>
              <c:numCache>
                <c:formatCode>General</c:formatCode>
                <c:ptCount val="3"/>
                <c:pt idx="0">
                  <c:v>-0.10533593313965284</c:v>
                </c:pt>
                <c:pt idx="1">
                  <c:v>2.0179706477744244</c:v>
                </c:pt>
                <c:pt idx="2">
                  <c:v>4.1412772286885016</c:v>
                </c:pt>
              </c:numCache>
            </c:numRef>
          </c:xVal>
          <c:yVal>
            <c:numRef>
              <c:f>('experiment design 2'!$K$16,'experiment design 2'!$K$16,'experiment design 2'!$K$16)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C4-402C-9BCF-0E84E98ED3B9}"/>
            </c:ext>
          </c:extLst>
        </c:ser>
        <c:ser>
          <c:idx val="4"/>
          <c:order val="4"/>
          <c:tx>
            <c:strRef>
              <c:f>'experiment design 2'!$L$17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2'!$R$17,'experiment design 2'!$M$17,'experiment design 2'!$S$17)</c:f>
              <c:numCache>
                <c:formatCode>General</c:formatCode>
                <c:ptCount val="3"/>
                <c:pt idx="0">
                  <c:v>-0.90420309949629107</c:v>
                </c:pt>
                <c:pt idx="1">
                  <c:v>1.2191034814177861</c:v>
                </c:pt>
                <c:pt idx="2">
                  <c:v>3.3424100623318633</c:v>
                </c:pt>
              </c:numCache>
            </c:numRef>
          </c:xVal>
          <c:yVal>
            <c:numRef>
              <c:f>('experiment design 2'!$K$17,'experiment design 2'!$K$17,'experiment design 2'!$K$17)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C4-402C-9BCF-0E84E98ED3B9}"/>
            </c:ext>
          </c:extLst>
        </c:ser>
        <c:ser>
          <c:idx val="5"/>
          <c:order val="5"/>
          <c:tx>
            <c:strRef>
              <c:f>'experiment design 2'!$L$18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2'!$R$18,'experiment design 2'!$M$18,'experiment design 2'!$S$18)</c:f>
              <c:numCache>
                <c:formatCode>General</c:formatCode>
                <c:ptCount val="3"/>
                <c:pt idx="0">
                  <c:v>-2.7548392749044481</c:v>
                </c:pt>
                <c:pt idx="1">
                  <c:v>-0.63153269399037093</c:v>
                </c:pt>
                <c:pt idx="2">
                  <c:v>1.4917738869237063</c:v>
                </c:pt>
              </c:numCache>
            </c:numRef>
          </c:xVal>
          <c:yVal>
            <c:numRef>
              <c:f>('experiment design 2'!$K$18,'experiment design 2'!$K$18,'experiment design 2'!$K$18)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C4-402C-9BCF-0E84E98ED3B9}"/>
            </c:ext>
          </c:extLst>
        </c:ser>
        <c:ser>
          <c:idx val="6"/>
          <c:order val="6"/>
          <c:tx>
            <c:strRef>
              <c:f>'experiment design 2'!$L$19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2'!$R$19,'experiment design 2'!$M$19,'experiment design 2'!$S$19)</c:f>
              <c:numCache>
                <c:formatCode>General</c:formatCode>
                <c:ptCount val="3"/>
                <c:pt idx="0">
                  <c:v>-1.8262765293941321</c:v>
                </c:pt>
                <c:pt idx="1">
                  <c:v>0.2970300515199451</c:v>
                </c:pt>
                <c:pt idx="2">
                  <c:v>2.4203366324340223</c:v>
                </c:pt>
              </c:numCache>
            </c:numRef>
          </c:xVal>
          <c:yVal>
            <c:numRef>
              <c:f>('experiment design 2'!$K$19,'experiment design 2'!$K$19,'experiment design 2'!$K$19)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C4-402C-9BCF-0E84E98E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085664"/>
        <c:axId val="1880092736"/>
      </c:scatterChart>
      <c:valAx>
        <c:axId val="188008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92736"/>
        <c:crosses val="autoZero"/>
        <c:crossBetween val="midCat"/>
      </c:valAx>
      <c:valAx>
        <c:axId val="18800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8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619021580635754"/>
          <c:w val="0.13354177602799649"/>
          <c:h val="0.74132327209098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3'!$AL$2:$AL$136</c:f>
              <c:numCache>
                <c:formatCode>General</c:formatCode>
                <c:ptCount val="135"/>
                <c:pt idx="0">
                  <c:v>-101.03510288393038</c:v>
                </c:pt>
                <c:pt idx="1">
                  <c:v>-15.926645396705004</c:v>
                </c:pt>
                <c:pt idx="2">
                  <c:v>-67.621928392276473</c:v>
                </c:pt>
                <c:pt idx="3">
                  <c:v>-19.483529327032308</c:v>
                </c:pt>
                <c:pt idx="4">
                  <c:v>-9.0885464569083396</c:v>
                </c:pt>
                <c:pt idx="5">
                  <c:v>-58.545562684309587</c:v>
                </c:pt>
                <c:pt idx="6">
                  <c:v>-73.486113705896997</c:v>
                </c:pt>
                <c:pt idx="7">
                  <c:v>-31.104010005892263</c:v>
                </c:pt>
                <c:pt idx="8">
                  <c:v>33.243068375648512</c:v>
                </c:pt>
                <c:pt idx="9">
                  <c:v>17.690753314066566</c:v>
                </c:pt>
                <c:pt idx="10">
                  <c:v>22.235324505200403</c:v>
                </c:pt>
                <c:pt idx="11">
                  <c:v>8.2521444149290737</c:v>
                </c:pt>
                <c:pt idx="12">
                  <c:v>23.171549813099382</c:v>
                </c:pt>
                <c:pt idx="13">
                  <c:v>9.9282179479845905</c:v>
                </c:pt>
                <c:pt idx="14">
                  <c:v>-42.74720650716187</c:v>
                </c:pt>
                <c:pt idx="15">
                  <c:v>-36.607153135407849</c:v>
                </c:pt>
                <c:pt idx="16">
                  <c:v>-8.2521444149290843</c:v>
                </c:pt>
                <c:pt idx="17">
                  <c:v>-29.035486256295517</c:v>
                </c:pt>
                <c:pt idx="18">
                  <c:v>19.483529327032301</c:v>
                </c:pt>
                <c:pt idx="19">
                  <c:v>-23.171549813099393</c:v>
                </c:pt>
                <c:pt idx="20">
                  <c:v>-45.4470960916507</c:v>
                </c:pt>
                <c:pt idx="21">
                  <c:v>-22.23532450520042</c:v>
                </c:pt>
                <c:pt idx="22">
                  <c:v>-41.455440900294214</c:v>
                </c:pt>
                <c:pt idx="23">
                  <c:v>62.753085189019828</c:v>
                </c:pt>
                <c:pt idx="24">
                  <c:v>85.915006479191987</c:v>
                </c:pt>
                <c:pt idx="25">
                  <c:v>38.972626560755437</c:v>
                </c:pt>
                <c:pt idx="26">
                  <c:v>4.932882070026773</c:v>
                </c:pt>
                <c:pt idx="27">
                  <c:v>15.926645396704998</c:v>
                </c:pt>
                <c:pt idx="28">
                  <c:v>48.328297995351974</c:v>
                </c:pt>
                <c:pt idx="29">
                  <c:v>-3.2847928672696258</c:v>
                </c:pt>
                <c:pt idx="30">
                  <c:v>-62.753085189019828</c:v>
                </c:pt>
                <c:pt idx="31">
                  <c:v>12.470211891956486</c:v>
                </c:pt>
                <c:pt idx="32">
                  <c:v>-49.848991447234305</c:v>
                </c:pt>
                <c:pt idx="33">
                  <c:v>-28.024882402136331</c:v>
                </c:pt>
                <c:pt idx="34">
                  <c:v>30.061512459194404</c:v>
                </c:pt>
                <c:pt idx="35">
                  <c:v>-53.082127297816612</c:v>
                </c:pt>
                <c:pt idx="36">
                  <c:v>-5.26327952414889E-15</c:v>
                </c:pt>
                <c:pt idx="37">
                  <c:v>-6.5878648284360972</c:v>
                </c:pt>
                <c:pt idx="38">
                  <c:v>-17.690753314066573</c:v>
                </c:pt>
                <c:pt idx="39">
                  <c:v>-1.6412622851840351</c:v>
                </c:pt>
                <c:pt idx="40">
                  <c:v>92.145066996212492</c:v>
                </c:pt>
                <c:pt idx="41">
                  <c:v>4.932882070026773</c:v>
                </c:pt>
                <c:pt idx="42">
                  <c:v>31.104010005892231</c:v>
                </c:pt>
                <c:pt idx="43">
                  <c:v>42.74720650716192</c:v>
                </c:pt>
                <c:pt idx="44">
                  <c:v>7.4186889619505081</c:v>
                </c:pt>
                <c:pt idx="45">
                  <c:v>-118.32992413315496</c:v>
                </c:pt>
                <c:pt idx="46">
                  <c:v>6.5878648284360866</c:v>
                </c:pt>
                <c:pt idx="47">
                  <c:v>-13.326376057385193</c:v>
                </c:pt>
                <c:pt idx="48">
                  <c:v>-28.024882402136331</c:v>
                </c:pt>
                <c:pt idx="49">
                  <c:v>-92.145066996212449</c:v>
                </c:pt>
                <c:pt idx="50">
                  <c:v>9.0885464569083201</c:v>
                </c:pt>
                <c:pt idx="51">
                  <c:v>-5.26327952414889E-15</c:v>
                </c:pt>
                <c:pt idx="52">
                  <c:v>-10.771490285936226</c:v>
                </c:pt>
                <c:pt idx="53">
                  <c:v>-37.776355973772965</c:v>
                </c:pt>
                <c:pt idx="54">
                  <c:v>35.463036423675796</c:v>
                </c:pt>
                <c:pt idx="55">
                  <c:v>36.607153135407835</c:v>
                </c:pt>
                <c:pt idx="56">
                  <c:v>26.046130870395963</c:v>
                </c:pt>
                <c:pt idx="57">
                  <c:v>48.328297995351974</c:v>
                </c:pt>
                <c:pt idx="58">
                  <c:v>23.171549813099382</c:v>
                </c:pt>
                <c:pt idx="59">
                  <c:v>-48.328297995351988</c:v>
                </c:pt>
                <c:pt idx="60">
                  <c:v>-26.046130870395984</c:v>
                </c:pt>
                <c:pt idx="61">
                  <c:v>-81.034711650709809</c:v>
                </c:pt>
                <c:pt idx="62">
                  <c:v>-67.621928392276473</c:v>
                </c:pt>
                <c:pt idx="63">
                  <c:v>-19.483529327032308</c:v>
                </c:pt>
                <c:pt idx="64">
                  <c:v>-25.07624609659872</c:v>
                </c:pt>
                <c:pt idx="65">
                  <c:v>-45.4470960916507</c:v>
                </c:pt>
                <c:pt idx="66">
                  <c:v>-22.23532450520042</c:v>
                </c:pt>
                <c:pt idx="67">
                  <c:v>32.164116301449418</c:v>
                </c:pt>
                <c:pt idx="68">
                  <c:v>28.024882402136324</c:v>
                </c:pt>
                <c:pt idx="69">
                  <c:v>27.028730609825356</c:v>
                </c:pt>
                <c:pt idx="70">
                  <c:v>54.810747896368589</c:v>
                </c:pt>
                <c:pt idx="71">
                  <c:v>16.805350757220648</c:v>
                </c:pt>
                <c:pt idx="72">
                  <c:v>41.455440900294199</c:v>
                </c:pt>
                <c:pt idx="73">
                  <c:v>76.980113019995315</c:v>
                </c:pt>
                <c:pt idx="74">
                  <c:v>-54.810747896368596</c:v>
                </c:pt>
                <c:pt idx="75">
                  <c:v>-36.607153135407849</c:v>
                </c:pt>
                <c:pt idx="76">
                  <c:v>-15.926645396705004</c:v>
                </c:pt>
                <c:pt idx="77">
                  <c:v>-13.326376057385193</c:v>
                </c:pt>
                <c:pt idx="78">
                  <c:v>-2.4626016706881781</c:v>
                </c:pt>
                <c:pt idx="79">
                  <c:v>-46.862789528893742</c:v>
                </c:pt>
                <c:pt idx="80">
                  <c:v>-4.1081230241822055</c:v>
                </c:pt>
                <c:pt idx="81">
                  <c:v>13.326376057385177</c:v>
                </c:pt>
                <c:pt idx="82">
                  <c:v>-6.5878648284360972</c:v>
                </c:pt>
                <c:pt idx="83">
                  <c:v>28.024882402136324</c:v>
                </c:pt>
                <c:pt idx="84">
                  <c:v>118.32992413315516</c:v>
                </c:pt>
                <c:pt idx="85">
                  <c:v>92.145066996212492</c:v>
                </c:pt>
                <c:pt idx="86">
                  <c:v>53.082127297816598</c:v>
                </c:pt>
                <c:pt idx="87">
                  <c:v>42.74720650716192</c:v>
                </c:pt>
                <c:pt idx="88">
                  <c:v>48.328297995351974</c:v>
                </c:pt>
                <c:pt idx="89">
                  <c:v>-11.618704413169826</c:v>
                </c:pt>
                <c:pt idx="90">
                  <c:v>-76.980113019995315</c:v>
                </c:pt>
                <c:pt idx="91">
                  <c:v>-85.915006479191959</c:v>
                </c:pt>
                <c:pt idx="92">
                  <c:v>15.054194200083364</c:v>
                </c:pt>
                <c:pt idx="93">
                  <c:v>-38.972626560755451</c:v>
                </c:pt>
                <c:pt idx="94">
                  <c:v>-33.243068375648527</c:v>
                </c:pt>
                <c:pt idx="95">
                  <c:v>-53.082127297816612</c:v>
                </c:pt>
                <c:pt idx="96">
                  <c:v>13.326376057385177</c:v>
                </c:pt>
                <c:pt idx="97">
                  <c:v>-10.771490285936226</c:v>
                </c:pt>
                <c:pt idx="98">
                  <c:v>67.621928392276473</c:v>
                </c:pt>
                <c:pt idx="99">
                  <c:v>21.308977130265593</c:v>
                </c:pt>
                <c:pt idx="100">
                  <c:v>54.810747896368589</c:v>
                </c:pt>
                <c:pt idx="101">
                  <c:v>40.198168031777264</c:v>
                </c:pt>
                <c:pt idx="102">
                  <c:v>42.74720650716192</c:v>
                </c:pt>
                <c:pt idx="103">
                  <c:v>3.2847928672696214</c:v>
                </c:pt>
                <c:pt idx="104">
                  <c:v>-24.118295678056246</c:v>
                </c:pt>
                <c:pt idx="105">
                  <c:v>-36.607153135407849</c:v>
                </c:pt>
                <c:pt idx="106">
                  <c:v>-60.580672382150439</c:v>
                </c:pt>
                <c:pt idx="107">
                  <c:v>-7.4186889619505187</c:v>
                </c:pt>
                <c:pt idx="108">
                  <c:v>-30.061512459194411</c:v>
                </c:pt>
                <c:pt idx="109">
                  <c:v>-16.805350757220655</c:v>
                </c:pt>
                <c:pt idx="110">
                  <c:v>-58.545562684309587</c:v>
                </c:pt>
                <c:pt idx="111">
                  <c:v>-22.23532450520042</c:v>
                </c:pt>
                <c:pt idx="112">
                  <c:v>-41.455440900294214</c:v>
                </c:pt>
                <c:pt idx="113">
                  <c:v>73.486113705897054</c:v>
                </c:pt>
                <c:pt idx="114">
                  <c:v>-1.6412622851840351</c:v>
                </c:pt>
                <c:pt idx="115">
                  <c:v>70.399147808503585</c:v>
                </c:pt>
                <c:pt idx="116">
                  <c:v>60.580672382150453</c:v>
                </c:pt>
                <c:pt idx="117">
                  <c:v>18.583317118943551</c:v>
                </c:pt>
                <c:pt idx="118">
                  <c:v>3.2847928672696214</c:v>
                </c:pt>
                <c:pt idx="119">
                  <c:v>2.4626016706881741</c:v>
                </c:pt>
                <c:pt idx="120">
                  <c:v>20.39190249602391</c:v>
                </c:pt>
                <c:pt idx="121">
                  <c:v>-15.926645396705004</c:v>
                </c:pt>
                <c:pt idx="122">
                  <c:v>1.6412622851840244</c:v>
                </c:pt>
                <c:pt idx="123">
                  <c:v>10.77149028593622</c:v>
                </c:pt>
                <c:pt idx="124">
                  <c:v>65.088757099916904</c:v>
                </c:pt>
                <c:pt idx="125">
                  <c:v>-70.399147808503599</c:v>
                </c:pt>
                <c:pt idx="126">
                  <c:v>37.776355973772951</c:v>
                </c:pt>
                <c:pt idx="127">
                  <c:v>-6.5878648284360972</c:v>
                </c:pt>
                <c:pt idx="128">
                  <c:v>33.243068375648512</c:v>
                </c:pt>
                <c:pt idx="129">
                  <c:v>11.618704413169821</c:v>
                </c:pt>
                <c:pt idx="130">
                  <c:v>81.034711650709809</c:v>
                </c:pt>
                <c:pt idx="131">
                  <c:v>46.862789528893714</c:v>
                </c:pt>
                <c:pt idx="132">
                  <c:v>58.54556268430953</c:v>
                </c:pt>
                <c:pt idx="133">
                  <c:v>23.171549813099382</c:v>
                </c:pt>
                <c:pt idx="134">
                  <c:v>-32.164116301449432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FC-4616-8514-2702091A43F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3'!$AL$2:$AL$136</c:f>
              <c:numCache>
                <c:formatCode>General</c:formatCode>
                <c:ptCount val="135"/>
                <c:pt idx="0">
                  <c:v>-101.03510288393038</c:v>
                </c:pt>
                <c:pt idx="1">
                  <c:v>-15.926645396705004</c:v>
                </c:pt>
                <c:pt idx="2">
                  <c:v>-67.621928392276473</c:v>
                </c:pt>
                <c:pt idx="3">
                  <c:v>-19.483529327032308</c:v>
                </c:pt>
                <c:pt idx="4">
                  <c:v>-9.0885464569083396</c:v>
                </c:pt>
                <c:pt idx="5">
                  <c:v>-58.545562684309587</c:v>
                </c:pt>
                <c:pt idx="6">
                  <c:v>-73.486113705896997</c:v>
                </c:pt>
                <c:pt idx="7">
                  <c:v>-31.104010005892263</c:v>
                </c:pt>
                <c:pt idx="8">
                  <c:v>33.243068375648512</c:v>
                </c:pt>
                <c:pt idx="9">
                  <c:v>17.690753314066566</c:v>
                </c:pt>
                <c:pt idx="10">
                  <c:v>22.235324505200403</c:v>
                </c:pt>
                <c:pt idx="11">
                  <c:v>8.2521444149290737</c:v>
                </c:pt>
                <c:pt idx="12">
                  <c:v>23.171549813099382</c:v>
                </c:pt>
                <c:pt idx="13">
                  <c:v>9.9282179479845905</c:v>
                </c:pt>
                <c:pt idx="14">
                  <c:v>-42.74720650716187</c:v>
                </c:pt>
                <c:pt idx="15">
                  <c:v>-36.607153135407849</c:v>
                </c:pt>
                <c:pt idx="16">
                  <c:v>-8.2521444149290843</c:v>
                </c:pt>
                <c:pt idx="17">
                  <c:v>-29.035486256295517</c:v>
                </c:pt>
                <c:pt idx="18">
                  <c:v>19.483529327032301</c:v>
                </c:pt>
                <c:pt idx="19">
                  <c:v>-23.171549813099393</c:v>
                </c:pt>
                <c:pt idx="20">
                  <c:v>-45.4470960916507</c:v>
                </c:pt>
                <c:pt idx="21">
                  <c:v>-22.23532450520042</c:v>
                </c:pt>
                <c:pt idx="22">
                  <c:v>-41.455440900294214</c:v>
                </c:pt>
                <c:pt idx="23">
                  <c:v>62.753085189019828</c:v>
                </c:pt>
                <c:pt idx="24">
                  <c:v>85.915006479191987</c:v>
                </c:pt>
                <c:pt idx="25">
                  <c:v>38.972626560755437</c:v>
                </c:pt>
                <c:pt idx="26">
                  <c:v>4.932882070026773</c:v>
                </c:pt>
                <c:pt idx="27">
                  <c:v>15.926645396704998</c:v>
                </c:pt>
                <c:pt idx="28">
                  <c:v>48.328297995351974</c:v>
                </c:pt>
                <c:pt idx="29">
                  <c:v>-3.2847928672696258</c:v>
                </c:pt>
                <c:pt idx="30">
                  <c:v>-62.753085189019828</c:v>
                </c:pt>
                <c:pt idx="31">
                  <c:v>12.470211891956486</c:v>
                </c:pt>
                <c:pt idx="32">
                  <c:v>-49.848991447234305</c:v>
                </c:pt>
                <c:pt idx="33">
                  <c:v>-28.024882402136331</c:v>
                </c:pt>
                <c:pt idx="34">
                  <c:v>30.061512459194404</c:v>
                </c:pt>
                <c:pt idx="35">
                  <c:v>-53.082127297816612</c:v>
                </c:pt>
                <c:pt idx="36">
                  <c:v>-5.26327952414889E-15</c:v>
                </c:pt>
                <c:pt idx="37">
                  <c:v>-6.5878648284360972</c:v>
                </c:pt>
                <c:pt idx="38">
                  <c:v>-17.690753314066573</c:v>
                </c:pt>
                <c:pt idx="39">
                  <c:v>-1.6412622851840351</c:v>
                </c:pt>
                <c:pt idx="40">
                  <c:v>92.145066996212492</c:v>
                </c:pt>
                <c:pt idx="41">
                  <c:v>4.932882070026773</c:v>
                </c:pt>
                <c:pt idx="42">
                  <c:v>31.104010005892231</c:v>
                </c:pt>
                <c:pt idx="43">
                  <c:v>42.74720650716192</c:v>
                </c:pt>
                <c:pt idx="44">
                  <c:v>7.4186889619505081</c:v>
                </c:pt>
                <c:pt idx="45">
                  <c:v>-118.32992413315496</c:v>
                </c:pt>
                <c:pt idx="46">
                  <c:v>6.5878648284360866</c:v>
                </c:pt>
                <c:pt idx="47">
                  <c:v>-13.326376057385193</c:v>
                </c:pt>
                <c:pt idx="48">
                  <c:v>-28.024882402136331</c:v>
                </c:pt>
                <c:pt idx="49">
                  <c:v>-92.145066996212449</c:v>
                </c:pt>
                <c:pt idx="50">
                  <c:v>9.0885464569083201</c:v>
                </c:pt>
                <c:pt idx="51">
                  <c:v>-5.26327952414889E-15</c:v>
                </c:pt>
                <c:pt idx="52">
                  <c:v>-10.771490285936226</c:v>
                </c:pt>
                <c:pt idx="53">
                  <c:v>-37.776355973772965</c:v>
                </c:pt>
                <c:pt idx="54">
                  <c:v>35.463036423675796</c:v>
                </c:pt>
                <c:pt idx="55">
                  <c:v>36.607153135407835</c:v>
                </c:pt>
                <c:pt idx="56">
                  <c:v>26.046130870395963</c:v>
                </c:pt>
                <c:pt idx="57">
                  <c:v>48.328297995351974</c:v>
                </c:pt>
                <c:pt idx="58">
                  <c:v>23.171549813099382</c:v>
                </c:pt>
                <c:pt idx="59">
                  <c:v>-48.328297995351988</c:v>
                </c:pt>
                <c:pt idx="60">
                  <c:v>-26.046130870395984</c:v>
                </c:pt>
                <c:pt idx="61">
                  <c:v>-81.034711650709809</c:v>
                </c:pt>
                <c:pt idx="62">
                  <c:v>-67.621928392276473</c:v>
                </c:pt>
                <c:pt idx="63">
                  <c:v>-19.483529327032308</c:v>
                </c:pt>
                <c:pt idx="64">
                  <c:v>-25.07624609659872</c:v>
                </c:pt>
                <c:pt idx="65">
                  <c:v>-45.4470960916507</c:v>
                </c:pt>
                <c:pt idx="66">
                  <c:v>-22.23532450520042</c:v>
                </c:pt>
                <c:pt idx="67">
                  <c:v>32.164116301449418</c:v>
                </c:pt>
                <c:pt idx="68">
                  <c:v>28.024882402136324</c:v>
                </c:pt>
                <c:pt idx="69">
                  <c:v>27.028730609825356</c:v>
                </c:pt>
                <c:pt idx="70">
                  <c:v>54.810747896368589</c:v>
                </c:pt>
                <c:pt idx="71">
                  <c:v>16.805350757220648</c:v>
                </c:pt>
                <c:pt idx="72">
                  <c:v>41.455440900294199</c:v>
                </c:pt>
                <c:pt idx="73">
                  <c:v>76.980113019995315</c:v>
                </c:pt>
                <c:pt idx="74">
                  <c:v>-54.810747896368596</c:v>
                </c:pt>
                <c:pt idx="75">
                  <c:v>-36.607153135407849</c:v>
                </c:pt>
                <c:pt idx="76">
                  <c:v>-15.926645396705004</c:v>
                </c:pt>
                <c:pt idx="77">
                  <c:v>-13.326376057385193</c:v>
                </c:pt>
                <c:pt idx="78">
                  <c:v>-2.4626016706881781</c:v>
                </c:pt>
                <c:pt idx="79">
                  <c:v>-46.862789528893742</c:v>
                </c:pt>
                <c:pt idx="80">
                  <c:v>-4.1081230241822055</c:v>
                </c:pt>
                <c:pt idx="81">
                  <c:v>13.326376057385177</c:v>
                </c:pt>
                <c:pt idx="82">
                  <c:v>-6.5878648284360972</c:v>
                </c:pt>
                <c:pt idx="83">
                  <c:v>28.024882402136324</c:v>
                </c:pt>
                <c:pt idx="84">
                  <c:v>118.32992413315516</c:v>
                </c:pt>
                <c:pt idx="85">
                  <c:v>92.145066996212492</c:v>
                </c:pt>
                <c:pt idx="86">
                  <c:v>53.082127297816598</c:v>
                </c:pt>
                <c:pt idx="87">
                  <c:v>42.74720650716192</c:v>
                </c:pt>
                <c:pt idx="88">
                  <c:v>48.328297995351974</c:v>
                </c:pt>
                <c:pt idx="89">
                  <c:v>-11.618704413169826</c:v>
                </c:pt>
                <c:pt idx="90">
                  <c:v>-76.980113019995315</c:v>
                </c:pt>
                <c:pt idx="91">
                  <c:v>-85.915006479191959</c:v>
                </c:pt>
                <c:pt idx="92">
                  <c:v>15.054194200083364</c:v>
                </c:pt>
                <c:pt idx="93">
                  <c:v>-38.972626560755451</c:v>
                </c:pt>
                <c:pt idx="94">
                  <c:v>-33.243068375648527</c:v>
                </c:pt>
                <c:pt idx="95">
                  <c:v>-53.082127297816612</c:v>
                </c:pt>
                <c:pt idx="96">
                  <c:v>13.326376057385177</c:v>
                </c:pt>
                <c:pt idx="97">
                  <c:v>-10.771490285936226</c:v>
                </c:pt>
                <c:pt idx="98">
                  <c:v>67.621928392276473</c:v>
                </c:pt>
                <c:pt idx="99">
                  <c:v>21.308977130265593</c:v>
                </c:pt>
                <c:pt idx="100">
                  <c:v>54.810747896368589</c:v>
                </c:pt>
                <c:pt idx="101">
                  <c:v>40.198168031777264</c:v>
                </c:pt>
                <c:pt idx="102">
                  <c:v>42.74720650716192</c:v>
                </c:pt>
                <c:pt idx="103">
                  <c:v>3.2847928672696214</c:v>
                </c:pt>
                <c:pt idx="104">
                  <c:v>-24.118295678056246</c:v>
                </c:pt>
                <c:pt idx="105">
                  <c:v>-36.607153135407849</c:v>
                </c:pt>
                <c:pt idx="106">
                  <c:v>-60.580672382150439</c:v>
                </c:pt>
                <c:pt idx="107">
                  <c:v>-7.4186889619505187</c:v>
                </c:pt>
                <c:pt idx="108">
                  <c:v>-30.061512459194411</c:v>
                </c:pt>
                <c:pt idx="109">
                  <c:v>-16.805350757220655</c:v>
                </c:pt>
                <c:pt idx="110">
                  <c:v>-58.545562684309587</c:v>
                </c:pt>
                <c:pt idx="111">
                  <c:v>-22.23532450520042</c:v>
                </c:pt>
                <c:pt idx="112">
                  <c:v>-41.455440900294214</c:v>
                </c:pt>
                <c:pt idx="113">
                  <c:v>73.486113705897054</c:v>
                </c:pt>
                <c:pt idx="114">
                  <c:v>-1.6412622851840351</c:v>
                </c:pt>
                <c:pt idx="115">
                  <c:v>70.399147808503585</c:v>
                </c:pt>
                <c:pt idx="116">
                  <c:v>60.580672382150453</c:v>
                </c:pt>
                <c:pt idx="117">
                  <c:v>18.583317118943551</c:v>
                </c:pt>
                <c:pt idx="118">
                  <c:v>3.2847928672696214</c:v>
                </c:pt>
                <c:pt idx="119">
                  <c:v>2.4626016706881741</c:v>
                </c:pt>
                <c:pt idx="120">
                  <c:v>20.39190249602391</c:v>
                </c:pt>
                <c:pt idx="121">
                  <c:v>-15.926645396705004</c:v>
                </c:pt>
                <c:pt idx="122">
                  <c:v>1.6412622851840244</c:v>
                </c:pt>
                <c:pt idx="123">
                  <c:v>10.77149028593622</c:v>
                </c:pt>
                <c:pt idx="124">
                  <c:v>65.088757099916904</c:v>
                </c:pt>
                <c:pt idx="125">
                  <c:v>-70.399147808503599</c:v>
                </c:pt>
                <c:pt idx="126">
                  <c:v>37.776355973772951</c:v>
                </c:pt>
                <c:pt idx="127">
                  <c:v>-6.5878648284360972</c:v>
                </c:pt>
                <c:pt idx="128">
                  <c:v>33.243068375648512</c:v>
                </c:pt>
                <c:pt idx="129">
                  <c:v>11.618704413169821</c:v>
                </c:pt>
                <c:pt idx="130">
                  <c:v>81.034711650709809</c:v>
                </c:pt>
                <c:pt idx="131">
                  <c:v>46.862789528893714</c:v>
                </c:pt>
                <c:pt idx="132">
                  <c:v>58.54556268430953</c:v>
                </c:pt>
                <c:pt idx="133">
                  <c:v>23.171549813099382</c:v>
                </c:pt>
                <c:pt idx="134">
                  <c:v>-32.164116301449432</c:v>
                </c:pt>
              </c:numCache>
            </c:numRef>
          </c:xVal>
          <c:yVal>
            <c:numRef>
              <c:f>'experiment design 3'!$AL$2:$AL$136</c:f>
              <c:numCache>
                <c:formatCode>General</c:formatCode>
                <c:ptCount val="135"/>
                <c:pt idx="0">
                  <c:v>-101.03510288393038</c:v>
                </c:pt>
                <c:pt idx="1">
                  <c:v>-15.926645396705004</c:v>
                </c:pt>
                <c:pt idx="2">
                  <c:v>-67.621928392276473</c:v>
                </c:pt>
                <c:pt idx="3">
                  <c:v>-19.483529327032308</c:v>
                </c:pt>
                <c:pt idx="4">
                  <c:v>-9.0885464569083396</c:v>
                </c:pt>
                <c:pt idx="5">
                  <c:v>-58.545562684309587</c:v>
                </c:pt>
                <c:pt idx="6">
                  <c:v>-73.486113705896997</c:v>
                </c:pt>
                <c:pt idx="7">
                  <c:v>-31.104010005892263</c:v>
                </c:pt>
                <c:pt idx="8">
                  <c:v>33.243068375648512</c:v>
                </c:pt>
                <c:pt idx="9">
                  <c:v>17.690753314066566</c:v>
                </c:pt>
                <c:pt idx="10">
                  <c:v>22.235324505200403</c:v>
                </c:pt>
                <c:pt idx="11">
                  <c:v>8.2521444149290737</c:v>
                </c:pt>
                <c:pt idx="12">
                  <c:v>23.171549813099382</c:v>
                </c:pt>
                <c:pt idx="13">
                  <c:v>9.9282179479845905</c:v>
                </c:pt>
                <c:pt idx="14">
                  <c:v>-42.74720650716187</c:v>
                </c:pt>
                <c:pt idx="15">
                  <c:v>-36.607153135407849</c:v>
                </c:pt>
                <c:pt idx="16">
                  <c:v>-8.2521444149290843</c:v>
                </c:pt>
                <c:pt idx="17">
                  <c:v>-29.035486256295517</c:v>
                </c:pt>
                <c:pt idx="18">
                  <c:v>19.483529327032301</c:v>
                </c:pt>
                <c:pt idx="19">
                  <c:v>-23.171549813099393</c:v>
                </c:pt>
                <c:pt idx="20">
                  <c:v>-45.4470960916507</c:v>
                </c:pt>
                <c:pt idx="21">
                  <c:v>-22.23532450520042</c:v>
                </c:pt>
                <c:pt idx="22">
                  <c:v>-41.455440900294214</c:v>
                </c:pt>
                <c:pt idx="23">
                  <c:v>62.753085189019828</c:v>
                </c:pt>
                <c:pt idx="24">
                  <c:v>85.915006479191987</c:v>
                </c:pt>
                <c:pt idx="25">
                  <c:v>38.972626560755437</c:v>
                </c:pt>
                <c:pt idx="26">
                  <c:v>4.932882070026773</c:v>
                </c:pt>
                <c:pt idx="27">
                  <c:v>15.926645396704998</c:v>
                </c:pt>
                <c:pt idx="28">
                  <c:v>48.328297995351974</c:v>
                </c:pt>
                <c:pt idx="29">
                  <c:v>-3.2847928672696258</c:v>
                </c:pt>
                <c:pt idx="30">
                  <c:v>-62.753085189019828</c:v>
                </c:pt>
                <c:pt idx="31">
                  <c:v>12.470211891956486</c:v>
                </c:pt>
                <c:pt idx="32">
                  <c:v>-49.848991447234305</c:v>
                </c:pt>
                <c:pt idx="33">
                  <c:v>-28.024882402136331</c:v>
                </c:pt>
                <c:pt idx="34">
                  <c:v>30.061512459194404</c:v>
                </c:pt>
                <c:pt idx="35">
                  <c:v>-53.082127297816612</c:v>
                </c:pt>
                <c:pt idx="36">
                  <c:v>-5.26327952414889E-15</c:v>
                </c:pt>
                <c:pt idx="37">
                  <c:v>-6.5878648284360972</c:v>
                </c:pt>
                <c:pt idx="38">
                  <c:v>-17.690753314066573</c:v>
                </c:pt>
                <c:pt idx="39">
                  <c:v>-1.6412622851840351</c:v>
                </c:pt>
                <c:pt idx="40">
                  <c:v>92.145066996212492</c:v>
                </c:pt>
                <c:pt idx="41">
                  <c:v>4.932882070026773</c:v>
                </c:pt>
                <c:pt idx="42">
                  <c:v>31.104010005892231</c:v>
                </c:pt>
                <c:pt idx="43">
                  <c:v>42.74720650716192</c:v>
                </c:pt>
                <c:pt idx="44">
                  <c:v>7.4186889619505081</c:v>
                </c:pt>
                <c:pt idx="45">
                  <c:v>-118.32992413315496</c:v>
                </c:pt>
                <c:pt idx="46">
                  <c:v>6.5878648284360866</c:v>
                </c:pt>
                <c:pt idx="47">
                  <c:v>-13.326376057385193</c:v>
                </c:pt>
                <c:pt idx="48">
                  <c:v>-28.024882402136331</c:v>
                </c:pt>
                <c:pt idx="49">
                  <c:v>-92.145066996212449</c:v>
                </c:pt>
                <c:pt idx="50">
                  <c:v>9.0885464569083201</c:v>
                </c:pt>
                <c:pt idx="51">
                  <c:v>-5.26327952414889E-15</c:v>
                </c:pt>
                <c:pt idx="52">
                  <c:v>-10.771490285936226</c:v>
                </c:pt>
                <c:pt idx="53">
                  <c:v>-37.776355973772965</c:v>
                </c:pt>
                <c:pt idx="54">
                  <c:v>35.463036423675796</c:v>
                </c:pt>
                <c:pt idx="55">
                  <c:v>36.607153135407835</c:v>
                </c:pt>
                <c:pt idx="56">
                  <c:v>26.046130870395963</c:v>
                </c:pt>
                <c:pt idx="57">
                  <c:v>48.328297995351974</c:v>
                </c:pt>
                <c:pt idx="58">
                  <c:v>23.171549813099382</c:v>
                </c:pt>
                <c:pt idx="59">
                  <c:v>-48.328297995351988</c:v>
                </c:pt>
                <c:pt idx="60">
                  <c:v>-26.046130870395984</c:v>
                </c:pt>
                <c:pt idx="61">
                  <c:v>-81.034711650709809</c:v>
                </c:pt>
                <c:pt idx="62">
                  <c:v>-67.621928392276473</c:v>
                </c:pt>
                <c:pt idx="63">
                  <c:v>-19.483529327032308</c:v>
                </c:pt>
                <c:pt idx="64">
                  <c:v>-25.07624609659872</c:v>
                </c:pt>
                <c:pt idx="65">
                  <c:v>-45.4470960916507</c:v>
                </c:pt>
                <c:pt idx="66">
                  <c:v>-22.23532450520042</c:v>
                </c:pt>
                <c:pt idx="67">
                  <c:v>32.164116301449418</c:v>
                </c:pt>
                <c:pt idx="68">
                  <c:v>28.024882402136324</c:v>
                </c:pt>
                <c:pt idx="69">
                  <c:v>27.028730609825356</c:v>
                </c:pt>
                <c:pt idx="70">
                  <c:v>54.810747896368589</c:v>
                </c:pt>
                <c:pt idx="71">
                  <c:v>16.805350757220648</c:v>
                </c:pt>
                <c:pt idx="72">
                  <c:v>41.455440900294199</c:v>
                </c:pt>
                <c:pt idx="73">
                  <c:v>76.980113019995315</c:v>
                </c:pt>
                <c:pt idx="74">
                  <c:v>-54.810747896368596</c:v>
                </c:pt>
                <c:pt idx="75">
                  <c:v>-36.607153135407849</c:v>
                </c:pt>
                <c:pt idx="76">
                  <c:v>-15.926645396705004</c:v>
                </c:pt>
                <c:pt idx="77">
                  <c:v>-13.326376057385193</c:v>
                </c:pt>
                <c:pt idx="78">
                  <c:v>-2.4626016706881781</c:v>
                </c:pt>
                <c:pt idx="79">
                  <c:v>-46.862789528893742</c:v>
                </c:pt>
                <c:pt idx="80">
                  <c:v>-4.1081230241822055</c:v>
                </c:pt>
                <c:pt idx="81">
                  <c:v>13.326376057385177</c:v>
                </c:pt>
                <c:pt idx="82">
                  <c:v>-6.5878648284360972</c:v>
                </c:pt>
                <c:pt idx="83">
                  <c:v>28.024882402136324</c:v>
                </c:pt>
                <c:pt idx="84">
                  <c:v>118.32992413315516</c:v>
                </c:pt>
                <c:pt idx="85">
                  <c:v>92.145066996212492</c:v>
                </c:pt>
                <c:pt idx="86">
                  <c:v>53.082127297816598</c:v>
                </c:pt>
                <c:pt idx="87">
                  <c:v>42.74720650716192</c:v>
                </c:pt>
                <c:pt idx="88">
                  <c:v>48.328297995351974</c:v>
                </c:pt>
                <c:pt idx="89">
                  <c:v>-11.618704413169826</c:v>
                </c:pt>
                <c:pt idx="90">
                  <c:v>-76.980113019995315</c:v>
                </c:pt>
                <c:pt idx="91">
                  <c:v>-85.915006479191959</c:v>
                </c:pt>
                <c:pt idx="92">
                  <c:v>15.054194200083364</c:v>
                </c:pt>
                <c:pt idx="93">
                  <c:v>-38.972626560755451</c:v>
                </c:pt>
                <c:pt idx="94">
                  <c:v>-33.243068375648527</c:v>
                </c:pt>
                <c:pt idx="95">
                  <c:v>-53.082127297816612</c:v>
                </c:pt>
                <c:pt idx="96">
                  <c:v>13.326376057385177</c:v>
                </c:pt>
                <c:pt idx="97">
                  <c:v>-10.771490285936226</c:v>
                </c:pt>
                <c:pt idx="98">
                  <c:v>67.621928392276473</c:v>
                </c:pt>
                <c:pt idx="99">
                  <c:v>21.308977130265593</c:v>
                </c:pt>
                <c:pt idx="100">
                  <c:v>54.810747896368589</c:v>
                </c:pt>
                <c:pt idx="101">
                  <c:v>40.198168031777264</c:v>
                </c:pt>
                <c:pt idx="102">
                  <c:v>42.74720650716192</c:v>
                </c:pt>
                <c:pt idx="103">
                  <c:v>3.2847928672696214</c:v>
                </c:pt>
                <c:pt idx="104">
                  <c:v>-24.118295678056246</c:v>
                </c:pt>
                <c:pt idx="105">
                  <c:v>-36.607153135407849</c:v>
                </c:pt>
                <c:pt idx="106">
                  <c:v>-60.580672382150439</c:v>
                </c:pt>
                <c:pt idx="107">
                  <c:v>-7.4186889619505187</c:v>
                </c:pt>
                <c:pt idx="108">
                  <c:v>-30.061512459194411</c:v>
                </c:pt>
                <c:pt idx="109">
                  <c:v>-16.805350757220655</c:v>
                </c:pt>
                <c:pt idx="110">
                  <c:v>-58.545562684309587</c:v>
                </c:pt>
                <c:pt idx="111">
                  <c:v>-22.23532450520042</c:v>
                </c:pt>
                <c:pt idx="112">
                  <c:v>-41.455440900294214</c:v>
                </c:pt>
                <c:pt idx="113">
                  <c:v>73.486113705897054</c:v>
                </c:pt>
                <c:pt idx="114">
                  <c:v>-1.6412622851840351</c:v>
                </c:pt>
                <c:pt idx="115">
                  <c:v>70.399147808503585</c:v>
                </c:pt>
                <c:pt idx="116">
                  <c:v>60.580672382150453</c:v>
                </c:pt>
                <c:pt idx="117">
                  <c:v>18.583317118943551</c:v>
                </c:pt>
                <c:pt idx="118">
                  <c:v>3.2847928672696214</c:v>
                </c:pt>
                <c:pt idx="119">
                  <c:v>2.4626016706881741</c:v>
                </c:pt>
                <c:pt idx="120">
                  <c:v>20.39190249602391</c:v>
                </c:pt>
                <c:pt idx="121">
                  <c:v>-15.926645396705004</c:v>
                </c:pt>
                <c:pt idx="122">
                  <c:v>1.6412622851840244</c:v>
                </c:pt>
                <c:pt idx="123">
                  <c:v>10.77149028593622</c:v>
                </c:pt>
                <c:pt idx="124">
                  <c:v>65.088757099916904</c:v>
                </c:pt>
                <c:pt idx="125">
                  <c:v>-70.399147808503599</c:v>
                </c:pt>
                <c:pt idx="126">
                  <c:v>37.776355973772951</c:v>
                </c:pt>
                <c:pt idx="127">
                  <c:v>-6.5878648284360972</c:v>
                </c:pt>
                <c:pt idx="128">
                  <c:v>33.243068375648512</c:v>
                </c:pt>
                <c:pt idx="129">
                  <c:v>11.618704413169821</c:v>
                </c:pt>
                <c:pt idx="130">
                  <c:v>81.034711650709809</c:v>
                </c:pt>
                <c:pt idx="131">
                  <c:v>46.862789528893714</c:v>
                </c:pt>
                <c:pt idx="132">
                  <c:v>58.54556268430953</c:v>
                </c:pt>
                <c:pt idx="133">
                  <c:v>23.171549813099382</c:v>
                </c:pt>
                <c:pt idx="134">
                  <c:v>-32.164116301449432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FC-4616-8514-2702091A4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05168"/>
        <c:axId val="756990608"/>
      </c:scatterChart>
      <c:valAx>
        <c:axId val="75700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6990608"/>
        <c:crosses val="autoZero"/>
        <c:crossBetween val="midCat"/>
      </c:valAx>
      <c:valAx>
        <c:axId val="75699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700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3'!$AC$2:$AC$136</c:f>
              <c:numCache>
                <c:formatCode>General</c:formatCode>
                <c:ptCount val="135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37</c:v>
                </c:pt>
                <c:pt idx="9">
                  <c:v>26</c:v>
                </c:pt>
                <c:pt idx="10">
                  <c:v>32</c:v>
                </c:pt>
                <c:pt idx="11">
                  <c:v>42</c:v>
                </c:pt>
                <c:pt idx="12">
                  <c:v>29</c:v>
                </c:pt>
                <c:pt idx="13">
                  <c:v>44</c:v>
                </c:pt>
                <c:pt idx="14">
                  <c:v>43</c:v>
                </c:pt>
                <c:pt idx="15">
                  <c:v>69</c:v>
                </c:pt>
                <c:pt idx="16">
                  <c:v>49</c:v>
                </c:pt>
                <c:pt idx="17">
                  <c:v>66</c:v>
                </c:pt>
                <c:pt idx="18">
                  <c:v>68</c:v>
                </c:pt>
                <c:pt idx="19">
                  <c:v>55</c:v>
                </c:pt>
                <c:pt idx="20">
                  <c:v>52</c:v>
                </c:pt>
                <c:pt idx="21">
                  <c:v>53</c:v>
                </c:pt>
                <c:pt idx="22">
                  <c:v>65</c:v>
                </c:pt>
                <c:pt idx="23">
                  <c:v>90</c:v>
                </c:pt>
                <c:pt idx="24">
                  <c:v>89</c:v>
                </c:pt>
                <c:pt idx="25">
                  <c:v>83</c:v>
                </c:pt>
                <c:pt idx="26">
                  <c:v>82</c:v>
                </c:pt>
                <c:pt idx="27">
                  <c:v>78</c:v>
                </c:pt>
                <c:pt idx="28">
                  <c:v>77</c:v>
                </c:pt>
                <c:pt idx="29">
                  <c:v>73</c:v>
                </c:pt>
                <c:pt idx="30">
                  <c:v>101</c:v>
                </c:pt>
                <c:pt idx="31">
                  <c:v>105</c:v>
                </c:pt>
                <c:pt idx="32">
                  <c:v>96</c:v>
                </c:pt>
                <c:pt idx="33">
                  <c:v>114</c:v>
                </c:pt>
                <c:pt idx="34">
                  <c:v>112</c:v>
                </c:pt>
                <c:pt idx="35">
                  <c:v>108</c:v>
                </c:pt>
                <c:pt idx="36">
                  <c:v>99</c:v>
                </c:pt>
                <c:pt idx="37">
                  <c:v>98</c:v>
                </c:pt>
                <c:pt idx="38">
                  <c:v>121</c:v>
                </c:pt>
                <c:pt idx="39">
                  <c:v>116</c:v>
                </c:pt>
                <c:pt idx="40">
                  <c:v>127</c:v>
                </c:pt>
                <c:pt idx="41">
                  <c:v>119</c:v>
                </c:pt>
                <c:pt idx="42">
                  <c:v>117</c:v>
                </c:pt>
                <c:pt idx="43">
                  <c:v>124</c:v>
                </c:pt>
                <c:pt idx="44">
                  <c:v>131</c:v>
                </c:pt>
                <c:pt idx="45">
                  <c:v>11</c:v>
                </c:pt>
                <c:pt idx="46">
                  <c:v>15</c:v>
                </c:pt>
                <c:pt idx="47">
                  <c:v>24</c:v>
                </c:pt>
                <c:pt idx="48">
                  <c:v>3</c:v>
                </c:pt>
                <c:pt idx="49">
                  <c:v>13</c:v>
                </c:pt>
                <c:pt idx="50">
                  <c:v>6</c:v>
                </c:pt>
                <c:pt idx="51">
                  <c:v>14</c:v>
                </c:pt>
                <c:pt idx="52">
                  <c:v>5</c:v>
                </c:pt>
                <c:pt idx="53">
                  <c:v>31</c:v>
                </c:pt>
                <c:pt idx="54">
                  <c:v>38</c:v>
                </c:pt>
                <c:pt idx="55">
                  <c:v>36</c:v>
                </c:pt>
                <c:pt idx="56">
                  <c:v>34</c:v>
                </c:pt>
                <c:pt idx="57">
                  <c:v>28</c:v>
                </c:pt>
                <c:pt idx="58">
                  <c:v>39</c:v>
                </c:pt>
                <c:pt idx="59">
                  <c:v>40</c:v>
                </c:pt>
                <c:pt idx="60">
                  <c:v>59</c:v>
                </c:pt>
                <c:pt idx="61">
                  <c:v>47</c:v>
                </c:pt>
                <c:pt idx="62">
                  <c:v>51</c:v>
                </c:pt>
                <c:pt idx="63">
                  <c:v>57</c:v>
                </c:pt>
                <c:pt idx="64">
                  <c:v>63</c:v>
                </c:pt>
                <c:pt idx="65">
                  <c:v>46</c:v>
                </c:pt>
                <c:pt idx="66">
                  <c:v>58</c:v>
                </c:pt>
                <c:pt idx="67">
                  <c:v>60</c:v>
                </c:pt>
                <c:pt idx="68">
                  <c:v>74</c:v>
                </c:pt>
                <c:pt idx="69">
                  <c:v>85</c:v>
                </c:pt>
                <c:pt idx="70">
                  <c:v>72</c:v>
                </c:pt>
                <c:pt idx="71">
                  <c:v>76</c:v>
                </c:pt>
                <c:pt idx="72">
                  <c:v>81</c:v>
                </c:pt>
                <c:pt idx="73">
                  <c:v>71</c:v>
                </c:pt>
                <c:pt idx="74">
                  <c:v>86</c:v>
                </c:pt>
                <c:pt idx="75">
                  <c:v>111</c:v>
                </c:pt>
                <c:pt idx="76">
                  <c:v>106</c:v>
                </c:pt>
                <c:pt idx="77">
                  <c:v>95</c:v>
                </c:pt>
                <c:pt idx="78">
                  <c:v>93</c:v>
                </c:pt>
                <c:pt idx="79">
                  <c:v>97</c:v>
                </c:pt>
                <c:pt idx="80">
                  <c:v>107</c:v>
                </c:pt>
                <c:pt idx="81">
                  <c:v>103</c:v>
                </c:pt>
                <c:pt idx="82">
                  <c:v>104</c:v>
                </c:pt>
                <c:pt idx="83">
                  <c:v>133</c:v>
                </c:pt>
                <c:pt idx="84">
                  <c:v>132</c:v>
                </c:pt>
                <c:pt idx="85">
                  <c:v>120</c:v>
                </c:pt>
                <c:pt idx="86">
                  <c:v>135</c:v>
                </c:pt>
                <c:pt idx="87">
                  <c:v>115</c:v>
                </c:pt>
                <c:pt idx="88">
                  <c:v>130</c:v>
                </c:pt>
                <c:pt idx="89">
                  <c:v>122</c:v>
                </c:pt>
                <c:pt idx="90">
                  <c:v>10</c:v>
                </c:pt>
                <c:pt idx="91">
                  <c:v>12</c:v>
                </c:pt>
                <c:pt idx="92">
                  <c:v>7</c:v>
                </c:pt>
                <c:pt idx="93">
                  <c:v>9</c:v>
                </c:pt>
                <c:pt idx="94">
                  <c:v>2</c:v>
                </c:pt>
                <c:pt idx="95">
                  <c:v>20</c:v>
                </c:pt>
                <c:pt idx="96">
                  <c:v>19</c:v>
                </c:pt>
                <c:pt idx="97">
                  <c:v>8</c:v>
                </c:pt>
                <c:pt idx="98">
                  <c:v>35</c:v>
                </c:pt>
                <c:pt idx="99">
                  <c:v>25</c:v>
                </c:pt>
                <c:pt idx="100">
                  <c:v>45</c:v>
                </c:pt>
                <c:pt idx="101">
                  <c:v>30</c:v>
                </c:pt>
                <c:pt idx="102">
                  <c:v>27</c:v>
                </c:pt>
                <c:pt idx="103">
                  <c:v>41</c:v>
                </c:pt>
                <c:pt idx="104">
                  <c:v>33</c:v>
                </c:pt>
                <c:pt idx="105">
                  <c:v>64</c:v>
                </c:pt>
                <c:pt idx="106">
                  <c:v>56</c:v>
                </c:pt>
                <c:pt idx="107">
                  <c:v>62</c:v>
                </c:pt>
                <c:pt idx="108">
                  <c:v>54</c:v>
                </c:pt>
                <c:pt idx="109">
                  <c:v>61</c:v>
                </c:pt>
                <c:pt idx="110">
                  <c:v>48</c:v>
                </c:pt>
                <c:pt idx="111">
                  <c:v>50</c:v>
                </c:pt>
                <c:pt idx="112">
                  <c:v>67</c:v>
                </c:pt>
                <c:pt idx="113">
                  <c:v>84</c:v>
                </c:pt>
                <c:pt idx="114">
                  <c:v>87</c:v>
                </c:pt>
                <c:pt idx="115">
                  <c:v>80</c:v>
                </c:pt>
                <c:pt idx="116">
                  <c:v>75</c:v>
                </c:pt>
                <c:pt idx="117">
                  <c:v>88</c:v>
                </c:pt>
                <c:pt idx="118">
                  <c:v>70</c:v>
                </c:pt>
                <c:pt idx="119">
                  <c:v>79</c:v>
                </c:pt>
                <c:pt idx="120">
                  <c:v>94</c:v>
                </c:pt>
                <c:pt idx="121">
                  <c:v>113</c:v>
                </c:pt>
                <c:pt idx="122">
                  <c:v>110</c:v>
                </c:pt>
                <c:pt idx="123">
                  <c:v>92</c:v>
                </c:pt>
                <c:pt idx="124">
                  <c:v>102</c:v>
                </c:pt>
                <c:pt idx="125">
                  <c:v>100</c:v>
                </c:pt>
                <c:pt idx="126">
                  <c:v>109</c:v>
                </c:pt>
                <c:pt idx="127">
                  <c:v>91</c:v>
                </c:pt>
                <c:pt idx="128">
                  <c:v>129</c:v>
                </c:pt>
                <c:pt idx="129">
                  <c:v>123</c:v>
                </c:pt>
                <c:pt idx="130">
                  <c:v>134</c:v>
                </c:pt>
                <c:pt idx="131">
                  <c:v>126</c:v>
                </c:pt>
                <c:pt idx="132">
                  <c:v>125</c:v>
                </c:pt>
                <c:pt idx="133">
                  <c:v>118</c:v>
                </c:pt>
                <c:pt idx="134">
                  <c:v>128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50-43FF-8190-C0BD2216E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3'!$AH$2:$AH$136</c:f>
              <c:numCache>
                <c:formatCode>General</c:formatCode>
                <c:ptCount val="135"/>
                <c:pt idx="0">
                  <c:v>340.77149499437962</c:v>
                </c:pt>
                <c:pt idx="1">
                  <c:v>219.4127009040493</c:v>
                </c:pt>
                <c:pt idx="2">
                  <c:v>208.47037474007516</c:v>
                </c:pt>
                <c:pt idx="3">
                  <c:v>191.55602509418941</c:v>
                </c:pt>
                <c:pt idx="4">
                  <c:v>315.21593943882408</c:v>
                </c:pt>
                <c:pt idx="5">
                  <c:v>193.8571453484937</c:v>
                </c:pt>
                <c:pt idx="6">
                  <c:v>234.02593029563073</c:v>
                </c:pt>
                <c:pt idx="7">
                  <c:v>217.11158064974501</c:v>
                </c:pt>
                <c:pt idx="8">
                  <c:v>321.20890508741979</c:v>
                </c:pt>
                <c:pt idx="9">
                  <c:v>204.92119120526203</c:v>
                </c:pt>
                <c:pt idx="10">
                  <c:v>308.91917916909983</c:v>
                </c:pt>
                <c:pt idx="11">
                  <c:v>217.21091712358205</c:v>
                </c:pt>
                <c:pt idx="12">
                  <c:v>197.96011723478756</c:v>
                </c:pt>
                <c:pt idx="13">
                  <c:v>197.96011723478756</c:v>
                </c:pt>
                <c:pt idx="14">
                  <c:v>263.06504814634093</c:v>
                </c:pt>
                <c:pt idx="15">
                  <c:v>340.77149499437962</c:v>
                </c:pt>
                <c:pt idx="16">
                  <c:v>219.4127009040493</c:v>
                </c:pt>
                <c:pt idx="17">
                  <c:v>208.47037474007516</c:v>
                </c:pt>
                <c:pt idx="18">
                  <c:v>191.55602509418941</c:v>
                </c:pt>
                <c:pt idx="19">
                  <c:v>315.21593943882408</c:v>
                </c:pt>
                <c:pt idx="20">
                  <c:v>193.8571453484937</c:v>
                </c:pt>
                <c:pt idx="21">
                  <c:v>234.02593029563073</c:v>
                </c:pt>
                <c:pt idx="22">
                  <c:v>217.11158064974501</c:v>
                </c:pt>
                <c:pt idx="23">
                  <c:v>321.20890508741979</c:v>
                </c:pt>
                <c:pt idx="24">
                  <c:v>204.92119120526203</c:v>
                </c:pt>
                <c:pt idx="25">
                  <c:v>308.91917916909983</c:v>
                </c:pt>
                <c:pt idx="26">
                  <c:v>217.21091712358205</c:v>
                </c:pt>
                <c:pt idx="27">
                  <c:v>197.96011723478756</c:v>
                </c:pt>
                <c:pt idx="28">
                  <c:v>197.96011723478756</c:v>
                </c:pt>
                <c:pt idx="29">
                  <c:v>263.06504814634093</c:v>
                </c:pt>
                <c:pt idx="30">
                  <c:v>340.77149499437962</c:v>
                </c:pt>
                <c:pt idx="31">
                  <c:v>219.4127009040493</c:v>
                </c:pt>
                <c:pt idx="32">
                  <c:v>208.47037474007516</c:v>
                </c:pt>
                <c:pt idx="33">
                  <c:v>191.55602509418941</c:v>
                </c:pt>
                <c:pt idx="34">
                  <c:v>315.21593943882408</c:v>
                </c:pt>
                <c:pt idx="35">
                  <c:v>193.8571453484937</c:v>
                </c:pt>
                <c:pt idx="36">
                  <c:v>234.02593029563073</c:v>
                </c:pt>
                <c:pt idx="37">
                  <c:v>217.11158064974501</c:v>
                </c:pt>
                <c:pt idx="38">
                  <c:v>321.20890508741979</c:v>
                </c:pt>
                <c:pt idx="39">
                  <c:v>204.92119120526203</c:v>
                </c:pt>
                <c:pt idx="40">
                  <c:v>308.91917916909983</c:v>
                </c:pt>
                <c:pt idx="41">
                  <c:v>217.21091712358205</c:v>
                </c:pt>
                <c:pt idx="42">
                  <c:v>197.96011723478756</c:v>
                </c:pt>
                <c:pt idx="43">
                  <c:v>197.96011723478756</c:v>
                </c:pt>
                <c:pt idx="44">
                  <c:v>263.06504814634093</c:v>
                </c:pt>
                <c:pt idx="45">
                  <c:v>340.77149499437962</c:v>
                </c:pt>
                <c:pt idx="46">
                  <c:v>219.4127009040493</c:v>
                </c:pt>
                <c:pt idx="47">
                  <c:v>208.47037474007516</c:v>
                </c:pt>
                <c:pt idx="48">
                  <c:v>191.55602509418941</c:v>
                </c:pt>
                <c:pt idx="49">
                  <c:v>315.21593943882408</c:v>
                </c:pt>
                <c:pt idx="50">
                  <c:v>193.8571453484937</c:v>
                </c:pt>
                <c:pt idx="51">
                  <c:v>234.02593029563073</c:v>
                </c:pt>
                <c:pt idx="52">
                  <c:v>217.11158064974501</c:v>
                </c:pt>
                <c:pt idx="53">
                  <c:v>321.20890508741979</c:v>
                </c:pt>
                <c:pt idx="54">
                  <c:v>204.92119120526203</c:v>
                </c:pt>
                <c:pt idx="55">
                  <c:v>308.91917916909983</c:v>
                </c:pt>
                <c:pt idx="56">
                  <c:v>217.21091712358205</c:v>
                </c:pt>
                <c:pt idx="57">
                  <c:v>197.96011723478756</c:v>
                </c:pt>
                <c:pt idx="58">
                  <c:v>197.96011723478756</c:v>
                </c:pt>
                <c:pt idx="59">
                  <c:v>263.06504814634093</c:v>
                </c:pt>
                <c:pt idx="60">
                  <c:v>340.77149499437962</c:v>
                </c:pt>
                <c:pt idx="61">
                  <c:v>219.4127009040493</c:v>
                </c:pt>
                <c:pt idx="62">
                  <c:v>208.47037474007516</c:v>
                </c:pt>
                <c:pt idx="63">
                  <c:v>191.55602509418941</c:v>
                </c:pt>
                <c:pt idx="64">
                  <c:v>315.21593943882408</c:v>
                </c:pt>
                <c:pt idx="65">
                  <c:v>193.8571453484937</c:v>
                </c:pt>
                <c:pt idx="66">
                  <c:v>234.02593029563073</c:v>
                </c:pt>
                <c:pt idx="67">
                  <c:v>217.11158064974501</c:v>
                </c:pt>
                <c:pt idx="68">
                  <c:v>321.20890508741979</c:v>
                </c:pt>
                <c:pt idx="69">
                  <c:v>204.92119120526203</c:v>
                </c:pt>
                <c:pt idx="70">
                  <c:v>308.91917916909983</c:v>
                </c:pt>
                <c:pt idx="71">
                  <c:v>217.21091712358205</c:v>
                </c:pt>
                <c:pt idx="72">
                  <c:v>197.96011723478756</c:v>
                </c:pt>
                <c:pt idx="73">
                  <c:v>197.96011723478756</c:v>
                </c:pt>
                <c:pt idx="74">
                  <c:v>263.06504814634093</c:v>
                </c:pt>
                <c:pt idx="75">
                  <c:v>340.77149499437962</c:v>
                </c:pt>
                <c:pt idx="76">
                  <c:v>219.4127009040493</c:v>
                </c:pt>
                <c:pt idx="77">
                  <c:v>208.47037474007516</c:v>
                </c:pt>
                <c:pt idx="78">
                  <c:v>191.55602509418941</c:v>
                </c:pt>
                <c:pt idx="79">
                  <c:v>315.21593943882408</c:v>
                </c:pt>
                <c:pt idx="80">
                  <c:v>193.8571453484937</c:v>
                </c:pt>
                <c:pt idx="81">
                  <c:v>234.02593029563073</c:v>
                </c:pt>
                <c:pt idx="82">
                  <c:v>217.11158064974501</c:v>
                </c:pt>
                <c:pt idx="83">
                  <c:v>321.20890508741979</c:v>
                </c:pt>
                <c:pt idx="84">
                  <c:v>204.92119120526203</c:v>
                </c:pt>
                <c:pt idx="85">
                  <c:v>308.91917916909983</c:v>
                </c:pt>
                <c:pt idx="86">
                  <c:v>217.21091712358205</c:v>
                </c:pt>
                <c:pt idx="87">
                  <c:v>197.96011723478756</c:v>
                </c:pt>
                <c:pt idx="88">
                  <c:v>197.96011723478756</c:v>
                </c:pt>
                <c:pt idx="89">
                  <c:v>263.06504814634093</c:v>
                </c:pt>
                <c:pt idx="90">
                  <c:v>340.77149499437962</c:v>
                </c:pt>
                <c:pt idx="91">
                  <c:v>219.4127009040493</c:v>
                </c:pt>
                <c:pt idx="92">
                  <c:v>208.47037474007516</c:v>
                </c:pt>
                <c:pt idx="93">
                  <c:v>191.55602509418941</c:v>
                </c:pt>
                <c:pt idx="94">
                  <c:v>315.21593943882408</c:v>
                </c:pt>
                <c:pt idx="95">
                  <c:v>193.8571453484937</c:v>
                </c:pt>
                <c:pt idx="96">
                  <c:v>234.02593029563073</c:v>
                </c:pt>
                <c:pt idx="97">
                  <c:v>217.11158064974501</c:v>
                </c:pt>
                <c:pt idx="98">
                  <c:v>321.20890508741979</c:v>
                </c:pt>
                <c:pt idx="99">
                  <c:v>204.92119120526203</c:v>
                </c:pt>
                <c:pt idx="100">
                  <c:v>308.91917916909983</c:v>
                </c:pt>
                <c:pt idx="101">
                  <c:v>217.21091712358205</c:v>
                </c:pt>
                <c:pt idx="102">
                  <c:v>197.96011723478756</c:v>
                </c:pt>
                <c:pt idx="103">
                  <c:v>197.96011723478756</c:v>
                </c:pt>
                <c:pt idx="104">
                  <c:v>263.06504814634093</c:v>
                </c:pt>
                <c:pt idx="105">
                  <c:v>340.77149499437962</c:v>
                </c:pt>
                <c:pt idx="106">
                  <c:v>219.4127009040493</c:v>
                </c:pt>
                <c:pt idx="107">
                  <c:v>208.47037474007516</c:v>
                </c:pt>
                <c:pt idx="108">
                  <c:v>191.55602509418941</c:v>
                </c:pt>
                <c:pt idx="109">
                  <c:v>315.21593943882408</c:v>
                </c:pt>
                <c:pt idx="110">
                  <c:v>193.8571453484937</c:v>
                </c:pt>
                <c:pt idx="111">
                  <c:v>234.02593029563073</c:v>
                </c:pt>
                <c:pt idx="112">
                  <c:v>217.11158064974501</c:v>
                </c:pt>
                <c:pt idx="113">
                  <c:v>321.20890508741979</c:v>
                </c:pt>
                <c:pt idx="114">
                  <c:v>204.92119120526203</c:v>
                </c:pt>
                <c:pt idx="115">
                  <c:v>308.91917916909983</c:v>
                </c:pt>
                <c:pt idx="116">
                  <c:v>217.21091712358205</c:v>
                </c:pt>
                <c:pt idx="117">
                  <c:v>197.96011723478756</c:v>
                </c:pt>
                <c:pt idx="118">
                  <c:v>197.96011723478756</c:v>
                </c:pt>
                <c:pt idx="119">
                  <c:v>263.06504814634093</c:v>
                </c:pt>
                <c:pt idx="120">
                  <c:v>340.77149499437962</c:v>
                </c:pt>
                <c:pt idx="121">
                  <c:v>219.4127009040493</c:v>
                </c:pt>
                <c:pt idx="122">
                  <c:v>208.47037474007516</c:v>
                </c:pt>
                <c:pt idx="123">
                  <c:v>191.55602509418941</c:v>
                </c:pt>
                <c:pt idx="124">
                  <c:v>315.21593943882408</c:v>
                </c:pt>
                <c:pt idx="125">
                  <c:v>193.8571453484937</c:v>
                </c:pt>
                <c:pt idx="126">
                  <c:v>234.02593029563073</c:v>
                </c:pt>
                <c:pt idx="127">
                  <c:v>217.11158064974501</c:v>
                </c:pt>
                <c:pt idx="128">
                  <c:v>321.20890508741979</c:v>
                </c:pt>
                <c:pt idx="129">
                  <c:v>204.92119120526203</c:v>
                </c:pt>
                <c:pt idx="130">
                  <c:v>308.91917916909983</c:v>
                </c:pt>
                <c:pt idx="131">
                  <c:v>217.21091712358205</c:v>
                </c:pt>
                <c:pt idx="132">
                  <c:v>197.96011723478756</c:v>
                </c:pt>
                <c:pt idx="133">
                  <c:v>197.96011723478756</c:v>
                </c:pt>
                <c:pt idx="134">
                  <c:v>263.06504814634093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E-43E8-804C-1FB2218B3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3'!$AI$2:$AI$136</c:f>
              <c:numCache>
                <c:formatCode>General</c:formatCode>
                <c:ptCount val="135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353.33333333333331</c:v>
                </c:pt>
                <c:pt idx="9">
                  <c:v>237.77777777777777</c:v>
                </c:pt>
                <c:pt idx="10">
                  <c:v>374.44444444444446</c:v>
                </c:pt>
                <c:pt idx="11">
                  <c:v>245.55555555555554</c:v>
                </c:pt>
                <c:pt idx="12">
                  <c:v>237.22222222222223</c:v>
                </c:pt>
                <c:pt idx="13">
                  <c:v>231.11111111111111</c:v>
                </c:pt>
                <c:pt idx="14">
                  <c:v>236.66666666666666</c:v>
                </c:pt>
                <c:pt idx="15">
                  <c:v>292.22222222222223</c:v>
                </c:pt>
                <c:pt idx="16">
                  <c:v>191.66666666666666</c:v>
                </c:pt>
                <c:pt idx="17">
                  <c:v>181.66666666666666</c:v>
                </c:pt>
                <c:pt idx="18">
                  <c:v>173.33333333333334</c:v>
                </c:pt>
                <c:pt idx="19">
                  <c:v>297.22222222222223</c:v>
                </c:pt>
                <c:pt idx="20">
                  <c:v>154.44444444444446</c:v>
                </c:pt>
                <c:pt idx="21">
                  <c:v>225.55555555555554</c:v>
                </c:pt>
                <c:pt idx="22">
                  <c:v>199.44444444444446</c:v>
                </c:pt>
                <c:pt idx="23">
                  <c:v>353.33333333333331</c:v>
                </c:pt>
                <c:pt idx="24">
                  <c:v>237.77777777777777</c:v>
                </c:pt>
                <c:pt idx="25">
                  <c:v>374.44444444444446</c:v>
                </c:pt>
                <c:pt idx="26">
                  <c:v>245.55555555555554</c:v>
                </c:pt>
                <c:pt idx="27">
                  <c:v>237.22222222222223</c:v>
                </c:pt>
                <c:pt idx="28">
                  <c:v>231.11111111111111</c:v>
                </c:pt>
                <c:pt idx="29">
                  <c:v>236.66666666666666</c:v>
                </c:pt>
                <c:pt idx="30">
                  <c:v>292.22222222222223</c:v>
                </c:pt>
                <c:pt idx="31">
                  <c:v>191.66666666666666</c:v>
                </c:pt>
                <c:pt idx="32">
                  <c:v>181.66666666666666</c:v>
                </c:pt>
                <c:pt idx="33">
                  <c:v>173.33333333333334</c:v>
                </c:pt>
                <c:pt idx="34">
                  <c:v>297.22222222222223</c:v>
                </c:pt>
                <c:pt idx="35">
                  <c:v>154.44444444444446</c:v>
                </c:pt>
                <c:pt idx="36">
                  <c:v>225.55555555555554</c:v>
                </c:pt>
                <c:pt idx="37">
                  <c:v>199.44444444444446</c:v>
                </c:pt>
                <c:pt idx="38">
                  <c:v>353.33333333333331</c:v>
                </c:pt>
                <c:pt idx="39">
                  <c:v>237.77777777777777</c:v>
                </c:pt>
                <c:pt idx="40">
                  <c:v>374.44444444444446</c:v>
                </c:pt>
                <c:pt idx="41">
                  <c:v>245.55555555555554</c:v>
                </c:pt>
                <c:pt idx="42">
                  <c:v>237.22222222222223</c:v>
                </c:pt>
                <c:pt idx="43">
                  <c:v>231.11111111111111</c:v>
                </c:pt>
                <c:pt idx="44">
                  <c:v>236.66666666666666</c:v>
                </c:pt>
                <c:pt idx="45">
                  <c:v>292.22222222222223</c:v>
                </c:pt>
                <c:pt idx="46">
                  <c:v>191.66666666666666</c:v>
                </c:pt>
                <c:pt idx="47">
                  <c:v>181.66666666666666</c:v>
                </c:pt>
                <c:pt idx="48">
                  <c:v>173.33333333333334</c:v>
                </c:pt>
                <c:pt idx="49">
                  <c:v>297.22222222222223</c:v>
                </c:pt>
                <c:pt idx="50">
                  <c:v>154.44444444444446</c:v>
                </c:pt>
                <c:pt idx="51">
                  <c:v>225.55555555555554</c:v>
                </c:pt>
                <c:pt idx="52">
                  <c:v>199.44444444444446</c:v>
                </c:pt>
                <c:pt idx="53">
                  <c:v>353.33333333333331</c:v>
                </c:pt>
                <c:pt idx="54">
                  <c:v>237.77777777777777</c:v>
                </c:pt>
                <c:pt idx="55">
                  <c:v>374.44444444444446</c:v>
                </c:pt>
                <c:pt idx="56">
                  <c:v>245.55555555555554</c:v>
                </c:pt>
                <c:pt idx="57">
                  <c:v>237.22222222222223</c:v>
                </c:pt>
                <c:pt idx="58">
                  <c:v>231.11111111111111</c:v>
                </c:pt>
                <c:pt idx="59">
                  <c:v>236.66666666666666</c:v>
                </c:pt>
                <c:pt idx="60">
                  <c:v>292.22222222222223</c:v>
                </c:pt>
                <c:pt idx="61">
                  <c:v>191.66666666666666</c:v>
                </c:pt>
                <c:pt idx="62">
                  <c:v>181.66666666666666</c:v>
                </c:pt>
                <c:pt idx="63">
                  <c:v>173.33333333333334</c:v>
                </c:pt>
                <c:pt idx="64">
                  <c:v>297.22222222222223</c:v>
                </c:pt>
                <c:pt idx="65">
                  <c:v>154.44444444444446</c:v>
                </c:pt>
                <c:pt idx="66">
                  <c:v>225.55555555555554</c:v>
                </c:pt>
                <c:pt idx="67">
                  <c:v>199.44444444444446</c:v>
                </c:pt>
                <c:pt idx="68">
                  <c:v>353.33333333333331</c:v>
                </c:pt>
                <c:pt idx="69">
                  <c:v>237.77777777777777</c:v>
                </c:pt>
                <c:pt idx="70">
                  <c:v>374.44444444444446</c:v>
                </c:pt>
                <c:pt idx="71">
                  <c:v>245.55555555555554</c:v>
                </c:pt>
                <c:pt idx="72">
                  <c:v>237.22222222222223</c:v>
                </c:pt>
                <c:pt idx="73">
                  <c:v>231.11111111111111</c:v>
                </c:pt>
                <c:pt idx="74">
                  <c:v>236.66666666666666</c:v>
                </c:pt>
                <c:pt idx="75">
                  <c:v>292.22222222222223</c:v>
                </c:pt>
                <c:pt idx="76">
                  <c:v>191.66666666666666</c:v>
                </c:pt>
                <c:pt idx="77">
                  <c:v>181.66666666666666</c:v>
                </c:pt>
                <c:pt idx="78">
                  <c:v>173.33333333333334</c:v>
                </c:pt>
                <c:pt idx="79">
                  <c:v>297.22222222222223</c:v>
                </c:pt>
                <c:pt idx="80">
                  <c:v>154.44444444444446</c:v>
                </c:pt>
                <c:pt idx="81">
                  <c:v>225.55555555555554</c:v>
                </c:pt>
                <c:pt idx="82">
                  <c:v>199.44444444444446</c:v>
                </c:pt>
                <c:pt idx="83">
                  <c:v>353.33333333333331</c:v>
                </c:pt>
                <c:pt idx="84">
                  <c:v>237.77777777777777</c:v>
                </c:pt>
                <c:pt idx="85">
                  <c:v>374.44444444444446</c:v>
                </c:pt>
                <c:pt idx="86">
                  <c:v>245.55555555555554</c:v>
                </c:pt>
                <c:pt idx="87">
                  <c:v>237.22222222222223</c:v>
                </c:pt>
                <c:pt idx="88">
                  <c:v>231.11111111111111</c:v>
                </c:pt>
                <c:pt idx="89">
                  <c:v>236.66666666666666</c:v>
                </c:pt>
                <c:pt idx="90">
                  <c:v>292.22222222222223</c:v>
                </c:pt>
                <c:pt idx="91">
                  <c:v>191.66666666666666</c:v>
                </c:pt>
                <c:pt idx="92">
                  <c:v>181.66666666666666</c:v>
                </c:pt>
                <c:pt idx="93">
                  <c:v>173.33333333333334</c:v>
                </c:pt>
                <c:pt idx="94">
                  <c:v>297.22222222222223</c:v>
                </c:pt>
                <c:pt idx="95">
                  <c:v>154.44444444444446</c:v>
                </c:pt>
                <c:pt idx="96">
                  <c:v>225.55555555555554</c:v>
                </c:pt>
                <c:pt idx="97">
                  <c:v>199.44444444444446</c:v>
                </c:pt>
                <c:pt idx="98">
                  <c:v>353.33333333333331</c:v>
                </c:pt>
                <c:pt idx="99">
                  <c:v>237.77777777777777</c:v>
                </c:pt>
                <c:pt idx="100">
                  <c:v>374.44444444444446</c:v>
                </c:pt>
                <c:pt idx="101">
                  <c:v>245.55555555555554</c:v>
                </c:pt>
                <c:pt idx="102">
                  <c:v>237.22222222222223</c:v>
                </c:pt>
                <c:pt idx="103">
                  <c:v>231.11111111111111</c:v>
                </c:pt>
                <c:pt idx="104">
                  <c:v>236.66666666666666</c:v>
                </c:pt>
                <c:pt idx="105">
                  <c:v>292.22222222222223</c:v>
                </c:pt>
                <c:pt idx="106">
                  <c:v>191.66666666666666</c:v>
                </c:pt>
                <c:pt idx="107">
                  <c:v>181.66666666666666</c:v>
                </c:pt>
                <c:pt idx="108">
                  <c:v>173.33333333333334</c:v>
                </c:pt>
                <c:pt idx="109">
                  <c:v>297.22222222222223</c:v>
                </c:pt>
                <c:pt idx="110">
                  <c:v>154.44444444444446</c:v>
                </c:pt>
                <c:pt idx="111">
                  <c:v>225.55555555555554</c:v>
                </c:pt>
                <c:pt idx="112">
                  <c:v>199.44444444444446</c:v>
                </c:pt>
                <c:pt idx="113">
                  <c:v>353.33333333333331</c:v>
                </c:pt>
                <c:pt idx="114">
                  <c:v>237.77777777777777</c:v>
                </c:pt>
                <c:pt idx="115">
                  <c:v>374.44444444444446</c:v>
                </c:pt>
                <c:pt idx="116">
                  <c:v>245.55555555555554</c:v>
                </c:pt>
                <c:pt idx="117">
                  <c:v>237.22222222222223</c:v>
                </c:pt>
                <c:pt idx="118">
                  <c:v>231.11111111111111</c:v>
                </c:pt>
                <c:pt idx="119">
                  <c:v>236.66666666666666</c:v>
                </c:pt>
                <c:pt idx="120">
                  <c:v>292.22222222222223</c:v>
                </c:pt>
                <c:pt idx="121">
                  <c:v>191.66666666666666</c:v>
                </c:pt>
                <c:pt idx="122">
                  <c:v>181.66666666666666</c:v>
                </c:pt>
                <c:pt idx="123">
                  <c:v>173.33333333333334</c:v>
                </c:pt>
                <c:pt idx="124">
                  <c:v>297.22222222222223</c:v>
                </c:pt>
                <c:pt idx="125">
                  <c:v>154.44444444444446</c:v>
                </c:pt>
                <c:pt idx="126">
                  <c:v>225.55555555555554</c:v>
                </c:pt>
                <c:pt idx="127">
                  <c:v>199.44444444444446</c:v>
                </c:pt>
                <c:pt idx="128">
                  <c:v>353.33333333333331</c:v>
                </c:pt>
                <c:pt idx="129">
                  <c:v>237.77777777777777</c:v>
                </c:pt>
                <c:pt idx="130">
                  <c:v>374.44444444444446</c:v>
                </c:pt>
                <c:pt idx="131">
                  <c:v>245.55555555555554</c:v>
                </c:pt>
                <c:pt idx="132">
                  <c:v>237.22222222222223</c:v>
                </c:pt>
                <c:pt idx="133">
                  <c:v>231.11111111111111</c:v>
                </c:pt>
                <c:pt idx="134">
                  <c:v>236.66666666666666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A-4A0D-A2B2-EF53A048D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ax val="40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3'!$AD$2:$AD$136</c:f>
              <c:numCache>
                <c:formatCode>General</c:formatCode>
                <c:ptCount val="135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-1.6819999999999999</c:v>
                </c:pt>
                <c:pt idx="9">
                  <c:v>1.6819999999999999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-1.6819999999999999</c:v>
                </c:pt>
                <c:pt idx="24">
                  <c:v>1.6819999999999999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-1.6819999999999999</c:v>
                </c:pt>
                <c:pt idx="39">
                  <c:v>1.6819999999999999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1</c:v>
                </c:pt>
                <c:pt idx="47">
                  <c:v>-1</c:v>
                </c:pt>
                <c:pt idx="48">
                  <c:v>1</c:v>
                </c:pt>
                <c:pt idx="49">
                  <c:v>-1</c:v>
                </c:pt>
                <c:pt idx="50">
                  <c:v>1</c:v>
                </c:pt>
                <c:pt idx="51">
                  <c:v>-1</c:v>
                </c:pt>
                <c:pt idx="52">
                  <c:v>1</c:v>
                </c:pt>
                <c:pt idx="53">
                  <c:v>-1.6819999999999999</c:v>
                </c:pt>
                <c:pt idx="54">
                  <c:v>1.6819999999999999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-1.6819999999999999</c:v>
                </c:pt>
                <c:pt idx="69">
                  <c:v>1.6819999999999999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1</c:v>
                </c:pt>
                <c:pt idx="77">
                  <c:v>-1</c:v>
                </c:pt>
                <c:pt idx="78">
                  <c:v>1</c:v>
                </c:pt>
                <c:pt idx="79">
                  <c:v>-1</c:v>
                </c:pt>
                <c:pt idx="80">
                  <c:v>1</c:v>
                </c:pt>
                <c:pt idx="81">
                  <c:v>-1</c:v>
                </c:pt>
                <c:pt idx="82">
                  <c:v>1</c:v>
                </c:pt>
                <c:pt idx="83">
                  <c:v>-1.6819999999999999</c:v>
                </c:pt>
                <c:pt idx="84">
                  <c:v>1.6819999999999999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1</c:v>
                </c:pt>
                <c:pt idx="92">
                  <c:v>-1</c:v>
                </c:pt>
                <c:pt idx="93">
                  <c:v>1</c:v>
                </c:pt>
                <c:pt idx="94">
                  <c:v>-1</c:v>
                </c:pt>
                <c:pt idx="95">
                  <c:v>1</c:v>
                </c:pt>
                <c:pt idx="96">
                  <c:v>-1</c:v>
                </c:pt>
                <c:pt idx="97">
                  <c:v>1</c:v>
                </c:pt>
                <c:pt idx="98">
                  <c:v>-1.6819999999999999</c:v>
                </c:pt>
                <c:pt idx="99">
                  <c:v>1.6819999999999999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1</c:v>
                </c:pt>
                <c:pt idx="107">
                  <c:v>-1</c:v>
                </c:pt>
                <c:pt idx="108">
                  <c:v>1</c:v>
                </c:pt>
                <c:pt idx="109">
                  <c:v>-1</c:v>
                </c:pt>
                <c:pt idx="110">
                  <c:v>1</c:v>
                </c:pt>
                <c:pt idx="111">
                  <c:v>-1</c:v>
                </c:pt>
                <c:pt idx="112">
                  <c:v>1</c:v>
                </c:pt>
                <c:pt idx="113">
                  <c:v>-1.6819999999999999</c:v>
                </c:pt>
                <c:pt idx="114">
                  <c:v>1.6819999999999999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1</c:v>
                </c:pt>
                <c:pt idx="122">
                  <c:v>-1</c:v>
                </c:pt>
                <c:pt idx="123">
                  <c:v>1</c:v>
                </c:pt>
                <c:pt idx="124">
                  <c:v>-1</c:v>
                </c:pt>
                <c:pt idx="125">
                  <c:v>1</c:v>
                </c:pt>
                <c:pt idx="126">
                  <c:v>-1</c:v>
                </c:pt>
                <c:pt idx="127">
                  <c:v>1</c:v>
                </c:pt>
                <c:pt idx="128">
                  <c:v>-1.6819999999999999</c:v>
                </c:pt>
                <c:pt idx="129">
                  <c:v>1.6819999999999999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D-45EB-9543-C9AD25606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3'!$AE$2:$AE$136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-1.6819999999999999</c:v>
                </c:pt>
                <c:pt idx="11">
                  <c:v>1.6819999999999999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-1</c:v>
                </c:pt>
                <c:pt idx="20">
                  <c:v>-1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-1.6819999999999999</c:v>
                </c:pt>
                <c:pt idx="26">
                  <c:v>1.6819999999999999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1</c:v>
                </c:pt>
                <c:pt idx="33">
                  <c:v>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-1.6819999999999999</c:v>
                </c:pt>
                <c:pt idx="41">
                  <c:v>1.6819999999999999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1</c:v>
                </c:pt>
                <c:pt idx="48">
                  <c:v>1</c:v>
                </c:pt>
                <c:pt idx="49">
                  <c:v>-1</c:v>
                </c:pt>
                <c:pt idx="50">
                  <c:v>-1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-1.6819999999999999</c:v>
                </c:pt>
                <c:pt idx="56">
                  <c:v>1.6819999999999999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-1.6819999999999999</c:v>
                </c:pt>
                <c:pt idx="71">
                  <c:v>1.6819999999999999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1</c:v>
                </c:pt>
                <c:pt idx="78">
                  <c:v>1</c:v>
                </c:pt>
                <c:pt idx="79">
                  <c:v>-1</c:v>
                </c:pt>
                <c:pt idx="80">
                  <c:v>-1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-1.6819999999999999</c:v>
                </c:pt>
                <c:pt idx="86">
                  <c:v>1.6819999999999999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1</c:v>
                </c:pt>
                <c:pt idx="93">
                  <c:v>1</c:v>
                </c:pt>
                <c:pt idx="94">
                  <c:v>-1</c:v>
                </c:pt>
                <c:pt idx="95">
                  <c:v>-1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-1.6819999999999999</c:v>
                </c:pt>
                <c:pt idx="101">
                  <c:v>1.6819999999999999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1</c:v>
                </c:pt>
                <c:pt idx="108">
                  <c:v>1</c:v>
                </c:pt>
                <c:pt idx="109">
                  <c:v>-1</c:v>
                </c:pt>
                <c:pt idx="110">
                  <c:v>-1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-1.6819999999999999</c:v>
                </c:pt>
                <c:pt idx="116">
                  <c:v>1.6819999999999999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1</c:v>
                </c:pt>
                <c:pt idx="123">
                  <c:v>1</c:v>
                </c:pt>
                <c:pt idx="124">
                  <c:v>-1</c:v>
                </c:pt>
                <c:pt idx="125">
                  <c:v>-1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-1.6819999999999999</c:v>
                </c:pt>
                <c:pt idx="131">
                  <c:v>1.6819999999999999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B-41FD-86B3-28CDE90BF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3'!$AF$2:$AF$136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-1.6819999999999999</c:v>
                </c:pt>
                <c:pt idx="13">
                  <c:v>1.6819999999999999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-1.6819999999999999</c:v>
                </c:pt>
                <c:pt idx="28">
                  <c:v>1.6819999999999999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-1.6819999999999999</c:v>
                </c:pt>
                <c:pt idx="43">
                  <c:v>1.6819999999999999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-1.6819999999999999</c:v>
                </c:pt>
                <c:pt idx="58">
                  <c:v>1.6819999999999999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-1.6819999999999999</c:v>
                </c:pt>
                <c:pt idx="73">
                  <c:v>1.6819999999999999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-1.6819999999999999</c:v>
                </c:pt>
                <c:pt idx="88">
                  <c:v>1.6819999999999999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-1.6819999999999999</c:v>
                </c:pt>
                <c:pt idx="103">
                  <c:v>1.6819999999999999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-1.6819999999999999</c:v>
                </c:pt>
                <c:pt idx="118">
                  <c:v>1.6819999999999999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-1.6819999999999999</c:v>
                </c:pt>
                <c:pt idx="133">
                  <c:v>1.6819999999999999</c:v>
                </c:pt>
                <c:pt idx="134">
                  <c:v>0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2-4060-A677-F5F1B0BBC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360588</xdr:colOff>
      <xdr:row>51</xdr:row>
      <xdr:rowOff>84363</xdr:rowOff>
    </xdr:from>
    <xdr:to>
      <xdr:col>25</xdr:col>
      <xdr:colOff>204106</xdr:colOff>
      <xdr:row>69</xdr:row>
      <xdr:rowOff>27213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67BFB81-D5A3-48E1-BD23-D88B1E266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523875</xdr:colOff>
      <xdr:row>70</xdr:row>
      <xdr:rowOff>152400</xdr:rowOff>
    </xdr:from>
    <xdr:to>
      <xdr:col>25</xdr:col>
      <xdr:colOff>333375</xdr:colOff>
      <xdr:row>84</xdr:row>
      <xdr:rowOff>38100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A5784CC-525A-47D1-896E-D583A386A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517071</xdr:colOff>
      <xdr:row>84</xdr:row>
      <xdr:rowOff>163286</xdr:rowOff>
    </xdr:from>
    <xdr:to>
      <xdr:col>25</xdr:col>
      <xdr:colOff>326571</xdr:colOff>
      <xdr:row>98</xdr:row>
      <xdr:rowOff>48986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1216EDF-6DDF-47C1-BC57-BC2B7D588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517071</xdr:colOff>
      <xdr:row>99</xdr:row>
      <xdr:rowOff>0</xdr:rowOff>
    </xdr:from>
    <xdr:to>
      <xdr:col>25</xdr:col>
      <xdr:colOff>326571</xdr:colOff>
      <xdr:row>112</xdr:row>
      <xdr:rowOff>89807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4FA8D54-59C8-4AAC-BF06-092784A38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353786</xdr:colOff>
      <xdr:row>115</xdr:row>
      <xdr:rowOff>95250</xdr:rowOff>
    </xdr:from>
    <xdr:to>
      <xdr:col>25</xdr:col>
      <xdr:colOff>163286</xdr:colOff>
      <xdr:row>128</xdr:row>
      <xdr:rowOff>185058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64E5A13B-A285-4BC7-BDCB-BFA0AF4FC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353785</xdr:colOff>
      <xdr:row>129</xdr:row>
      <xdr:rowOff>68036</xdr:rowOff>
    </xdr:from>
    <xdr:to>
      <xdr:col>25</xdr:col>
      <xdr:colOff>163285</xdr:colOff>
      <xdr:row>142</xdr:row>
      <xdr:rowOff>157844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EDB61EC-3E40-4DB0-8A19-7B881F0E1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272142</xdr:colOff>
      <xdr:row>144</xdr:row>
      <xdr:rowOff>0</xdr:rowOff>
    </xdr:from>
    <xdr:to>
      <xdr:col>25</xdr:col>
      <xdr:colOff>81642</xdr:colOff>
      <xdr:row>157</xdr:row>
      <xdr:rowOff>89807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2C86816-1D6B-4E23-AAD3-70FCBDD79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57A30A-E760-4CDD-B6A1-FCFE4B25D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-1</xdr:colOff>
      <xdr:row>24</xdr:row>
      <xdr:rowOff>138546</xdr:rowOff>
    </xdr:from>
    <xdr:to>
      <xdr:col>29</xdr:col>
      <xdr:colOff>294408</xdr:colOff>
      <xdr:row>44</xdr:row>
      <xdr:rowOff>69273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18C0F9B-55CB-47DE-8C76-972493DB4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11546</xdr:colOff>
      <xdr:row>45</xdr:row>
      <xdr:rowOff>31173</xdr:rowOff>
    </xdr:from>
    <xdr:to>
      <xdr:col>29</xdr:col>
      <xdr:colOff>334818</xdr:colOff>
      <xdr:row>57</xdr:row>
      <xdr:rowOff>130463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A470E68-BC5F-40E0-AE5B-ABA66C03B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42911</xdr:colOff>
      <xdr:row>59</xdr:row>
      <xdr:rowOff>13468</xdr:rowOff>
    </xdr:from>
    <xdr:to>
      <xdr:col>29</xdr:col>
      <xdr:colOff>302105</xdr:colOff>
      <xdr:row>71</xdr:row>
      <xdr:rowOff>112759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ABC25DF-9C09-4DB1-A282-81339A45F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567266</xdr:colOff>
      <xdr:row>75</xdr:row>
      <xdr:rowOff>1926</xdr:rowOff>
    </xdr:from>
    <xdr:to>
      <xdr:col>29</xdr:col>
      <xdr:colOff>223210</xdr:colOff>
      <xdr:row>87</xdr:row>
      <xdr:rowOff>101216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F099D0A-7112-442E-BB28-7D4455930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381001</xdr:colOff>
      <xdr:row>25</xdr:row>
      <xdr:rowOff>103908</xdr:rowOff>
    </xdr:from>
    <xdr:to>
      <xdr:col>21</xdr:col>
      <xdr:colOff>617682</xdr:colOff>
      <xdr:row>37</xdr:row>
      <xdr:rowOff>203198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00C570D-D10E-46DA-B8D2-EDA852129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398318</xdr:colOff>
      <xdr:row>38</xdr:row>
      <xdr:rowOff>155864</xdr:rowOff>
    </xdr:from>
    <xdr:to>
      <xdr:col>21</xdr:col>
      <xdr:colOff>634999</xdr:colOff>
      <xdr:row>51</xdr:row>
      <xdr:rowOff>47334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F7D460D4-C999-412E-A00D-FC54B529A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398319</xdr:colOff>
      <xdr:row>51</xdr:row>
      <xdr:rowOff>207817</xdr:rowOff>
    </xdr:from>
    <xdr:to>
      <xdr:col>21</xdr:col>
      <xdr:colOff>635000</xdr:colOff>
      <xdr:row>64</xdr:row>
      <xdr:rowOff>99289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75207A52-C868-48B7-B0B4-18F70FA78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44822</xdr:colOff>
      <xdr:row>22</xdr:row>
      <xdr:rowOff>17930</xdr:rowOff>
    </xdr:from>
    <xdr:to>
      <xdr:col>16</xdr:col>
      <xdr:colOff>246528</xdr:colOff>
      <xdr:row>34</xdr:row>
      <xdr:rowOff>206189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25AD8AB-4BD7-4630-9E37-742F74A88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360588</xdr:colOff>
      <xdr:row>51</xdr:row>
      <xdr:rowOff>84363</xdr:rowOff>
    </xdr:from>
    <xdr:to>
      <xdr:col>25</xdr:col>
      <xdr:colOff>204106</xdr:colOff>
      <xdr:row>69</xdr:row>
      <xdr:rowOff>27213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CE603F2-EAAA-4FF6-A671-3F9EEF3D6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523875</xdr:colOff>
      <xdr:row>70</xdr:row>
      <xdr:rowOff>152400</xdr:rowOff>
    </xdr:from>
    <xdr:to>
      <xdr:col>25</xdr:col>
      <xdr:colOff>333375</xdr:colOff>
      <xdr:row>84</xdr:row>
      <xdr:rowOff>38100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6787F16-C593-4A44-999B-ADE209A0C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517071</xdr:colOff>
      <xdr:row>84</xdr:row>
      <xdr:rowOff>163286</xdr:rowOff>
    </xdr:from>
    <xdr:to>
      <xdr:col>25</xdr:col>
      <xdr:colOff>326571</xdr:colOff>
      <xdr:row>98</xdr:row>
      <xdr:rowOff>48986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B0E58D20-CEAD-4F96-B31C-FD0A957B6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517071</xdr:colOff>
      <xdr:row>99</xdr:row>
      <xdr:rowOff>0</xdr:rowOff>
    </xdr:from>
    <xdr:to>
      <xdr:col>25</xdr:col>
      <xdr:colOff>326571</xdr:colOff>
      <xdr:row>112</xdr:row>
      <xdr:rowOff>89807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DEBC39DB-93FC-4018-AD9F-0513B03A1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353786</xdr:colOff>
      <xdr:row>115</xdr:row>
      <xdr:rowOff>95250</xdr:rowOff>
    </xdr:from>
    <xdr:to>
      <xdr:col>25</xdr:col>
      <xdr:colOff>163286</xdr:colOff>
      <xdr:row>128</xdr:row>
      <xdr:rowOff>185058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CB2A3738-2043-4CCB-8A38-C5D4CDF1C3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353785</xdr:colOff>
      <xdr:row>129</xdr:row>
      <xdr:rowOff>68036</xdr:rowOff>
    </xdr:from>
    <xdr:to>
      <xdr:col>25</xdr:col>
      <xdr:colOff>163285</xdr:colOff>
      <xdr:row>142</xdr:row>
      <xdr:rowOff>157844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549CA969-4813-45F0-9F1B-BECC68B59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272142</xdr:colOff>
      <xdr:row>144</xdr:row>
      <xdr:rowOff>0</xdr:rowOff>
    </xdr:from>
    <xdr:to>
      <xdr:col>25</xdr:col>
      <xdr:colOff>81642</xdr:colOff>
      <xdr:row>157</xdr:row>
      <xdr:rowOff>89807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81A341FF-DD28-4321-86FE-0941593CF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9A5E-E626-4EA3-9B34-081DF714E3CC}">
  <dimension ref="A1:AL154"/>
  <sheetViews>
    <sheetView topLeftCell="A4" zoomScale="70" zoomScaleNormal="70" workbookViewId="0">
      <selection activeCell="Z19" sqref="Z19"/>
    </sheetView>
  </sheetViews>
  <sheetFormatPr defaultRowHeight="17" x14ac:dyDescent="0.4"/>
  <cols>
    <col min="18" max="18" width="8.7265625" style="72"/>
    <col min="28" max="28" width="8.7265625" style="72"/>
    <col min="36" max="36" width="13.6328125" bestFit="1" customWidth="1"/>
  </cols>
  <sheetData>
    <row r="1" spans="1:38" ht="17.5" thickBot="1" x14ac:dyDescent="0.45">
      <c r="E1" s="98" t="s">
        <v>234</v>
      </c>
      <c r="F1" s="98"/>
      <c r="G1" s="98"/>
      <c r="H1" s="98" t="s">
        <v>97</v>
      </c>
      <c r="I1" s="98"/>
      <c r="J1" s="98"/>
      <c r="K1" s="98" t="s">
        <v>98</v>
      </c>
      <c r="L1" s="98"/>
      <c r="M1" s="98"/>
      <c r="AB1" s="72" t="s">
        <v>123</v>
      </c>
      <c r="AC1" t="s">
        <v>114</v>
      </c>
      <c r="AD1" t="s">
        <v>120</v>
      </c>
      <c r="AE1" t="s">
        <v>121</v>
      </c>
      <c r="AF1" t="s">
        <v>122</v>
      </c>
      <c r="AG1" t="s">
        <v>107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</row>
    <row r="2" spans="1:38" ht="17.5" thickBot="1" x14ac:dyDescent="0.45">
      <c r="A2" s="14" t="s">
        <v>0</v>
      </c>
      <c r="B2" s="15" t="s">
        <v>1</v>
      </c>
      <c r="C2" s="15" t="s">
        <v>2</v>
      </c>
      <c r="D2" s="15" t="s">
        <v>3</v>
      </c>
      <c r="E2" s="22" t="s">
        <v>4</v>
      </c>
      <c r="F2" s="15" t="s">
        <v>5</v>
      </c>
      <c r="G2" s="15" t="s">
        <v>6</v>
      </c>
      <c r="H2" s="22" t="s">
        <v>4</v>
      </c>
      <c r="I2" s="15" t="s">
        <v>5</v>
      </c>
      <c r="J2" s="15" t="s">
        <v>6</v>
      </c>
      <c r="K2" s="22" t="s">
        <v>4</v>
      </c>
      <c r="L2" s="15" t="s">
        <v>5</v>
      </c>
      <c r="M2" s="15" t="s">
        <v>6</v>
      </c>
      <c r="N2" s="22" t="s">
        <v>15</v>
      </c>
      <c r="O2" s="23" t="s">
        <v>36</v>
      </c>
      <c r="P2" s="12" t="s">
        <v>23</v>
      </c>
      <c r="Q2">
        <v>15</v>
      </c>
      <c r="AB2" s="72">
        <v>1</v>
      </c>
      <c r="AC2">
        <v>23</v>
      </c>
      <c r="AD2">
        <f>B3</f>
        <v>-1</v>
      </c>
      <c r="AE2">
        <f t="shared" ref="AE2:AG16" si="0">C3</f>
        <v>-1</v>
      </c>
      <c r="AF2">
        <f t="shared" si="0"/>
        <v>-1</v>
      </c>
      <c r="AG2">
        <f>E3</f>
        <v>255</v>
      </c>
      <c r="AH2">
        <f>$S$45+$S$46*AD2+$S$47*AE2+$S$48*AD2*AE2+$S$49*AE2*AF2+$S$50*AF2^2</f>
        <v>340.77149499437962</v>
      </c>
      <c r="AI2">
        <f>N3</f>
        <v>292.22222222222223</v>
      </c>
      <c r="AJ2">
        <f>AG2-AH2</f>
        <v>-85.771494994379623</v>
      </c>
      <c r="AK2">
        <f>(_xlfn.RANK.EQ(AJ2,$AJ$2:$AJ$136,1)-0.5)/135*100</f>
        <v>12.962962962962962</v>
      </c>
      <c r="AL2">
        <f>_xlfn.NORM.INV(AK2/100,$AJ$138,$AJ$140)</f>
        <v>-87.419735835768023</v>
      </c>
    </row>
    <row r="3" spans="1:38" x14ac:dyDescent="0.4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300</v>
      </c>
      <c r="G3" s="6">
        <v>285</v>
      </c>
      <c r="H3" s="7">
        <v>240</v>
      </c>
      <c r="I3" s="6">
        <v>310</v>
      </c>
      <c r="J3" s="6">
        <v>300</v>
      </c>
      <c r="K3" s="7">
        <v>280</v>
      </c>
      <c r="L3" s="6">
        <v>300</v>
      </c>
      <c r="M3" s="6">
        <v>360</v>
      </c>
      <c r="N3" s="7">
        <f>AVERAGE(E3:M3)</f>
        <v>292.22222222222223</v>
      </c>
      <c r="O3" s="10">
        <f>_xlfn.VAR.S(E3:M3)</f>
        <v>1175.694444444438</v>
      </c>
      <c r="P3" t="s">
        <v>24</v>
      </c>
      <c r="Q3">
        <v>9</v>
      </c>
      <c r="R3" s="73"/>
      <c r="S3" s="42"/>
      <c r="AB3" s="72">
        <v>2</v>
      </c>
      <c r="AC3">
        <v>17</v>
      </c>
      <c r="AD3">
        <f t="shared" ref="AD3:AD16" si="1">B4</f>
        <v>1</v>
      </c>
      <c r="AE3">
        <f t="shared" si="0"/>
        <v>-1</v>
      </c>
      <c r="AF3">
        <f t="shared" si="0"/>
        <v>-1</v>
      </c>
      <c r="AG3">
        <f t="shared" si="0"/>
        <v>200</v>
      </c>
      <c r="AH3">
        <f t="shared" ref="AH3:AH66" si="2">$S$45+$S$46*AD3+$S$47*AE3+$S$48*AD3*AE3+$S$49*AE3*AF3+$S$50*AF3^2</f>
        <v>219.4127009040493</v>
      </c>
      <c r="AI3">
        <f t="shared" ref="AI3:AI16" si="3">N4</f>
        <v>191.66666666666666</v>
      </c>
      <c r="AJ3">
        <f t="shared" ref="AJ3:AJ66" si="4">AG3-AH3</f>
        <v>-19.412700904049302</v>
      </c>
      <c r="AK3">
        <f t="shared" ref="AK3:AK66" si="5">(_xlfn.RANK.EQ(AJ3,$AJ$2:$AJ$136,1)-0.5)/135*100</f>
        <v>55.925925925925924</v>
      </c>
      <c r="AL3">
        <f t="shared" ref="AL3:AL66" si="6">_xlfn.NORM.INV(AK3/100,$AJ$138,$AJ$140)</f>
        <v>-25.808081903427777</v>
      </c>
    </row>
    <row r="4" spans="1:38" x14ac:dyDescent="0.4">
      <c r="A4" s="17">
        <v>2</v>
      </c>
      <c r="B4" s="6">
        <v>1</v>
      </c>
      <c r="C4" s="6">
        <v>-1</v>
      </c>
      <c r="D4" s="6">
        <v>-1</v>
      </c>
      <c r="E4" s="13">
        <v>200</v>
      </c>
      <c r="F4" s="12">
        <v>205</v>
      </c>
      <c r="G4" s="12">
        <v>230</v>
      </c>
      <c r="H4" s="13">
        <v>220</v>
      </c>
      <c r="I4" s="12">
        <v>155</v>
      </c>
      <c r="J4" s="12">
        <v>200</v>
      </c>
      <c r="K4" s="13">
        <v>150</v>
      </c>
      <c r="L4" s="12">
        <v>165</v>
      </c>
      <c r="M4" s="12">
        <v>200</v>
      </c>
      <c r="N4" s="7">
        <f t="shared" ref="N4:N17" si="7">AVERAGE(E4:M4)</f>
        <v>191.66666666666666</v>
      </c>
      <c r="O4" s="10">
        <f t="shared" ref="O4:O17" si="8">_xlfn.VAR.S(E4:M4)</f>
        <v>806.25</v>
      </c>
      <c r="P4" t="s">
        <v>25</v>
      </c>
      <c r="Q4">
        <f>Q2*Q3</f>
        <v>135</v>
      </c>
      <c r="R4" s="74"/>
      <c r="S4" s="39"/>
      <c r="AB4" s="72">
        <v>3</v>
      </c>
      <c r="AC4">
        <v>18</v>
      </c>
      <c r="AD4">
        <f t="shared" si="1"/>
        <v>-1</v>
      </c>
      <c r="AE4">
        <f t="shared" si="0"/>
        <v>1</v>
      </c>
      <c r="AF4">
        <f t="shared" si="0"/>
        <v>-1</v>
      </c>
      <c r="AG4">
        <f t="shared" si="0"/>
        <v>150</v>
      </c>
      <c r="AH4">
        <f t="shared" si="2"/>
        <v>208.47037474007516</v>
      </c>
      <c r="AI4">
        <f t="shared" si="3"/>
        <v>181.66666666666666</v>
      </c>
      <c r="AJ4">
        <f t="shared" si="4"/>
        <v>-58.470374740075158</v>
      </c>
      <c r="AK4">
        <f t="shared" si="5"/>
        <v>21.111111111111111</v>
      </c>
      <c r="AL4">
        <f t="shared" si="6"/>
        <v>-71.714706518254559</v>
      </c>
    </row>
    <row r="5" spans="1:38" x14ac:dyDescent="0.4">
      <c r="A5" s="17">
        <v>3</v>
      </c>
      <c r="B5" s="6">
        <v>-1</v>
      </c>
      <c r="C5" s="6">
        <v>1</v>
      </c>
      <c r="D5" s="6">
        <v>-1</v>
      </c>
      <c r="E5" s="13">
        <v>150</v>
      </c>
      <c r="F5" s="12">
        <v>175</v>
      </c>
      <c r="G5" s="12">
        <v>160</v>
      </c>
      <c r="H5" s="13">
        <v>190</v>
      </c>
      <c r="I5" s="12">
        <v>150</v>
      </c>
      <c r="J5" s="12">
        <v>190</v>
      </c>
      <c r="K5" s="13">
        <v>220</v>
      </c>
      <c r="L5" s="12">
        <v>195</v>
      </c>
      <c r="M5" s="12">
        <v>205</v>
      </c>
      <c r="N5" s="7">
        <f t="shared" si="7"/>
        <v>181.66666666666666</v>
      </c>
      <c r="O5" s="10">
        <f t="shared" si="8"/>
        <v>606.25</v>
      </c>
      <c r="P5" t="s">
        <v>26</v>
      </c>
      <c r="Q5">
        <f>AVERAGE(N3:N17)</f>
        <v>209.11111111111114</v>
      </c>
      <c r="R5" s="74"/>
      <c r="S5" s="39"/>
      <c r="AB5" s="72">
        <v>4</v>
      </c>
      <c r="AC5">
        <v>4</v>
      </c>
      <c r="AD5">
        <f t="shared" si="1"/>
        <v>1</v>
      </c>
      <c r="AE5">
        <f t="shared" si="0"/>
        <v>1</v>
      </c>
      <c r="AF5">
        <f t="shared" si="0"/>
        <v>-1</v>
      </c>
      <c r="AG5">
        <f t="shared" si="0"/>
        <v>170</v>
      </c>
      <c r="AH5">
        <f t="shared" si="2"/>
        <v>191.55602509418941</v>
      </c>
      <c r="AI5">
        <f t="shared" si="3"/>
        <v>173.33333333333334</v>
      </c>
      <c r="AJ5">
        <f t="shared" si="4"/>
        <v>-21.556025094189408</v>
      </c>
      <c r="AK5">
        <f t="shared" si="5"/>
        <v>53.703703703703709</v>
      </c>
      <c r="AL5">
        <f t="shared" si="6"/>
        <v>-28.515195728814795</v>
      </c>
    </row>
    <row r="6" spans="1:38" x14ac:dyDescent="0.4">
      <c r="A6" s="17">
        <v>4</v>
      </c>
      <c r="B6" s="6">
        <v>1</v>
      </c>
      <c r="C6" s="6">
        <v>1</v>
      </c>
      <c r="D6" s="6">
        <v>-1</v>
      </c>
      <c r="E6" s="13">
        <v>170</v>
      </c>
      <c r="F6" s="12">
        <v>210</v>
      </c>
      <c r="G6" s="12">
        <v>160</v>
      </c>
      <c r="H6" s="13">
        <v>160</v>
      </c>
      <c r="I6" s="12">
        <v>170</v>
      </c>
      <c r="J6" s="12">
        <v>185</v>
      </c>
      <c r="K6" s="13">
        <v>150</v>
      </c>
      <c r="L6" s="12">
        <v>155</v>
      </c>
      <c r="M6" s="12">
        <v>200</v>
      </c>
      <c r="N6" s="7">
        <f t="shared" si="7"/>
        <v>173.33333333333334</v>
      </c>
      <c r="O6" s="10">
        <f t="shared" si="8"/>
        <v>431.25</v>
      </c>
      <c r="P6" t="s">
        <v>37</v>
      </c>
      <c r="Q6">
        <f>SUM(O3:O17)/Q2</f>
        <v>682.91666666666629</v>
      </c>
      <c r="R6" s="74"/>
      <c r="S6" s="39"/>
      <c r="AB6" s="72">
        <v>5</v>
      </c>
      <c r="AC6">
        <v>21</v>
      </c>
      <c r="AD6">
        <f t="shared" si="1"/>
        <v>-1</v>
      </c>
      <c r="AE6">
        <f t="shared" si="0"/>
        <v>-1</v>
      </c>
      <c r="AF6">
        <f t="shared" si="0"/>
        <v>1</v>
      </c>
      <c r="AG6">
        <f t="shared" si="0"/>
        <v>300</v>
      </c>
      <c r="AH6">
        <f t="shared" si="2"/>
        <v>315.21593943882408</v>
      </c>
      <c r="AI6">
        <f t="shared" si="3"/>
        <v>297.22222222222223</v>
      </c>
      <c r="AJ6">
        <f t="shared" si="4"/>
        <v>-15.21593943882408</v>
      </c>
      <c r="AK6">
        <f t="shared" si="5"/>
        <v>61.851851851851848</v>
      </c>
      <c r="AL6">
        <f t="shared" si="6"/>
        <v>-18.451704364798328</v>
      </c>
    </row>
    <row r="7" spans="1:38" x14ac:dyDescent="0.4">
      <c r="A7" s="17">
        <v>5</v>
      </c>
      <c r="B7" s="6">
        <v>-1</v>
      </c>
      <c r="C7" s="6">
        <v>-1</v>
      </c>
      <c r="D7" s="6">
        <v>1</v>
      </c>
      <c r="E7" s="13">
        <v>300</v>
      </c>
      <c r="F7" s="12">
        <v>290</v>
      </c>
      <c r="G7" s="12">
        <v>345</v>
      </c>
      <c r="H7" s="13">
        <v>230</v>
      </c>
      <c r="I7" s="12">
        <v>285</v>
      </c>
      <c r="J7" s="12">
        <v>270</v>
      </c>
      <c r="K7" s="13">
        <v>275</v>
      </c>
      <c r="L7" s="12">
        <v>295</v>
      </c>
      <c r="M7" s="12">
        <v>385</v>
      </c>
      <c r="N7" s="7">
        <f t="shared" si="7"/>
        <v>297.22222222222223</v>
      </c>
      <c r="O7" s="10">
        <f t="shared" si="8"/>
        <v>1994.444444444438</v>
      </c>
      <c r="P7" t="s">
        <v>38</v>
      </c>
      <c r="Q7">
        <f>4*Q6/(Q2*Q3)</f>
        <v>20.234567901234556</v>
      </c>
      <c r="R7" t="s">
        <v>127</v>
      </c>
      <c r="AB7" s="72">
        <v>6</v>
      </c>
      <c r="AC7">
        <v>16</v>
      </c>
      <c r="AD7">
        <f t="shared" si="1"/>
        <v>1</v>
      </c>
      <c r="AE7">
        <f t="shared" si="0"/>
        <v>-1</v>
      </c>
      <c r="AF7">
        <f t="shared" si="0"/>
        <v>1</v>
      </c>
      <c r="AG7">
        <f t="shared" si="0"/>
        <v>140</v>
      </c>
      <c r="AH7">
        <f t="shared" si="2"/>
        <v>193.8571453484937</v>
      </c>
      <c r="AI7">
        <f t="shared" si="3"/>
        <v>154.44444444444446</v>
      </c>
      <c r="AJ7">
        <f t="shared" si="4"/>
        <v>-53.857145348493702</v>
      </c>
      <c r="AK7">
        <f t="shared" si="5"/>
        <v>24.074074074074073</v>
      </c>
      <c r="AL7">
        <f t="shared" si="6"/>
        <v>-66.955993066488716</v>
      </c>
    </row>
    <row r="8" spans="1:38" ht="17.5" thickBot="1" x14ac:dyDescent="0.45">
      <c r="A8" s="17">
        <v>6</v>
      </c>
      <c r="B8" s="6">
        <v>1</v>
      </c>
      <c r="C8" s="6">
        <v>-1</v>
      </c>
      <c r="D8" s="6">
        <v>1</v>
      </c>
      <c r="E8" s="13">
        <v>140</v>
      </c>
      <c r="F8" s="12">
        <v>150</v>
      </c>
      <c r="G8" s="12">
        <v>145</v>
      </c>
      <c r="H8" s="13">
        <v>200</v>
      </c>
      <c r="I8" s="12">
        <v>150</v>
      </c>
      <c r="J8" s="12">
        <v>185</v>
      </c>
      <c r="K8" s="13">
        <v>145</v>
      </c>
      <c r="L8" s="12">
        <v>140</v>
      </c>
      <c r="M8" s="12">
        <v>135</v>
      </c>
      <c r="N8" s="7">
        <f t="shared" si="7"/>
        <v>154.44444444444446</v>
      </c>
      <c r="O8" s="10">
        <f t="shared" si="8"/>
        <v>502.77777777777737</v>
      </c>
      <c r="P8" t="s">
        <v>40</v>
      </c>
      <c r="Q8">
        <f>Q7^0.5</f>
        <v>4.4982849955549229</v>
      </c>
      <c r="R8"/>
      <c r="AB8" s="72">
        <v>7</v>
      </c>
      <c r="AC8">
        <v>22</v>
      </c>
      <c r="AD8">
        <f t="shared" si="1"/>
        <v>-1</v>
      </c>
      <c r="AE8">
        <f t="shared" si="0"/>
        <v>1</v>
      </c>
      <c r="AF8">
        <f t="shared" si="0"/>
        <v>1</v>
      </c>
      <c r="AG8">
        <f t="shared" si="0"/>
        <v>175</v>
      </c>
      <c r="AH8">
        <f t="shared" si="2"/>
        <v>234.02593029563073</v>
      </c>
      <c r="AI8">
        <f t="shared" si="3"/>
        <v>225.55555555555554</v>
      </c>
      <c r="AJ8">
        <f t="shared" si="4"/>
        <v>-59.025930295630729</v>
      </c>
      <c r="AK8">
        <f t="shared" si="5"/>
        <v>19.62962962962963</v>
      </c>
      <c r="AL8">
        <f t="shared" si="6"/>
        <v>-74.240138531322685</v>
      </c>
    </row>
    <row r="9" spans="1:38" x14ac:dyDescent="0.4">
      <c r="A9" s="17">
        <v>7</v>
      </c>
      <c r="B9" s="6">
        <v>-1</v>
      </c>
      <c r="C9" s="6">
        <v>1</v>
      </c>
      <c r="D9" s="6">
        <v>1</v>
      </c>
      <c r="E9" s="13">
        <v>175</v>
      </c>
      <c r="F9" s="12">
        <v>210</v>
      </c>
      <c r="G9" s="12">
        <v>230</v>
      </c>
      <c r="H9" s="13">
        <v>230</v>
      </c>
      <c r="I9" s="12">
        <v>210</v>
      </c>
      <c r="J9" s="12">
        <v>245</v>
      </c>
      <c r="K9" s="13">
        <v>245</v>
      </c>
      <c r="L9" s="12">
        <v>210</v>
      </c>
      <c r="M9" s="12">
        <v>275</v>
      </c>
      <c r="N9" s="7">
        <f t="shared" si="7"/>
        <v>225.55555555555554</v>
      </c>
      <c r="O9" s="10">
        <f t="shared" si="8"/>
        <v>815.27777777778101</v>
      </c>
      <c r="P9" t="s">
        <v>41</v>
      </c>
      <c r="Q9">
        <f>Q2*(Q3-1)</f>
        <v>120</v>
      </c>
      <c r="R9" s="42" t="s">
        <v>128</v>
      </c>
      <c r="S9" s="42"/>
      <c r="AB9" s="72">
        <v>8</v>
      </c>
      <c r="AC9">
        <v>1</v>
      </c>
      <c r="AD9">
        <f t="shared" si="1"/>
        <v>1</v>
      </c>
      <c r="AE9">
        <f t="shared" si="0"/>
        <v>1</v>
      </c>
      <c r="AF9">
        <f t="shared" si="0"/>
        <v>1</v>
      </c>
      <c r="AG9">
        <f t="shared" si="0"/>
        <v>180</v>
      </c>
      <c r="AH9">
        <f t="shared" si="2"/>
        <v>217.11158064974501</v>
      </c>
      <c r="AI9">
        <f t="shared" si="3"/>
        <v>199.44444444444446</v>
      </c>
      <c r="AJ9">
        <f t="shared" si="4"/>
        <v>-37.111580649745008</v>
      </c>
      <c r="AK9">
        <f t="shared" si="5"/>
        <v>40.370370370370374</v>
      </c>
      <c r="AL9">
        <f t="shared" si="6"/>
        <v>-44.759147756051817</v>
      </c>
    </row>
    <row r="10" spans="1:38" ht="17.5" thickBot="1" x14ac:dyDescent="0.45">
      <c r="A10" s="19">
        <v>8</v>
      </c>
      <c r="B10" s="20">
        <v>1</v>
      </c>
      <c r="C10" s="20">
        <v>1</v>
      </c>
      <c r="D10" s="20">
        <v>1</v>
      </c>
      <c r="E10" s="24">
        <v>180</v>
      </c>
      <c r="F10" s="25">
        <v>175</v>
      </c>
      <c r="G10" s="25">
        <v>205</v>
      </c>
      <c r="H10" s="24">
        <v>200</v>
      </c>
      <c r="I10" s="25">
        <v>250</v>
      </c>
      <c r="J10" s="25">
        <v>205</v>
      </c>
      <c r="K10" s="24">
        <v>200</v>
      </c>
      <c r="L10" s="25">
        <v>175</v>
      </c>
      <c r="M10" s="25">
        <v>205</v>
      </c>
      <c r="N10" s="8">
        <f t="shared" si="7"/>
        <v>199.44444444444446</v>
      </c>
      <c r="O10" s="11">
        <f t="shared" si="8"/>
        <v>527.77777777778101</v>
      </c>
      <c r="R10" s="39" t="s">
        <v>129</v>
      </c>
      <c r="S10" s="39">
        <v>0.70265797052968648</v>
      </c>
      <c r="AB10" s="72">
        <v>9</v>
      </c>
      <c r="AC10">
        <v>37</v>
      </c>
      <c r="AD10">
        <f t="shared" si="1"/>
        <v>-1.6819999999999999</v>
      </c>
      <c r="AE10">
        <f t="shared" si="0"/>
        <v>0</v>
      </c>
      <c r="AF10">
        <f t="shared" si="0"/>
        <v>0</v>
      </c>
      <c r="AG10">
        <f t="shared" si="0"/>
        <v>210</v>
      </c>
      <c r="AH10">
        <f t="shared" si="2"/>
        <v>321.20890508741979</v>
      </c>
      <c r="AI10">
        <f t="shared" si="3"/>
        <v>179.44444444444446</v>
      </c>
      <c r="AJ10">
        <f t="shared" si="4"/>
        <v>-111.20890508741979</v>
      </c>
      <c r="AK10">
        <f t="shared" si="5"/>
        <v>8.518518518518519</v>
      </c>
      <c r="AL10">
        <f t="shared" si="6"/>
        <v>-99.135424049241124</v>
      </c>
    </row>
    <row r="11" spans="1:38" x14ac:dyDescent="0.4">
      <c r="A11" s="17">
        <v>9</v>
      </c>
      <c r="B11" s="6">
        <v>-1.6819999999999999</v>
      </c>
      <c r="C11" s="6">
        <v>0</v>
      </c>
      <c r="D11" s="6">
        <v>0</v>
      </c>
      <c r="E11" s="22">
        <v>210</v>
      </c>
      <c r="F11" s="6">
        <v>220</v>
      </c>
      <c r="G11" s="57">
        <v>215</v>
      </c>
      <c r="H11" s="6">
        <v>145</v>
      </c>
      <c r="I11" s="6">
        <v>160</v>
      </c>
      <c r="J11" s="57">
        <v>150</v>
      </c>
      <c r="K11" s="6">
        <v>165</v>
      </c>
      <c r="L11" s="6">
        <v>175</v>
      </c>
      <c r="M11" s="6">
        <v>175</v>
      </c>
      <c r="N11" s="7">
        <f>AVERAGE(E11:M11)</f>
        <v>179.44444444444446</v>
      </c>
      <c r="O11" s="10">
        <f>_xlfn.VAR.S(E11:M11)</f>
        <v>815.27777777778101</v>
      </c>
      <c r="R11" s="39" t="s">
        <v>130</v>
      </c>
      <c r="S11" s="39">
        <v>0.49372822354889773</v>
      </c>
      <c r="AB11" s="72">
        <v>10</v>
      </c>
      <c r="AC11">
        <v>26</v>
      </c>
      <c r="AD11">
        <f t="shared" si="1"/>
        <v>1.6819999999999999</v>
      </c>
      <c r="AE11">
        <f t="shared" si="0"/>
        <v>0</v>
      </c>
      <c r="AF11">
        <f t="shared" si="0"/>
        <v>0</v>
      </c>
      <c r="AG11">
        <f t="shared" si="0"/>
        <v>195</v>
      </c>
      <c r="AH11">
        <f t="shared" si="2"/>
        <v>204.92119120526203</v>
      </c>
      <c r="AI11">
        <f t="shared" si="3"/>
        <v>181.11111111111111</v>
      </c>
      <c r="AJ11">
        <f t="shared" si="4"/>
        <v>-9.9211912052620335</v>
      </c>
      <c r="AK11">
        <f t="shared" si="5"/>
        <v>68.518518518518519</v>
      </c>
      <c r="AL11">
        <f t="shared" si="6"/>
        <v>-9.7371641292491411</v>
      </c>
    </row>
    <row r="12" spans="1:38" x14ac:dyDescent="0.4">
      <c r="A12" s="17">
        <v>10</v>
      </c>
      <c r="B12" s="6">
        <v>1.6819999999999999</v>
      </c>
      <c r="C12" s="6">
        <v>0</v>
      </c>
      <c r="D12" s="6">
        <v>0</v>
      </c>
      <c r="E12" s="7">
        <v>195</v>
      </c>
      <c r="F12" s="6">
        <v>205</v>
      </c>
      <c r="G12" s="33">
        <v>215</v>
      </c>
      <c r="H12" s="6">
        <v>170</v>
      </c>
      <c r="I12" s="6">
        <v>190</v>
      </c>
      <c r="J12" s="33">
        <v>165</v>
      </c>
      <c r="K12" s="6">
        <v>155</v>
      </c>
      <c r="L12" s="6">
        <v>165</v>
      </c>
      <c r="M12" s="6">
        <v>170</v>
      </c>
      <c r="N12" s="7">
        <f t="shared" si="7"/>
        <v>181.11111111111111</v>
      </c>
      <c r="O12" s="10">
        <f t="shared" si="8"/>
        <v>429.86111111110949</v>
      </c>
      <c r="R12" s="39" t="s">
        <v>131</v>
      </c>
      <c r="S12" s="39">
        <v>0.45289985448026049</v>
      </c>
      <c r="AB12" s="72">
        <v>11</v>
      </c>
      <c r="AC12">
        <v>32</v>
      </c>
      <c r="AD12">
        <f t="shared" si="1"/>
        <v>0</v>
      </c>
      <c r="AE12">
        <f t="shared" si="0"/>
        <v>-1.6819999999999999</v>
      </c>
      <c r="AF12">
        <f t="shared" si="0"/>
        <v>0</v>
      </c>
      <c r="AG12">
        <f t="shared" si="0"/>
        <v>205</v>
      </c>
      <c r="AH12">
        <f t="shared" si="2"/>
        <v>308.91917916909983</v>
      </c>
      <c r="AI12">
        <f t="shared" si="3"/>
        <v>196.11111111111111</v>
      </c>
      <c r="AJ12">
        <f t="shared" si="4"/>
        <v>-103.91917916909983</v>
      </c>
      <c r="AK12">
        <f t="shared" si="5"/>
        <v>10</v>
      </c>
      <c r="AL12">
        <f t="shared" si="6"/>
        <v>-94.819873691367519</v>
      </c>
    </row>
    <row r="13" spans="1:38" x14ac:dyDescent="0.4">
      <c r="A13" s="17">
        <v>11</v>
      </c>
      <c r="B13" s="6">
        <v>0</v>
      </c>
      <c r="C13" s="6">
        <v>-1.6819999999999999</v>
      </c>
      <c r="D13" s="6">
        <v>0</v>
      </c>
      <c r="E13" s="7">
        <v>205</v>
      </c>
      <c r="F13" s="6">
        <v>185</v>
      </c>
      <c r="G13" s="33">
        <v>180</v>
      </c>
      <c r="H13" s="6">
        <v>175</v>
      </c>
      <c r="I13" s="6">
        <v>185</v>
      </c>
      <c r="J13" s="33">
        <v>225</v>
      </c>
      <c r="K13" s="6">
        <v>225</v>
      </c>
      <c r="L13" s="6">
        <v>180</v>
      </c>
      <c r="M13" s="6">
        <v>205</v>
      </c>
      <c r="N13" s="7">
        <f t="shared" si="7"/>
        <v>196.11111111111111</v>
      </c>
      <c r="O13" s="10">
        <f t="shared" si="8"/>
        <v>379.86111111111114</v>
      </c>
      <c r="R13" s="39" t="s">
        <v>132</v>
      </c>
      <c r="S13" s="39">
        <v>34.400335151590305</v>
      </c>
      <c r="AB13" s="72">
        <v>12</v>
      </c>
      <c r="AC13">
        <v>42</v>
      </c>
      <c r="AD13">
        <f t="shared" si="1"/>
        <v>0</v>
      </c>
      <c r="AE13">
        <f t="shared" si="0"/>
        <v>1.6819999999999999</v>
      </c>
      <c r="AF13">
        <f t="shared" si="0"/>
        <v>0</v>
      </c>
      <c r="AG13">
        <f t="shared" si="0"/>
        <v>200</v>
      </c>
      <c r="AH13">
        <f t="shared" si="2"/>
        <v>217.21091712358205</v>
      </c>
      <c r="AI13">
        <f t="shared" si="3"/>
        <v>214.44444444444446</v>
      </c>
      <c r="AJ13">
        <f t="shared" si="4"/>
        <v>-17.21091712358205</v>
      </c>
      <c r="AK13">
        <f t="shared" si="5"/>
        <v>59.629629629629633</v>
      </c>
      <c r="AL13">
        <f t="shared" si="6"/>
        <v>-21.240852243948218</v>
      </c>
    </row>
    <row r="14" spans="1:38" ht="17.5" thickBot="1" x14ac:dyDescent="0.45">
      <c r="A14" s="17">
        <v>12</v>
      </c>
      <c r="B14" s="6">
        <v>0</v>
      </c>
      <c r="C14" s="6">
        <v>1.6819999999999999</v>
      </c>
      <c r="D14" s="6">
        <v>0</v>
      </c>
      <c r="E14" s="7">
        <v>200</v>
      </c>
      <c r="F14" s="6">
        <v>190</v>
      </c>
      <c r="G14" s="33">
        <v>205</v>
      </c>
      <c r="H14" s="6">
        <v>225</v>
      </c>
      <c r="I14" s="6">
        <v>195</v>
      </c>
      <c r="J14" s="33">
        <v>220</v>
      </c>
      <c r="K14" s="6">
        <v>240</v>
      </c>
      <c r="L14" s="6">
        <v>235</v>
      </c>
      <c r="M14" s="6">
        <v>220</v>
      </c>
      <c r="N14" s="7">
        <f t="shared" si="7"/>
        <v>214.44444444444446</v>
      </c>
      <c r="O14" s="10">
        <f t="shared" si="8"/>
        <v>315.27777777777777</v>
      </c>
      <c r="R14" s="40" t="s">
        <v>133</v>
      </c>
      <c r="S14" s="40">
        <v>135</v>
      </c>
      <c r="AB14" s="72">
        <v>13</v>
      </c>
      <c r="AC14">
        <v>29</v>
      </c>
      <c r="AD14">
        <f t="shared" si="1"/>
        <v>0</v>
      </c>
      <c r="AE14">
        <f t="shared" si="0"/>
        <v>0</v>
      </c>
      <c r="AF14">
        <f t="shared" si="0"/>
        <v>-1.6819999999999999</v>
      </c>
      <c r="AG14">
        <f t="shared" si="0"/>
        <v>205</v>
      </c>
      <c r="AH14">
        <f t="shared" si="2"/>
        <v>197.96011723478756</v>
      </c>
      <c r="AI14">
        <f t="shared" si="3"/>
        <v>195</v>
      </c>
      <c r="AJ14">
        <f t="shared" si="4"/>
        <v>7.0398827652124396</v>
      </c>
      <c r="AK14">
        <f t="shared" si="5"/>
        <v>80.370370370370367</v>
      </c>
      <c r="AL14">
        <f t="shared" si="6"/>
        <v>8.2401385313226427</v>
      </c>
    </row>
    <row r="15" spans="1:38" x14ac:dyDescent="0.4">
      <c r="A15" s="17">
        <v>13</v>
      </c>
      <c r="B15" s="6">
        <v>0</v>
      </c>
      <c r="C15" s="6">
        <v>0</v>
      </c>
      <c r="D15" s="6">
        <v>-1.6819999999999999</v>
      </c>
      <c r="E15" s="7">
        <v>205</v>
      </c>
      <c r="F15" s="6">
        <v>190</v>
      </c>
      <c r="G15" s="33">
        <v>220</v>
      </c>
      <c r="H15" s="6">
        <v>210</v>
      </c>
      <c r="I15" s="6">
        <v>230</v>
      </c>
      <c r="J15" s="33">
        <v>200</v>
      </c>
      <c r="K15" s="6">
        <v>175</v>
      </c>
      <c r="L15" s="6">
        <v>155</v>
      </c>
      <c r="M15" s="6">
        <v>170</v>
      </c>
      <c r="N15" s="7">
        <f t="shared" si="7"/>
        <v>195</v>
      </c>
      <c r="O15" s="10">
        <f t="shared" si="8"/>
        <v>606.25</v>
      </c>
      <c r="R15"/>
      <c r="AB15" s="72">
        <v>14</v>
      </c>
      <c r="AC15">
        <v>44</v>
      </c>
      <c r="AD15">
        <f t="shared" si="1"/>
        <v>0</v>
      </c>
      <c r="AE15">
        <f t="shared" si="0"/>
        <v>0</v>
      </c>
      <c r="AF15">
        <f t="shared" si="0"/>
        <v>1.6819999999999999</v>
      </c>
      <c r="AG15">
        <f t="shared" si="0"/>
        <v>195</v>
      </c>
      <c r="AH15">
        <f t="shared" si="2"/>
        <v>197.96011723478756</v>
      </c>
      <c r="AI15">
        <f t="shared" si="3"/>
        <v>226.66666666666666</v>
      </c>
      <c r="AJ15">
        <f t="shared" si="4"/>
        <v>-2.9601172347875604</v>
      </c>
      <c r="AK15">
        <f t="shared" si="5"/>
        <v>75.18518518518519</v>
      </c>
      <c r="AL15">
        <f t="shared" si="6"/>
        <v>-0.18209297003195246</v>
      </c>
    </row>
    <row r="16" spans="1:38" ht="17.5" thickBot="1" x14ac:dyDescent="0.45">
      <c r="A16" s="17">
        <v>14</v>
      </c>
      <c r="B16" s="6">
        <v>0</v>
      </c>
      <c r="C16" s="6">
        <v>0</v>
      </c>
      <c r="D16" s="6">
        <v>1.6819999999999999</v>
      </c>
      <c r="E16" s="7">
        <v>195</v>
      </c>
      <c r="F16" s="6">
        <v>220</v>
      </c>
      <c r="G16" s="33">
        <v>210</v>
      </c>
      <c r="H16" s="6">
        <v>230</v>
      </c>
      <c r="I16" s="6">
        <v>245</v>
      </c>
      <c r="J16" s="33">
        <v>245</v>
      </c>
      <c r="K16" s="6">
        <v>225</v>
      </c>
      <c r="L16" s="6">
        <v>230</v>
      </c>
      <c r="M16" s="6">
        <v>240</v>
      </c>
      <c r="N16" s="7">
        <f t="shared" si="7"/>
        <v>226.66666666666666</v>
      </c>
      <c r="O16" s="10">
        <f t="shared" si="8"/>
        <v>275</v>
      </c>
      <c r="R16" t="s">
        <v>134</v>
      </c>
      <c r="AB16" s="72">
        <v>15</v>
      </c>
      <c r="AC16">
        <v>43</v>
      </c>
      <c r="AD16">
        <f t="shared" si="1"/>
        <v>0</v>
      </c>
      <c r="AE16">
        <f t="shared" si="0"/>
        <v>0</v>
      </c>
      <c r="AF16">
        <f t="shared" si="0"/>
        <v>0</v>
      </c>
      <c r="AG16">
        <f t="shared" si="0"/>
        <v>250</v>
      </c>
      <c r="AH16">
        <f t="shared" si="2"/>
        <v>263.06504814634093</v>
      </c>
      <c r="AI16">
        <f t="shared" si="3"/>
        <v>228.33333333333334</v>
      </c>
      <c r="AJ16">
        <f t="shared" si="4"/>
        <v>-13.065048146340928</v>
      </c>
      <c r="AK16">
        <f t="shared" si="5"/>
        <v>64.81481481481481</v>
      </c>
      <c r="AL16">
        <f t="shared" si="6"/>
        <v>-14.653736168294916</v>
      </c>
    </row>
    <row r="17" spans="1:38" ht="17.5" thickBot="1" x14ac:dyDescent="0.45">
      <c r="A17" s="77">
        <v>15</v>
      </c>
      <c r="B17" s="78">
        <v>0</v>
      </c>
      <c r="C17" s="78">
        <v>0</v>
      </c>
      <c r="D17" s="78">
        <v>0</v>
      </c>
      <c r="E17" s="79">
        <v>250</v>
      </c>
      <c r="F17" s="78">
        <v>230</v>
      </c>
      <c r="G17" s="78">
        <v>260</v>
      </c>
      <c r="H17" s="79">
        <v>210</v>
      </c>
      <c r="I17" s="78">
        <v>260</v>
      </c>
      <c r="J17" s="78">
        <v>225</v>
      </c>
      <c r="K17" s="79">
        <v>200</v>
      </c>
      <c r="L17" s="78">
        <v>200</v>
      </c>
      <c r="M17" s="78">
        <v>220</v>
      </c>
      <c r="N17" s="79">
        <f t="shared" si="7"/>
        <v>228.33333333333334</v>
      </c>
      <c r="O17" s="80">
        <f t="shared" si="8"/>
        <v>562.5</v>
      </c>
      <c r="R17" s="41"/>
      <c r="S17" s="41" t="s">
        <v>139</v>
      </c>
      <c r="T17" s="41" t="s">
        <v>140</v>
      </c>
      <c r="U17" s="41" t="s">
        <v>141</v>
      </c>
      <c r="V17" s="41" t="s">
        <v>142</v>
      </c>
      <c r="W17" s="41" t="s">
        <v>143</v>
      </c>
      <c r="AB17" s="72">
        <v>16</v>
      </c>
      <c r="AC17">
        <v>69</v>
      </c>
      <c r="AD17">
        <f>AD2</f>
        <v>-1</v>
      </c>
      <c r="AE17">
        <f t="shared" ref="AE17:AF17" si="9">AE2</f>
        <v>-1</v>
      </c>
      <c r="AF17">
        <f t="shared" si="9"/>
        <v>-1</v>
      </c>
      <c r="AG17">
        <f>F3</f>
        <v>300</v>
      </c>
      <c r="AH17">
        <f t="shared" si="2"/>
        <v>340.77149499437962</v>
      </c>
      <c r="AI17">
        <f>AI2</f>
        <v>292.22222222222223</v>
      </c>
      <c r="AJ17">
        <f t="shared" si="4"/>
        <v>-40.771494994379623</v>
      </c>
      <c r="AK17">
        <f t="shared" si="5"/>
        <v>35.185185185185183</v>
      </c>
      <c r="AL17">
        <f t="shared" si="6"/>
        <v>-51.34626383170513</v>
      </c>
    </row>
    <row r="18" spans="1:38" x14ac:dyDescent="0.4">
      <c r="R18" s="39" t="s">
        <v>135</v>
      </c>
      <c r="S18" s="39">
        <v>10</v>
      </c>
      <c r="T18" s="39">
        <v>143103.83407415776</v>
      </c>
      <c r="U18" s="39">
        <v>14310.383407415775</v>
      </c>
      <c r="V18" s="39">
        <v>12.092773598643694</v>
      </c>
      <c r="W18" s="39">
        <v>2.1488999592525097E-14</v>
      </c>
      <c r="AB18" s="72">
        <v>17</v>
      </c>
      <c r="AC18">
        <v>49</v>
      </c>
      <c r="AD18">
        <f t="shared" ref="AD18:AF33" si="10">AD3</f>
        <v>1</v>
      </c>
      <c r="AE18">
        <f t="shared" si="10"/>
        <v>-1</v>
      </c>
      <c r="AF18">
        <f t="shared" si="10"/>
        <v>-1</v>
      </c>
      <c r="AG18">
        <f t="shared" ref="AG18:AG31" si="11">F4</f>
        <v>205</v>
      </c>
      <c r="AH18">
        <f t="shared" si="2"/>
        <v>219.4127009040493</v>
      </c>
      <c r="AI18">
        <f t="shared" ref="AI18:AI81" si="12">AI3</f>
        <v>191.66666666666666</v>
      </c>
      <c r="AJ18">
        <f t="shared" si="4"/>
        <v>-14.412700904049302</v>
      </c>
      <c r="AK18">
        <f t="shared" si="5"/>
        <v>63.333333333333329</v>
      </c>
      <c r="AL18">
        <f t="shared" si="6"/>
        <v>-16.565459444529246</v>
      </c>
    </row>
    <row r="19" spans="1:38" x14ac:dyDescent="0.4">
      <c r="A19" t="s">
        <v>0</v>
      </c>
      <c r="B19" t="s">
        <v>1</v>
      </c>
      <c r="C19" t="s">
        <v>2</v>
      </c>
      <c r="D19" t="s">
        <v>3</v>
      </c>
      <c r="E19" t="s">
        <v>11</v>
      </c>
      <c r="F19" t="s">
        <v>12</v>
      </c>
      <c r="G19" t="s">
        <v>13</v>
      </c>
      <c r="H19" t="s">
        <v>14</v>
      </c>
      <c r="I19" t="s">
        <v>229</v>
      </c>
      <c r="J19" t="s">
        <v>231</v>
      </c>
      <c r="K19" t="s">
        <v>233</v>
      </c>
      <c r="L19" t="s">
        <v>16</v>
      </c>
      <c r="M19" t="str">
        <f>B19</f>
        <v>x1</v>
      </c>
      <c r="N19" t="str">
        <f>C19</f>
        <v>x2</v>
      </c>
      <c r="O19" t="str">
        <f>E19</f>
        <v>x1x2</v>
      </c>
      <c r="P19" t="str">
        <f>F19</f>
        <v>x2x3</v>
      </c>
      <c r="Q19" t="str">
        <f>K19</f>
        <v>x3^2</v>
      </c>
      <c r="R19" s="39" t="s">
        <v>136</v>
      </c>
      <c r="S19" s="39">
        <v>124</v>
      </c>
      <c r="T19" s="39">
        <v>146739.49925917573</v>
      </c>
      <c r="U19" s="39">
        <v>1183.3830585417397</v>
      </c>
      <c r="V19" s="39"/>
      <c r="W19" s="39"/>
      <c r="AB19" s="72">
        <v>18</v>
      </c>
      <c r="AC19">
        <v>66</v>
      </c>
      <c r="AD19">
        <f t="shared" si="10"/>
        <v>-1</v>
      </c>
      <c r="AE19">
        <f t="shared" si="10"/>
        <v>1</v>
      </c>
      <c r="AF19">
        <f t="shared" si="10"/>
        <v>-1</v>
      </c>
      <c r="AG19">
        <f t="shared" si="11"/>
        <v>175</v>
      </c>
      <c r="AH19">
        <f t="shared" si="2"/>
        <v>208.47037474007516</v>
      </c>
      <c r="AI19">
        <f t="shared" si="12"/>
        <v>181.66666666666666</v>
      </c>
      <c r="AJ19">
        <f t="shared" si="4"/>
        <v>-33.470374740075158</v>
      </c>
      <c r="AK19">
        <f t="shared" si="5"/>
        <v>43.333333333333336</v>
      </c>
      <c r="AL19">
        <f t="shared" si="6"/>
        <v>-41.098922000948029</v>
      </c>
    </row>
    <row r="20" spans="1:38" ht="17.5" thickBot="1" x14ac:dyDescent="0.45">
      <c r="A20">
        <v>1</v>
      </c>
      <c r="B20">
        <f>B3</f>
        <v>-1</v>
      </c>
      <c r="C20">
        <f t="shared" ref="C20:D20" si="13">C3</f>
        <v>-1</v>
      </c>
      <c r="D20">
        <f t="shared" si="13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>
        <f>B20^2</f>
        <v>1</v>
      </c>
      <c r="J20">
        <f>C20^2</f>
        <v>1</v>
      </c>
      <c r="K20">
        <f>D20^2</f>
        <v>1</v>
      </c>
      <c r="L20">
        <f>E3</f>
        <v>255</v>
      </c>
      <c r="M20">
        <f t="shared" ref="M20:N83" si="14">B20</f>
        <v>-1</v>
      </c>
      <c r="N20">
        <f t="shared" si="14"/>
        <v>-1</v>
      </c>
      <c r="O20">
        <f t="shared" ref="O20:P83" si="15">E20</f>
        <v>1</v>
      </c>
      <c r="P20">
        <f t="shared" si="15"/>
        <v>1</v>
      </c>
      <c r="Q20">
        <f t="shared" ref="Q20:Q83" si="16">K20</f>
        <v>1</v>
      </c>
      <c r="R20" s="40" t="s">
        <v>137</v>
      </c>
      <c r="S20" s="40">
        <v>134</v>
      </c>
      <c r="T20" s="40">
        <v>289843.33333333349</v>
      </c>
      <c r="U20" s="40"/>
      <c r="V20" s="40"/>
      <c r="W20" s="40"/>
      <c r="AB20" s="72">
        <v>19</v>
      </c>
      <c r="AC20">
        <v>68</v>
      </c>
      <c r="AD20">
        <f t="shared" si="10"/>
        <v>1</v>
      </c>
      <c r="AE20">
        <f t="shared" si="10"/>
        <v>1</v>
      </c>
      <c r="AF20">
        <f t="shared" si="10"/>
        <v>-1</v>
      </c>
      <c r="AG20">
        <f t="shared" si="11"/>
        <v>210</v>
      </c>
      <c r="AH20">
        <f t="shared" si="2"/>
        <v>191.55602509418941</v>
      </c>
      <c r="AI20">
        <f t="shared" si="12"/>
        <v>173.33333333333334</v>
      </c>
      <c r="AJ20">
        <f t="shared" si="4"/>
        <v>18.443974905810592</v>
      </c>
      <c r="AK20">
        <f t="shared" si="5"/>
        <v>88.518518518518519</v>
      </c>
      <c r="AL20">
        <f t="shared" si="6"/>
        <v>24.949323773290892</v>
      </c>
    </row>
    <row r="21" spans="1:38" x14ac:dyDescent="0.4">
      <c r="A21">
        <v>2</v>
      </c>
      <c r="B21">
        <f t="shared" ref="B21:D34" si="17">B4</f>
        <v>1</v>
      </c>
      <c r="C21">
        <f t="shared" si="17"/>
        <v>-1</v>
      </c>
      <c r="D21">
        <f t="shared" si="17"/>
        <v>-1</v>
      </c>
      <c r="E21">
        <f t="shared" ref="E21:F84" si="18">B21*C21</f>
        <v>-1</v>
      </c>
      <c r="F21">
        <f t="shared" si="18"/>
        <v>1</v>
      </c>
      <c r="G21">
        <f t="shared" ref="G21:G84" si="19">B21*D21</f>
        <v>-1</v>
      </c>
      <c r="H21">
        <f t="shared" ref="H21:H84" si="20">B21*C21*D21</f>
        <v>1</v>
      </c>
      <c r="I21">
        <f t="shared" ref="I21:K84" si="21">B21^2</f>
        <v>1</v>
      </c>
      <c r="J21">
        <f t="shared" si="21"/>
        <v>1</v>
      </c>
      <c r="K21">
        <f t="shared" si="21"/>
        <v>1</v>
      </c>
      <c r="L21">
        <f t="shared" ref="L21:L34" si="22">E4</f>
        <v>200</v>
      </c>
      <c r="M21">
        <f t="shared" si="14"/>
        <v>1</v>
      </c>
      <c r="N21">
        <f t="shared" si="14"/>
        <v>-1</v>
      </c>
      <c r="O21">
        <f t="shared" si="15"/>
        <v>-1</v>
      </c>
      <c r="P21">
        <f t="shared" si="15"/>
        <v>1</v>
      </c>
      <c r="Q21">
        <f t="shared" si="16"/>
        <v>1</v>
      </c>
      <c r="R21"/>
      <c r="AB21" s="72">
        <v>20</v>
      </c>
      <c r="AC21">
        <v>55</v>
      </c>
      <c r="AD21">
        <f t="shared" si="10"/>
        <v>-1</v>
      </c>
      <c r="AE21">
        <f t="shared" si="10"/>
        <v>-1</v>
      </c>
      <c r="AF21">
        <f t="shared" si="10"/>
        <v>1</v>
      </c>
      <c r="AG21">
        <f t="shared" si="11"/>
        <v>290</v>
      </c>
      <c r="AH21">
        <f t="shared" si="2"/>
        <v>315.21593943882408</v>
      </c>
      <c r="AI21">
        <f t="shared" si="12"/>
        <v>297.22222222222223</v>
      </c>
      <c r="AJ21">
        <f t="shared" si="4"/>
        <v>-25.21593943882408</v>
      </c>
      <c r="AK21">
        <f t="shared" si="5"/>
        <v>49.25925925925926</v>
      </c>
      <c r="AL21">
        <f t="shared" si="6"/>
        <v>-33.895721812391457</v>
      </c>
    </row>
    <row r="22" spans="1:38" x14ac:dyDescent="0.4">
      <c r="A22">
        <v>3</v>
      </c>
      <c r="B22">
        <f t="shared" si="17"/>
        <v>-1</v>
      </c>
      <c r="C22">
        <f t="shared" si="17"/>
        <v>1</v>
      </c>
      <c r="D22">
        <f t="shared" si="17"/>
        <v>-1</v>
      </c>
      <c r="E22">
        <f t="shared" si="18"/>
        <v>-1</v>
      </c>
      <c r="F22">
        <f t="shared" si="18"/>
        <v>-1</v>
      </c>
      <c r="G22">
        <f t="shared" si="19"/>
        <v>1</v>
      </c>
      <c r="H22">
        <f t="shared" si="20"/>
        <v>1</v>
      </c>
      <c r="I22">
        <f t="shared" si="21"/>
        <v>1</v>
      </c>
      <c r="J22">
        <f t="shared" si="21"/>
        <v>1</v>
      </c>
      <c r="K22">
        <f t="shared" si="21"/>
        <v>1</v>
      </c>
      <c r="L22">
        <f t="shared" si="22"/>
        <v>150</v>
      </c>
      <c r="M22">
        <f t="shared" si="14"/>
        <v>-1</v>
      </c>
      <c r="N22">
        <f t="shared" si="14"/>
        <v>1</v>
      </c>
      <c r="O22">
        <f t="shared" si="15"/>
        <v>-1</v>
      </c>
      <c r="P22">
        <f t="shared" si="15"/>
        <v>-1</v>
      </c>
      <c r="Q22">
        <f t="shared" si="16"/>
        <v>1</v>
      </c>
      <c r="R22"/>
      <c r="S22" t="s">
        <v>144</v>
      </c>
      <c r="T22" t="s">
        <v>132</v>
      </c>
      <c r="U22" t="s">
        <v>145</v>
      </c>
      <c r="V22" t="s">
        <v>146</v>
      </c>
      <c r="W22" t="s">
        <v>147</v>
      </c>
      <c r="X22" t="s">
        <v>148</v>
      </c>
      <c r="Y22" t="s">
        <v>149</v>
      </c>
      <c r="Z22" t="s">
        <v>150</v>
      </c>
      <c r="AB22" s="72">
        <v>21</v>
      </c>
      <c r="AC22">
        <v>52</v>
      </c>
      <c r="AD22">
        <f t="shared" si="10"/>
        <v>1</v>
      </c>
      <c r="AE22">
        <f t="shared" si="10"/>
        <v>-1</v>
      </c>
      <c r="AF22">
        <f t="shared" si="10"/>
        <v>1</v>
      </c>
      <c r="AG22">
        <f t="shared" si="11"/>
        <v>150</v>
      </c>
      <c r="AH22">
        <f t="shared" si="2"/>
        <v>193.8571453484937</v>
      </c>
      <c r="AI22">
        <f t="shared" si="12"/>
        <v>154.44444444444446</v>
      </c>
      <c r="AJ22">
        <f t="shared" si="4"/>
        <v>-43.857145348493702</v>
      </c>
      <c r="AK22">
        <f t="shared" si="5"/>
        <v>30</v>
      </c>
      <c r="AL22">
        <f t="shared" si="6"/>
        <v>-58.296191219214151</v>
      </c>
    </row>
    <row r="23" spans="1:38" x14ac:dyDescent="0.4">
      <c r="A23">
        <v>4</v>
      </c>
      <c r="B23">
        <f t="shared" si="17"/>
        <v>1</v>
      </c>
      <c r="C23">
        <f t="shared" si="17"/>
        <v>1</v>
      </c>
      <c r="D23">
        <f t="shared" si="17"/>
        <v>-1</v>
      </c>
      <c r="E23">
        <f t="shared" si="18"/>
        <v>1</v>
      </c>
      <c r="F23">
        <f t="shared" si="18"/>
        <v>-1</v>
      </c>
      <c r="G23">
        <f t="shared" si="19"/>
        <v>-1</v>
      </c>
      <c r="H23">
        <f t="shared" si="20"/>
        <v>-1</v>
      </c>
      <c r="I23">
        <f t="shared" si="21"/>
        <v>1</v>
      </c>
      <c r="J23">
        <f t="shared" si="21"/>
        <v>1</v>
      </c>
      <c r="K23">
        <f t="shared" si="21"/>
        <v>1</v>
      </c>
      <c r="L23">
        <f t="shared" si="22"/>
        <v>170</v>
      </c>
      <c r="M23">
        <f t="shared" si="14"/>
        <v>1</v>
      </c>
      <c r="N23">
        <f t="shared" si="14"/>
        <v>1</v>
      </c>
      <c r="O23">
        <f t="shared" si="15"/>
        <v>1</v>
      </c>
      <c r="P23">
        <f t="shared" si="15"/>
        <v>-1</v>
      </c>
      <c r="Q23">
        <f t="shared" si="16"/>
        <v>1</v>
      </c>
      <c r="R23" t="s">
        <v>138</v>
      </c>
      <c r="S23">
        <v>225.00201197472089</v>
      </c>
      <c r="T23">
        <v>11.400409476666688</v>
      </c>
      <c r="U23">
        <v>19.73630968565071</v>
      </c>
      <c r="V23">
        <v>4.4747004875543319E-40</v>
      </c>
      <c r="W23">
        <v>202.43740817640091</v>
      </c>
      <c r="X23">
        <v>247.56661577304087</v>
      </c>
      <c r="Y23">
        <v>202.43740817640091</v>
      </c>
      <c r="Z23">
        <v>247.56661577304087</v>
      </c>
      <c r="AB23" s="72">
        <v>22</v>
      </c>
      <c r="AC23">
        <v>53</v>
      </c>
      <c r="AD23">
        <f t="shared" si="10"/>
        <v>-1</v>
      </c>
      <c r="AE23">
        <f t="shared" si="10"/>
        <v>1</v>
      </c>
      <c r="AF23">
        <f t="shared" si="10"/>
        <v>1</v>
      </c>
      <c r="AG23">
        <f t="shared" si="11"/>
        <v>210</v>
      </c>
      <c r="AH23">
        <f t="shared" si="2"/>
        <v>234.02593029563073</v>
      </c>
      <c r="AI23">
        <f t="shared" si="12"/>
        <v>225.55555555555554</v>
      </c>
      <c r="AJ23">
        <f t="shared" si="4"/>
        <v>-24.025930295630729</v>
      </c>
      <c r="AK23">
        <f t="shared" si="5"/>
        <v>50</v>
      </c>
      <c r="AL23">
        <f t="shared" si="6"/>
        <v>-33.000000000000021</v>
      </c>
    </row>
    <row r="24" spans="1:38" x14ac:dyDescent="0.4">
      <c r="A24">
        <v>5</v>
      </c>
      <c r="B24">
        <f t="shared" si="17"/>
        <v>-1</v>
      </c>
      <c r="C24">
        <f t="shared" si="17"/>
        <v>-1</v>
      </c>
      <c r="D24">
        <f t="shared" si="17"/>
        <v>1</v>
      </c>
      <c r="E24">
        <f t="shared" si="18"/>
        <v>1</v>
      </c>
      <c r="F24">
        <f t="shared" si="18"/>
        <v>-1</v>
      </c>
      <c r="G24">
        <f t="shared" si="19"/>
        <v>-1</v>
      </c>
      <c r="H24">
        <f t="shared" si="20"/>
        <v>1</v>
      </c>
      <c r="I24">
        <f t="shared" si="21"/>
        <v>1</v>
      </c>
      <c r="J24">
        <f t="shared" si="21"/>
        <v>1</v>
      </c>
      <c r="K24">
        <f t="shared" si="21"/>
        <v>1</v>
      </c>
      <c r="L24">
        <f t="shared" si="22"/>
        <v>300</v>
      </c>
      <c r="M24">
        <f t="shared" si="14"/>
        <v>-1</v>
      </c>
      <c r="N24">
        <f t="shared" si="14"/>
        <v>-1</v>
      </c>
      <c r="O24">
        <f t="shared" si="15"/>
        <v>1</v>
      </c>
      <c r="P24">
        <f t="shared" si="15"/>
        <v>-1</v>
      </c>
      <c r="Q24">
        <f t="shared" si="16"/>
        <v>1</v>
      </c>
      <c r="R24" t="s">
        <v>120</v>
      </c>
      <c r="S24">
        <v>-20.132482910285727</v>
      </c>
      <c r="T24">
        <v>3.1027295507728168</v>
      </c>
      <c r="U24">
        <v>-6.4886360802124052</v>
      </c>
      <c r="V24">
        <v>1.868964662662927E-9</v>
      </c>
      <c r="W24">
        <v>-26.27365381733269</v>
      </c>
      <c r="X24">
        <v>-13.991312003238765</v>
      </c>
      <c r="Y24">
        <v>-26.27365381733269</v>
      </c>
      <c r="Z24">
        <v>-13.991312003238765</v>
      </c>
      <c r="AB24" s="72">
        <v>23</v>
      </c>
      <c r="AC24">
        <v>65</v>
      </c>
      <c r="AD24">
        <f t="shared" si="10"/>
        <v>1</v>
      </c>
      <c r="AE24">
        <f t="shared" si="10"/>
        <v>1</v>
      </c>
      <c r="AF24">
        <f t="shared" si="10"/>
        <v>1</v>
      </c>
      <c r="AG24">
        <f t="shared" si="11"/>
        <v>175</v>
      </c>
      <c r="AH24">
        <f t="shared" si="2"/>
        <v>217.11158064974501</v>
      </c>
      <c r="AI24">
        <f t="shared" si="12"/>
        <v>199.44444444444446</v>
      </c>
      <c r="AJ24">
        <f t="shared" si="4"/>
        <v>-42.111580649745008</v>
      </c>
      <c r="AK24">
        <f t="shared" si="5"/>
        <v>32.962962962962962</v>
      </c>
      <c r="AL24">
        <f t="shared" si="6"/>
        <v>-54.270009449396085</v>
      </c>
    </row>
    <row r="25" spans="1:38" x14ac:dyDescent="0.4">
      <c r="A25">
        <v>6</v>
      </c>
      <c r="B25">
        <f t="shared" si="17"/>
        <v>1</v>
      </c>
      <c r="C25">
        <f t="shared" si="17"/>
        <v>-1</v>
      </c>
      <c r="D25">
        <f t="shared" si="17"/>
        <v>1</v>
      </c>
      <c r="E25">
        <f t="shared" si="18"/>
        <v>-1</v>
      </c>
      <c r="F25">
        <f t="shared" si="18"/>
        <v>-1</v>
      </c>
      <c r="G25">
        <f t="shared" si="19"/>
        <v>1</v>
      </c>
      <c r="H25">
        <f t="shared" si="20"/>
        <v>-1</v>
      </c>
      <c r="I25">
        <f t="shared" si="21"/>
        <v>1</v>
      </c>
      <c r="J25">
        <f t="shared" si="21"/>
        <v>1</v>
      </c>
      <c r="K25">
        <f t="shared" si="21"/>
        <v>1</v>
      </c>
      <c r="L25">
        <f t="shared" si="22"/>
        <v>140</v>
      </c>
      <c r="M25">
        <f t="shared" si="14"/>
        <v>1</v>
      </c>
      <c r="N25">
        <f t="shared" si="14"/>
        <v>-1</v>
      </c>
      <c r="O25">
        <f t="shared" si="15"/>
        <v>-1</v>
      </c>
      <c r="P25">
        <f t="shared" si="15"/>
        <v>-1</v>
      </c>
      <c r="Q25">
        <f t="shared" si="16"/>
        <v>1</v>
      </c>
      <c r="R25" t="s">
        <v>121</v>
      </c>
      <c r="S25">
        <v>-9.1313972984594454</v>
      </c>
      <c r="T25">
        <v>3.102729550772819</v>
      </c>
      <c r="U25">
        <v>-2.9430207012999321</v>
      </c>
      <c r="V25">
        <v>3.880807800320997E-3</v>
      </c>
      <c r="W25">
        <v>-15.272568205506412</v>
      </c>
      <c r="X25">
        <v>-2.9902263914124791</v>
      </c>
      <c r="Y25">
        <v>-15.272568205506412</v>
      </c>
      <c r="Z25">
        <v>-2.9902263914124791</v>
      </c>
      <c r="AB25" s="72">
        <v>24</v>
      </c>
      <c r="AC25">
        <v>90</v>
      </c>
      <c r="AD25">
        <f t="shared" si="10"/>
        <v>-1.6819999999999999</v>
      </c>
      <c r="AE25">
        <f t="shared" si="10"/>
        <v>0</v>
      </c>
      <c r="AF25">
        <f t="shared" si="10"/>
        <v>0</v>
      </c>
      <c r="AG25">
        <f t="shared" si="11"/>
        <v>220</v>
      </c>
      <c r="AH25">
        <f t="shared" si="2"/>
        <v>321.20890508741979</v>
      </c>
      <c r="AI25">
        <f t="shared" si="12"/>
        <v>179.44444444444446</v>
      </c>
      <c r="AJ25">
        <f t="shared" si="4"/>
        <v>-101.20890508741979</v>
      </c>
      <c r="AK25">
        <f t="shared" si="5"/>
        <v>11.481481481481481</v>
      </c>
      <c r="AL25">
        <f t="shared" si="6"/>
        <v>-90.949323773290928</v>
      </c>
    </row>
    <row r="26" spans="1:38" x14ac:dyDescent="0.4">
      <c r="A26">
        <v>7</v>
      </c>
      <c r="B26">
        <f t="shared" si="17"/>
        <v>-1</v>
      </c>
      <c r="C26">
        <f t="shared" si="17"/>
        <v>1</v>
      </c>
      <c r="D26">
        <f t="shared" si="17"/>
        <v>1</v>
      </c>
      <c r="E26">
        <f t="shared" si="18"/>
        <v>-1</v>
      </c>
      <c r="F26">
        <f t="shared" si="18"/>
        <v>1</v>
      </c>
      <c r="G26">
        <f t="shared" si="19"/>
        <v>-1</v>
      </c>
      <c r="H26">
        <f t="shared" si="20"/>
        <v>-1</v>
      </c>
      <c r="I26">
        <f t="shared" si="21"/>
        <v>1</v>
      </c>
      <c r="J26">
        <f t="shared" si="21"/>
        <v>1</v>
      </c>
      <c r="K26">
        <f t="shared" si="21"/>
        <v>1</v>
      </c>
      <c r="L26">
        <f t="shared" si="22"/>
        <v>175</v>
      </c>
      <c r="M26">
        <f t="shared" si="14"/>
        <v>-1</v>
      </c>
      <c r="N26">
        <f t="shared" si="14"/>
        <v>1</v>
      </c>
      <c r="O26">
        <f t="shared" si="15"/>
        <v>-1</v>
      </c>
      <c r="P26">
        <f t="shared" si="15"/>
        <v>1</v>
      </c>
      <c r="Q26">
        <f t="shared" si="16"/>
        <v>1</v>
      </c>
      <c r="R26" t="s">
        <v>122</v>
      </c>
      <c r="S26">
        <v>6.6656507563130454</v>
      </c>
      <c r="T26">
        <v>3.1027295507728181</v>
      </c>
      <c r="U26">
        <v>2.1483183265691932</v>
      </c>
      <c r="V26">
        <v>3.3632771655910727E-2</v>
      </c>
      <c r="W26">
        <v>0.52447984926608093</v>
      </c>
      <c r="X26">
        <v>12.80682166336001</v>
      </c>
      <c r="Y26">
        <v>0.52447984926608093</v>
      </c>
      <c r="Z26">
        <v>12.80682166336001</v>
      </c>
      <c r="AB26" s="72">
        <v>25</v>
      </c>
      <c r="AC26">
        <v>89</v>
      </c>
      <c r="AD26">
        <f t="shared" si="10"/>
        <v>1.6819999999999999</v>
      </c>
      <c r="AE26">
        <f t="shared" si="10"/>
        <v>0</v>
      </c>
      <c r="AF26">
        <f t="shared" si="10"/>
        <v>0</v>
      </c>
      <c r="AG26">
        <f t="shared" si="11"/>
        <v>205</v>
      </c>
      <c r="AH26">
        <f t="shared" si="2"/>
        <v>204.92119120526203</v>
      </c>
      <c r="AI26">
        <f t="shared" si="12"/>
        <v>181.11111111111111</v>
      </c>
      <c r="AJ26">
        <f t="shared" si="4"/>
        <v>7.8808794737966537E-2</v>
      </c>
      <c r="AK26">
        <f t="shared" si="5"/>
        <v>75.925925925925924</v>
      </c>
      <c r="AL26">
        <f t="shared" si="6"/>
        <v>0.95599306648864513</v>
      </c>
    </row>
    <row r="27" spans="1:38" x14ac:dyDescent="0.4">
      <c r="A27">
        <v>8</v>
      </c>
      <c r="B27">
        <f t="shared" si="17"/>
        <v>1</v>
      </c>
      <c r="C27">
        <f t="shared" si="17"/>
        <v>1</v>
      </c>
      <c r="D27">
        <f t="shared" si="17"/>
        <v>1</v>
      </c>
      <c r="E27">
        <f t="shared" si="18"/>
        <v>1</v>
      </c>
      <c r="F27">
        <f t="shared" si="18"/>
        <v>1</v>
      </c>
      <c r="G27">
        <f t="shared" si="19"/>
        <v>1</v>
      </c>
      <c r="H27">
        <f t="shared" si="20"/>
        <v>1</v>
      </c>
      <c r="I27">
        <f t="shared" si="21"/>
        <v>1</v>
      </c>
      <c r="J27">
        <f t="shared" si="21"/>
        <v>1</v>
      </c>
      <c r="K27">
        <f t="shared" si="21"/>
        <v>1</v>
      </c>
      <c r="L27">
        <f t="shared" si="22"/>
        <v>180</v>
      </c>
      <c r="M27">
        <f t="shared" si="14"/>
        <v>1</v>
      </c>
      <c r="N27">
        <f t="shared" si="14"/>
        <v>1</v>
      </c>
      <c r="O27">
        <f t="shared" si="15"/>
        <v>1</v>
      </c>
      <c r="P27">
        <f t="shared" si="15"/>
        <v>1</v>
      </c>
      <c r="Q27">
        <f t="shared" si="16"/>
        <v>1</v>
      </c>
      <c r="R27" t="s">
        <v>151</v>
      </c>
      <c r="S27">
        <v>26.111111111111118</v>
      </c>
      <c r="T27">
        <v>4.0541183767965769</v>
      </c>
      <c r="U27">
        <v>6.4406385517887141</v>
      </c>
      <c r="V27">
        <v>2.3695358338182065E-9</v>
      </c>
      <c r="W27">
        <v>18.086875217555288</v>
      </c>
      <c r="X27">
        <v>34.135347004666947</v>
      </c>
      <c r="Y27">
        <v>18.086875217555288</v>
      </c>
      <c r="Z27">
        <v>34.135347004666947</v>
      </c>
      <c r="AB27" s="72">
        <v>26</v>
      </c>
      <c r="AC27">
        <v>83</v>
      </c>
      <c r="AD27">
        <f t="shared" si="10"/>
        <v>0</v>
      </c>
      <c r="AE27">
        <f t="shared" si="10"/>
        <v>-1.6819999999999999</v>
      </c>
      <c r="AF27">
        <f t="shared" si="10"/>
        <v>0</v>
      </c>
      <c r="AG27">
        <f t="shared" si="11"/>
        <v>185</v>
      </c>
      <c r="AH27">
        <f t="shared" si="2"/>
        <v>308.91917916909983</v>
      </c>
      <c r="AI27">
        <f t="shared" si="12"/>
        <v>196.11111111111111</v>
      </c>
      <c r="AJ27">
        <f t="shared" si="4"/>
        <v>-123.91917916909983</v>
      </c>
      <c r="AK27">
        <f t="shared" si="5"/>
        <v>7.0370370370370372</v>
      </c>
      <c r="AL27">
        <f t="shared" si="6"/>
        <v>-104.05686322671772</v>
      </c>
    </row>
    <row r="28" spans="1:38" x14ac:dyDescent="0.4">
      <c r="A28">
        <v>9</v>
      </c>
      <c r="B28">
        <f t="shared" si="17"/>
        <v>-1.6819999999999999</v>
      </c>
      <c r="C28">
        <f t="shared" si="17"/>
        <v>0</v>
      </c>
      <c r="D28">
        <f t="shared" si="17"/>
        <v>0</v>
      </c>
      <c r="E28">
        <f t="shared" si="18"/>
        <v>0</v>
      </c>
      <c r="F28">
        <f t="shared" si="18"/>
        <v>0</v>
      </c>
      <c r="G28">
        <f t="shared" si="19"/>
        <v>0</v>
      </c>
      <c r="H28">
        <f t="shared" si="20"/>
        <v>0</v>
      </c>
      <c r="I28">
        <f t="shared" si="21"/>
        <v>2.8291239999999998</v>
      </c>
      <c r="J28">
        <f t="shared" si="21"/>
        <v>0</v>
      </c>
      <c r="K28">
        <f t="shared" si="21"/>
        <v>0</v>
      </c>
      <c r="L28">
        <f t="shared" si="22"/>
        <v>210</v>
      </c>
      <c r="M28">
        <f t="shared" si="14"/>
        <v>-1.6819999999999999</v>
      </c>
      <c r="N28">
        <f t="shared" si="14"/>
        <v>0</v>
      </c>
      <c r="O28">
        <f t="shared" si="15"/>
        <v>0</v>
      </c>
      <c r="P28">
        <f t="shared" si="15"/>
        <v>0</v>
      </c>
      <c r="Q28">
        <f t="shared" si="16"/>
        <v>0</v>
      </c>
      <c r="R28" t="s">
        <v>152</v>
      </c>
      <c r="S28">
        <v>12.777777777777763</v>
      </c>
      <c r="T28">
        <v>4.0541183767965761</v>
      </c>
      <c r="U28">
        <v>3.1518018444923457</v>
      </c>
      <c r="V28">
        <v>2.0348947047753273E-3</v>
      </c>
      <c r="W28">
        <v>4.753541884221935</v>
      </c>
      <c r="X28">
        <v>20.80201367133359</v>
      </c>
      <c r="Y28">
        <v>4.753541884221935</v>
      </c>
      <c r="Z28">
        <v>20.80201367133359</v>
      </c>
      <c r="AB28" s="72">
        <v>27</v>
      </c>
      <c r="AC28">
        <v>82</v>
      </c>
      <c r="AD28">
        <f t="shared" si="10"/>
        <v>0</v>
      </c>
      <c r="AE28">
        <f t="shared" si="10"/>
        <v>1.6819999999999999</v>
      </c>
      <c r="AF28">
        <f t="shared" si="10"/>
        <v>0</v>
      </c>
      <c r="AG28">
        <f t="shared" si="11"/>
        <v>190</v>
      </c>
      <c r="AH28">
        <f t="shared" si="2"/>
        <v>217.21091712358205</v>
      </c>
      <c r="AI28">
        <f t="shared" si="12"/>
        <v>214.44444444444446</v>
      </c>
      <c r="AJ28">
        <f t="shared" si="4"/>
        <v>-27.21091712358205</v>
      </c>
      <c r="AK28">
        <f t="shared" si="5"/>
        <v>48.518518518518519</v>
      </c>
      <c r="AL28">
        <f t="shared" si="6"/>
        <v>-34.791752599277117</v>
      </c>
    </row>
    <row r="29" spans="1:38" x14ac:dyDescent="0.4">
      <c r="A29">
        <v>10</v>
      </c>
      <c r="B29">
        <f t="shared" si="17"/>
        <v>1.6819999999999999</v>
      </c>
      <c r="C29">
        <f t="shared" si="17"/>
        <v>0</v>
      </c>
      <c r="D29">
        <f t="shared" si="17"/>
        <v>0</v>
      </c>
      <c r="E29">
        <f t="shared" si="18"/>
        <v>0</v>
      </c>
      <c r="F29">
        <f t="shared" si="18"/>
        <v>0</v>
      </c>
      <c r="G29">
        <f t="shared" si="19"/>
        <v>0</v>
      </c>
      <c r="H29">
        <f t="shared" si="20"/>
        <v>0</v>
      </c>
      <c r="I29">
        <f t="shared" si="21"/>
        <v>2.8291239999999998</v>
      </c>
      <c r="J29">
        <f t="shared" si="21"/>
        <v>0</v>
      </c>
      <c r="K29">
        <f t="shared" si="21"/>
        <v>0</v>
      </c>
      <c r="L29">
        <f t="shared" si="22"/>
        <v>195</v>
      </c>
      <c r="M29">
        <f t="shared" si="14"/>
        <v>1.6819999999999999</v>
      </c>
      <c r="N29">
        <f t="shared" si="14"/>
        <v>0</v>
      </c>
      <c r="O29">
        <f t="shared" si="15"/>
        <v>0</v>
      </c>
      <c r="P29">
        <f t="shared" si="15"/>
        <v>0</v>
      </c>
      <c r="Q29">
        <f t="shared" si="16"/>
        <v>0</v>
      </c>
      <c r="R29" t="s">
        <v>153</v>
      </c>
      <c r="S29">
        <v>-7.5000000000000089</v>
      </c>
      <c r="T29">
        <v>4.0541183767965778</v>
      </c>
      <c r="U29">
        <v>-1.8499706478542064</v>
      </c>
      <c r="V29">
        <v>6.669838819655205E-2</v>
      </c>
      <c r="W29">
        <v>-15.52423589355584</v>
      </c>
      <c r="X29">
        <v>0.52423589355582223</v>
      </c>
      <c r="Y29">
        <v>-15.52423589355584</v>
      </c>
      <c r="Z29">
        <v>0.52423589355582223</v>
      </c>
      <c r="AB29" s="72">
        <v>28</v>
      </c>
      <c r="AC29">
        <v>78</v>
      </c>
      <c r="AD29">
        <f t="shared" si="10"/>
        <v>0</v>
      </c>
      <c r="AE29">
        <f t="shared" si="10"/>
        <v>0</v>
      </c>
      <c r="AF29">
        <f t="shared" si="10"/>
        <v>-1.6819999999999999</v>
      </c>
      <c r="AG29">
        <f t="shared" si="11"/>
        <v>190</v>
      </c>
      <c r="AH29">
        <f t="shared" si="2"/>
        <v>197.96011723478756</v>
      </c>
      <c r="AI29">
        <f t="shared" si="12"/>
        <v>195</v>
      </c>
      <c r="AJ29">
        <f t="shared" si="4"/>
        <v>-7.9601172347875604</v>
      </c>
      <c r="AK29">
        <f t="shared" si="5"/>
        <v>70</v>
      </c>
      <c r="AL29">
        <f t="shared" si="6"/>
        <v>-7.7038087807858986</v>
      </c>
    </row>
    <row r="30" spans="1:38" x14ac:dyDescent="0.4">
      <c r="A30">
        <v>11</v>
      </c>
      <c r="B30">
        <f t="shared" si="17"/>
        <v>0</v>
      </c>
      <c r="C30">
        <f t="shared" si="17"/>
        <v>-1.6819999999999999</v>
      </c>
      <c r="D30">
        <f t="shared" si="17"/>
        <v>0</v>
      </c>
      <c r="E30">
        <f t="shared" si="18"/>
        <v>0</v>
      </c>
      <c r="F30">
        <f t="shared" si="18"/>
        <v>0</v>
      </c>
      <c r="G30">
        <f t="shared" si="19"/>
        <v>0</v>
      </c>
      <c r="H30">
        <f t="shared" si="20"/>
        <v>0</v>
      </c>
      <c r="I30">
        <f t="shared" si="21"/>
        <v>0</v>
      </c>
      <c r="J30">
        <f t="shared" si="21"/>
        <v>2.8291239999999998</v>
      </c>
      <c r="K30">
        <f t="shared" si="21"/>
        <v>0</v>
      </c>
      <c r="L30">
        <f t="shared" si="22"/>
        <v>205</v>
      </c>
      <c r="M30">
        <f t="shared" si="14"/>
        <v>0</v>
      </c>
      <c r="N30">
        <f t="shared" si="14"/>
        <v>-1.6819999999999999</v>
      </c>
      <c r="O30">
        <f t="shared" si="15"/>
        <v>0</v>
      </c>
      <c r="P30">
        <f t="shared" si="15"/>
        <v>0</v>
      </c>
      <c r="Q30">
        <f t="shared" si="16"/>
        <v>0</v>
      </c>
      <c r="R30" t="s">
        <v>154</v>
      </c>
      <c r="S30">
        <v>3.0555555555555376</v>
      </c>
      <c r="T30">
        <v>4.0541183767965778</v>
      </c>
      <c r="U30">
        <v>0.75369174542207873</v>
      </c>
      <c r="V30">
        <v>0.45246308885688502</v>
      </c>
      <c r="W30">
        <v>-4.9686803380002935</v>
      </c>
      <c r="X30">
        <v>11.079791449111369</v>
      </c>
      <c r="Y30">
        <v>-4.9686803380002935</v>
      </c>
      <c r="Z30">
        <v>11.079791449111369</v>
      </c>
      <c r="AB30" s="72">
        <v>29</v>
      </c>
      <c r="AC30">
        <v>77</v>
      </c>
      <c r="AD30">
        <f t="shared" si="10"/>
        <v>0</v>
      </c>
      <c r="AE30">
        <f t="shared" si="10"/>
        <v>0</v>
      </c>
      <c r="AF30">
        <f t="shared" si="10"/>
        <v>1.6819999999999999</v>
      </c>
      <c r="AG30">
        <f t="shared" si="11"/>
        <v>220</v>
      </c>
      <c r="AH30">
        <f t="shared" si="2"/>
        <v>197.96011723478756</v>
      </c>
      <c r="AI30">
        <f t="shared" si="12"/>
        <v>226.66666666666666</v>
      </c>
      <c r="AJ30">
        <f t="shared" si="4"/>
        <v>22.03988276521244</v>
      </c>
      <c r="AK30">
        <f t="shared" si="5"/>
        <v>90</v>
      </c>
      <c r="AL30">
        <f t="shared" si="6"/>
        <v>28.819873691367484</v>
      </c>
    </row>
    <row r="31" spans="1:38" x14ac:dyDescent="0.4">
      <c r="A31">
        <v>12</v>
      </c>
      <c r="B31">
        <f t="shared" si="17"/>
        <v>0</v>
      </c>
      <c r="C31">
        <f t="shared" si="17"/>
        <v>1.6819999999999999</v>
      </c>
      <c r="D31">
        <f t="shared" si="17"/>
        <v>0</v>
      </c>
      <c r="E31">
        <f t="shared" si="18"/>
        <v>0</v>
      </c>
      <c r="F31">
        <f t="shared" si="18"/>
        <v>0</v>
      </c>
      <c r="G31">
        <f t="shared" si="19"/>
        <v>0</v>
      </c>
      <c r="H31">
        <f t="shared" si="20"/>
        <v>0</v>
      </c>
      <c r="I31">
        <f t="shared" si="21"/>
        <v>0</v>
      </c>
      <c r="J31">
        <f t="shared" si="21"/>
        <v>2.8291239999999998</v>
      </c>
      <c r="K31">
        <f t="shared" si="21"/>
        <v>0</v>
      </c>
      <c r="L31">
        <f t="shared" si="22"/>
        <v>200</v>
      </c>
      <c r="M31">
        <f t="shared" si="14"/>
        <v>0</v>
      </c>
      <c r="N31">
        <f t="shared" si="14"/>
        <v>1.6819999999999999</v>
      </c>
      <c r="O31">
        <f t="shared" si="15"/>
        <v>0</v>
      </c>
      <c r="P31">
        <f t="shared" si="15"/>
        <v>0</v>
      </c>
      <c r="Q31">
        <f t="shared" si="16"/>
        <v>0</v>
      </c>
      <c r="R31" t="s">
        <v>228</v>
      </c>
      <c r="S31">
        <v>-12.362999963428253</v>
      </c>
      <c r="T31">
        <v>4.6603531668987843</v>
      </c>
      <c r="U31">
        <v>-2.6528032362953229</v>
      </c>
      <c r="V31">
        <v>9.0268862748798182E-3</v>
      </c>
      <c r="W31">
        <v>-21.587144323027502</v>
      </c>
      <c r="X31">
        <v>-3.1388556038290041</v>
      </c>
      <c r="Y31">
        <v>-21.587144323027502</v>
      </c>
      <c r="Z31">
        <v>-3.1388556038290041</v>
      </c>
      <c r="AB31" s="72">
        <v>30</v>
      </c>
      <c r="AC31">
        <v>73</v>
      </c>
      <c r="AD31">
        <f t="shared" si="10"/>
        <v>0</v>
      </c>
      <c r="AE31">
        <f t="shared" si="10"/>
        <v>0</v>
      </c>
      <c r="AF31">
        <f t="shared" si="10"/>
        <v>0</v>
      </c>
      <c r="AG31">
        <f t="shared" si="11"/>
        <v>230</v>
      </c>
      <c r="AH31">
        <f t="shared" si="2"/>
        <v>263.06504814634093</v>
      </c>
      <c r="AI31">
        <f t="shared" si="12"/>
        <v>228.33333333333334</v>
      </c>
      <c r="AJ31">
        <f t="shared" si="4"/>
        <v>-33.065048146340928</v>
      </c>
      <c r="AK31">
        <f t="shared" si="5"/>
        <v>44.074074074074076</v>
      </c>
      <c r="AL31">
        <f t="shared" si="6"/>
        <v>-40.191918096572266</v>
      </c>
    </row>
    <row r="32" spans="1:38" x14ac:dyDescent="0.4">
      <c r="A32">
        <v>13</v>
      </c>
      <c r="B32">
        <f t="shared" si="17"/>
        <v>0</v>
      </c>
      <c r="C32">
        <f t="shared" si="17"/>
        <v>0</v>
      </c>
      <c r="D32">
        <f t="shared" si="17"/>
        <v>-1.6819999999999999</v>
      </c>
      <c r="E32">
        <f t="shared" si="18"/>
        <v>0</v>
      </c>
      <c r="F32">
        <f t="shared" si="18"/>
        <v>0</v>
      </c>
      <c r="G32">
        <f t="shared" si="19"/>
        <v>0</v>
      </c>
      <c r="H32">
        <f t="shared" si="20"/>
        <v>0</v>
      </c>
      <c r="I32">
        <f t="shared" si="21"/>
        <v>0</v>
      </c>
      <c r="J32">
        <f t="shared" si="21"/>
        <v>0</v>
      </c>
      <c r="K32">
        <f t="shared" si="21"/>
        <v>2.8291239999999998</v>
      </c>
      <c r="L32">
        <f t="shared" si="22"/>
        <v>205</v>
      </c>
      <c r="M32">
        <f t="shared" si="14"/>
        <v>0</v>
      </c>
      <c r="N32">
        <f t="shared" si="14"/>
        <v>0</v>
      </c>
      <c r="O32">
        <f t="shared" si="15"/>
        <v>0</v>
      </c>
      <c r="P32">
        <f t="shared" si="15"/>
        <v>0</v>
      </c>
      <c r="Q32">
        <f t="shared" si="16"/>
        <v>2.8291239999999998</v>
      </c>
      <c r="R32" t="s">
        <v>230</v>
      </c>
      <c r="S32">
        <v>-3.5263423973406507</v>
      </c>
      <c r="T32">
        <v>4.6603531668987834</v>
      </c>
      <c r="U32">
        <v>-0.75666849078891663</v>
      </c>
      <c r="V32">
        <v>0.45068376429735713</v>
      </c>
      <c r="W32">
        <v>-12.750486756939898</v>
      </c>
      <c r="X32">
        <v>5.6978019622585965</v>
      </c>
      <c r="Y32">
        <v>-12.750486756939898</v>
      </c>
      <c r="Z32">
        <v>5.6978019622585965</v>
      </c>
      <c r="AB32" s="72">
        <v>31</v>
      </c>
      <c r="AC32">
        <v>101</v>
      </c>
      <c r="AD32">
        <f t="shared" si="10"/>
        <v>-1</v>
      </c>
      <c r="AE32">
        <f t="shared" si="10"/>
        <v>-1</v>
      </c>
      <c r="AF32">
        <f t="shared" si="10"/>
        <v>-1</v>
      </c>
      <c r="AG32">
        <f>G3</f>
        <v>285</v>
      </c>
      <c r="AH32">
        <f t="shared" si="2"/>
        <v>340.77149499437962</v>
      </c>
      <c r="AI32">
        <f t="shared" si="12"/>
        <v>292.22222222222223</v>
      </c>
      <c r="AJ32">
        <f t="shared" si="4"/>
        <v>-55.771494994379623</v>
      </c>
      <c r="AK32">
        <f t="shared" si="5"/>
        <v>22.592592592592592</v>
      </c>
      <c r="AL32">
        <f t="shared" si="6"/>
        <v>-69.291185575702116</v>
      </c>
    </row>
    <row r="33" spans="1:38" x14ac:dyDescent="0.4">
      <c r="A33">
        <v>14</v>
      </c>
      <c r="B33">
        <f t="shared" si="17"/>
        <v>0</v>
      </c>
      <c r="C33">
        <f t="shared" si="17"/>
        <v>0</v>
      </c>
      <c r="D33">
        <f t="shared" si="17"/>
        <v>1.6819999999999999</v>
      </c>
      <c r="E33">
        <f t="shared" si="18"/>
        <v>0</v>
      </c>
      <c r="F33">
        <f t="shared" si="18"/>
        <v>0</v>
      </c>
      <c r="G33">
        <f t="shared" si="19"/>
        <v>0</v>
      </c>
      <c r="H33">
        <f t="shared" si="20"/>
        <v>0</v>
      </c>
      <c r="I33">
        <f t="shared" si="21"/>
        <v>0</v>
      </c>
      <c r="J33">
        <f t="shared" si="21"/>
        <v>0</v>
      </c>
      <c r="K33">
        <f t="shared" si="21"/>
        <v>2.8291239999999998</v>
      </c>
      <c r="L33">
        <f t="shared" si="22"/>
        <v>195</v>
      </c>
      <c r="M33">
        <f t="shared" si="14"/>
        <v>0</v>
      </c>
      <c r="N33">
        <f t="shared" si="14"/>
        <v>0</v>
      </c>
      <c r="O33">
        <f t="shared" si="15"/>
        <v>0</v>
      </c>
      <c r="P33">
        <f t="shared" si="15"/>
        <v>0</v>
      </c>
      <c r="Q33">
        <f t="shared" si="16"/>
        <v>2.8291239999999998</v>
      </c>
      <c r="R33" t="s">
        <v>232</v>
      </c>
      <c r="S33">
        <v>-1.5626407159878564</v>
      </c>
      <c r="T33">
        <v>4.6603531668987834</v>
      </c>
      <c r="U33">
        <v>-0.33530521400971647</v>
      </c>
      <c r="V33">
        <v>0.73796145867050034</v>
      </c>
      <c r="W33">
        <v>-10.786785075587103</v>
      </c>
      <c r="X33">
        <v>7.6615036436113906</v>
      </c>
      <c r="Y33">
        <v>-10.786785075587103</v>
      </c>
      <c r="Z33">
        <v>7.6615036436113906</v>
      </c>
      <c r="AB33" s="72">
        <v>32</v>
      </c>
      <c r="AC33">
        <v>105</v>
      </c>
      <c r="AD33">
        <f t="shared" si="10"/>
        <v>1</v>
      </c>
      <c r="AE33">
        <f t="shared" si="10"/>
        <v>-1</v>
      </c>
      <c r="AF33">
        <f t="shared" si="10"/>
        <v>-1</v>
      </c>
      <c r="AG33">
        <f t="shared" ref="AG33:AG46" si="23">G4</f>
        <v>230</v>
      </c>
      <c r="AH33">
        <f t="shared" si="2"/>
        <v>219.4127009040493</v>
      </c>
      <c r="AI33">
        <f t="shared" si="12"/>
        <v>191.66666666666666</v>
      </c>
      <c r="AJ33">
        <f t="shared" si="4"/>
        <v>10.587299095950698</v>
      </c>
      <c r="AK33">
        <f t="shared" si="5"/>
        <v>83.333333333333343</v>
      </c>
      <c r="AL33">
        <f t="shared" si="6"/>
        <v>13.666775360925399</v>
      </c>
    </row>
    <row r="34" spans="1:38" x14ac:dyDescent="0.4">
      <c r="A34">
        <v>15</v>
      </c>
      <c r="B34">
        <f t="shared" si="17"/>
        <v>0</v>
      </c>
      <c r="C34">
        <f t="shared" si="17"/>
        <v>0</v>
      </c>
      <c r="D34">
        <f t="shared" si="17"/>
        <v>0</v>
      </c>
      <c r="E34">
        <f t="shared" si="18"/>
        <v>0</v>
      </c>
      <c r="F34">
        <f t="shared" si="18"/>
        <v>0</v>
      </c>
      <c r="G34">
        <f t="shared" si="19"/>
        <v>0</v>
      </c>
      <c r="H34">
        <f t="shared" si="20"/>
        <v>0</v>
      </c>
      <c r="I34">
        <f t="shared" si="21"/>
        <v>0</v>
      </c>
      <c r="J34">
        <f t="shared" si="21"/>
        <v>0</v>
      </c>
      <c r="K34">
        <f t="shared" si="21"/>
        <v>0</v>
      </c>
      <c r="L34">
        <f t="shared" si="22"/>
        <v>250</v>
      </c>
      <c r="M34">
        <f t="shared" si="14"/>
        <v>0</v>
      </c>
      <c r="N34">
        <f t="shared" si="14"/>
        <v>0</v>
      </c>
      <c r="O34">
        <f t="shared" si="15"/>
        <v>0</v>
      </c>
      <c r="P34">
        <f t="shared" si="15"/>
        <v>0</v>
      </c>
      <c r="Q34">
        <f t="shared" si="16"/>
        <v>0</v>
      </c>
      <c r="R34"/>
      <c r="AB34" s="72">
        <v>33</v>
      </c>
      <c r="AC34">
        <v>96</v>
      </c>
      <c r="AD34">
        <f t="shared" ref="AD34:AF49" si="24">AD19</f>
        <v>-1</v>
      </c>
      <c r="AE34">
        <f t="shared" si="24"/>
        <v>1</v>
      </c>
      <c r="AF34">
        <f t="shared" si="24"/>
        <v>-1</v>
      </c>
      <c r="AG34">
        <f t="shared" si="23"/>
        <v>160</v>
      </c>
      <c r="AH34">
        <f t="shared" si="2"/>
        <v>208.47037474007516</v>
      </c>
      <c r="AI34">
        <f t="shared" si="12"/>
        <v>181.66666666666666</v>
      </c>
      <c r="AJ34">
        <f t="shared" si="4"/>
        <v>-48.470374740075158</v>
      </c>
      <c r="AK34">
        <f t="shared" si="5"/>
        <v>28.518518518518519</v>
      </c>
      <c r="AL34">
        <f t="shared" si="6"/>
        <v>-60.37553255764665</v>
      </c>
    </row>
    <row r="35" spans="1:38" x14ac:dyDescent="0.4">
      <c r="A35">
        <v>16</v>
      </c>
      <c r="B35">
        <f>B20</f>
        <v>-1</v>
      </c>
      <c r="C35">
        <f t="shared" ref="C35:D35" si="25">C20</f>
        <v>-1</v>
      </c>
      <c r="D35">
        <f t="shared" si="25"/>
        <v>-1</v>
      </c>
      <c r="E35">
        <f t="shared" si="18"/>
        <v>1</v>
      </c>
      <c r="F35">
        <f t="shared" si="18"/>
        <v>1</v>
      </c>
      <c r="G35">
        <f t="shared" si="19"/>
        <v>1</v>
      </c>
      <c r="H35">
        <f t="shared" si="20"/>
        <v>-1</v>
      </c>
      <c r="I35">
        <f t="shared" si="21"/>
        <v>1</v>
      </c>
      <c r="J35">
        <f t="shared" si="21"/>
        <v>1</v>
      </c>
      <c r="K35">
        <f t="shared" si="21"/>
        <v>1</v>
      </c>
      <c r="L35">
        <f>F3</f>
        <v>300</v>
      </c>
      <c r="M35">
        <f t="shared" si="14"/>
        <v>-1</v>
      </c>
      <c r="N35">
        <f t="shared" si="14"/>
        <v>-1</v>
      </c>
      <c r="O35">
        <f t="shared" si="15"/>
        <v>1</v>
      </c>
      <c r="P35">
        <f t="shared" si="15"/>
        <v>1</v>
      </c>
      <c r="Q35">
        <f t="shared" si="16"/>
        <v>1</v>
      </c>
      <c r="R35"/>
      <c r="AB35" s="72">
        <v>34</v>
      </c>
      <c r="AC35">
        <v>114</v>
      </c>
      <c r="AD35">
        <f t="shared" si="24"/>
        <v>1</v>
      </c>
      <c r="AE35">
        <f t="shared" si="24"/>
        <v>1</v>
      </c>
      <c r="AF35">
        <f t="shared" si="24"/>
        <v>-1</v>
      </c>
      <c r="AG35">
        <f t="shared" si="23"/>
        <v>160</v>
      </c>
      <c r="AH35">
        <f t="shared" si="2"/>
        <v>191.55602509418941</v>
      </c>
      <c r="AI35">
        <f t="shared" si="12"/>
        <v>173.33333333333334</v>
      </c>
      <c r="AJ35">
        <f t="shared" si="4"/>
        <v>-31.556025094189408</v>
      </c>
      <c r="AK35">
        <f t="shared" si="5"/>
        <v>44.81481481481481</v>
      </c>
      <c r="AL35">
        <f t="shared" si="6"/>
        <v>-39.287449914490232</v>
      </c>
    </row>
    <row r="36" spans="1:38" x14ac:dyDescent="0.4">
      <c r="A36">
        <v>17</v>
      </c>
      <c r="B36">
        <f t="shared" ref="B36:D51" si="26">B21</f>
        <v>1</v>
      </c>
      <c r="C36">
        <f t="shared" si="26"/>
        <v>-1</v>
      </c>
      <c r="D36">
        <f t="shared" si="26"/>
        <v>-1</v>
      </c>
      <c r="E36">
        <f t="shared" si="18"/>
        <v>-1</v>
      </c>
      <c r="F36">
        <f t="shared" si="18"/>
        <v>1</v>
      </c>
      <c r="G36">
        <f t="shared" si="19"/>
        <v>-1</v>
      </c>
      <c r="H36">
        <f t="shared" si="20"/>
        <v>1</v>
      </c>
      <c r="I36">
        <f t="shared" si="21"/>
        <v>1</v>
      </c>
      <c r="J36">
        <f t="shared" si="21"/>
        <v>1</v>
      </c>
      <c r="K36">
        <f t="shared" si="21"/>
        <v>1</v>
      </c>
      <c r="L36">
        <f t="shared" ref="L36:L49" si="27">F4</f>
        <v>205</v>
      </c>
      <c r="M36">
        <f t="shared" si="14"/>
        <v>1</v>
      </c>
      <c r="N36">
        <f t="shared" si="14"/>
        <v>-1</v>
      </c>
      <c r="O36">
        <f t="shared" si="15"/>
        <v>-1</v>
      </c>
      <c r="P36">
        <f t="shared" si="15"/>
        <v>1</v>
      </c>
      <c r="Q36">
        <f t="shared" si="16"/>
        <v>1</v>
      </c>
      <c r="R36"/>
      <c r="AB36" s="72">
        <v>35</v>
      </c>
      <c r="AC36">
        <v>112</v>
      </c>
      <c r="AD36">
        <f t="shared" si="24"/>
        <v>-1</v>
      </c>
      <c r="AE36">
        <f t="shared" si="24"/>
        <v>-1</v>
      </c>
      <c r="AF36">
        <f t="shared" si="24"/>
        <v>1</v>
      </c>
      <c r="AG36">
        <f t="shared" si="23"/>
        <v>345</v>
      </c>
      <c r="AH36">
        <f t="shared" si="2"/>
        <v>315.21593943882408</v>
      </c>
      <c r="AI36">
        <f t="shared" si="12"/>
        <v>297.22222222222223</v>
      </c>
      <c r="AJ36">
        <f t="shared" si="4"/>
        <v>29.78406056117592</v>
      </c>
      <c r="AK36">
        <f t="shared" si="5"/>
        <v>92.962962962962962</v>
      </c>
      <c r="AL36">
        <f t="shared" si="6"/>
        <v>38.056863226717674</v>
      </c>
    </row>
    <row r="37" spans="1:38" x14ac:dyDescent="0.4">
      <c r="A37">
        <v>18</v>
      </c>
      <c r="B37">
        <f t="shared" si="26"/>
        <v>-1</v>
      </c>
      <c r="C37">
        <f t="shared" si="26"/>
        <v>1</v>
      </c>
      <c r="D37">
        <f t="shared" si="26"/>
        <v>-1</v>
      </c>
      <c r="E37">
        <f t="shared" si="18"/>
        <v>-1</v>
      </c>
      <c r="F37">
        <f t="shared" si="18"/>
        <v>-1</v>
      </c>
      <c r="G37">
        <f t="shared" si="19"/>
        <v>1</v>
      </c>
      <c r="H37">
        <f t="shared" si="20"/>
        <v>1</v>
      </c>
      <c r="I37">
        <f t="shared" si="21"/>
        <v>1</v>
      </c>
      <c r="J37">
        <f t="shared" si="21"/>
        <v>1</v>
      </c>
      <c r="K37">
        <f t="shared" si="21"/>
        <v>1</v>
      </c>
      <c r="L37">
        <f t="shared" si="27"/>
        <v>175</v>
      </c>
      <c r="M37">
        <f t="shared" si="14"/>
        <v>-1</v>
      </c>
      <c r="N37">
        <f t="shared" si="14"/>
        <v>1</v>
      </c>
      <c r="O37">
        <f t="shared" si="15"/>
        <v>-1</v>
      </c>
      <c r="P37">
        <f t="shared" si="15"/>
        <v>-1</v>
      </c>
      <c r="Q37">
        <f t="shared" si="16"/>
        <v>1</v>
      </c>
      <c r="AB37" s="72">
        <v>36</v>
      </c>
      <c r="AC37">
        <v>108</v>
      </c>
      <c r="AD37">
        <f t="shared" si="24"/>
        <v>1</v>
      </c>
      <c r="AE37">
        <f t="shared" si="24"/>
        <v>-1</v>
      </c>
      <c r="AF37">
        <f t="shared" si="24"/>
        <v>1</v>
      </c>
      <c r="AG37">
        <f t="shared" si="23"/>
        <v>145</v>
      </c>
      <c r="AH37">
        <f t="shared" si="2"/>
        <v>193.8571453484937</v>
      </c>
      <c r="AI37">
        <f t="shared" si="12"/>
        <v>154.44444444444446</v>
      </c>
      <c r="AJ37">
        <f t="shared" si="4"/>
        <v>-48.857145348493702</v>
      </c>
      <c r="AK37">
        <f t="shared" si="5"/>
        <v>27.037037037037038</v>
      </c>
      <c r="AL37">
        <f t="shared" si="6"/>
        <v>-62.507043915217295</v>
      </c>
    </row>
    <row r="38" spans="1:38" ht="17.5" thickBot="1" x14ac:dyDescent="0.45">
      <c r="A38">
        <v>19</v>
      </c>
      <c r="B38">
        <f t="shared" si="26"/>
        <v>1</v>
      </c>
      <c r="C38">
        <f t="shared" si="26"/>
        <v>1</v>
      </c>
      <c r="D38">
        <f t="shared" si="26"/>
        <v>-1</v>
      </c>
      <c r="E38">
        <f t="shared" si="18"/>
        <v>1</v>
      </c>
      <c r="F38">
        <f t="shared" si="18"/>
        <v>-1</v>
      </c>
      <c r="G38">
        <f t="shared" si="19"/>
        <v>-1</v>
      </c>
      <c r="H38">
        <f t="shared" si="20"/>
        <v>-1</v>
      </c>
      <c r="I38">
        <f t="shared" si="21"/>
        <v>1</v>
      </c>
      <c r="J38">
        <f t="shared" si="21"/>
        <v>1</v>
      </c>
      <c r="K38">
        <f t="shared" si="21"/>
        <v>1</v>
      </c>
      <c r="L38">
        <f t="shared" si="27"/>
        <v>210</v>
      </c>
      <c r="M38">
        <f t="shared" si="14"/>
        <v>1</v>
      </c>
      <c r="N38">
        <f t="shared" si="14"/>
        <v>1</v>
      </c>
      <c r="O38">
        <f t="shared" si="15"/>
        <v>1</v>
      </c>
      <c r="P38">
        <f t="shared" si="15"/>
        <v>-1</v>
      </c>
      <c r="Q38">
        <f t="shared" si="16"/>
        <v>1</v>
      </c>
      <c r="R38" s="72" t="s">
        <v>134</v>
      </c>
      <c r="AB38" s="72">
        <v>37</v>
      </c>
      <c r="AC38">
        <v>99</v>
      </c>
      <c r="AD38">
        <f t="shared" si="24"/>
        <v>-1</v>
      </c>
      <c r="AE38">
        <f t="shared" si="24"/>
        <v>1</v>
      </c>
      <c r="AF38">
        <f t="shared" si="24"/>
        <v>1</v>
      </c>
      <c r="AG38">
        <f t="shared" si="23"/>
        <v>230</v>
      </c>
      <c r="AH38">
        <f t="shared" si="2"/>
        <v>234.02593029563073</v>
      </c>
      <c r="AI38">
        <f t="shared" si="12"/>
        <v>225.55555555555554</v>
      </c>
      <c r="AJ38">
        <f t="shared" si="4"/>
        <v>-4.0259302956307295</v>
      </c>
      <c r="AK38">
        <f t="shared" si="5"/>
        <v>71.481481481481481</v>
      </c>
      <c r="AL38">
        <f t="shared" si="6"/>
        <v>-5.6244674423533922</v>
      </c>
    </row>
    <row r="39" spans="1:38" x14ac:dyDescent="0.4">
      <c r="A39">
        <v>20</v>
      </c>
      <c r="B39">
        <f t="shared" si="26"/>
        <v>-1</v>
      </c>
      <c r="C39">
        <f t="shared" si="26"/>
        <v>-1</v>
      </c>
      <c r="D39">
        <f t="shared" si="26"/>
        <v>1</v>
      </c>
      <c r="E39">
        <f t="shared" si="18"/>
        <v>1</v>
      </c>
      <c r="F39">
        <f t="shared" si="18"/>
        <v>-1</v>
      </c>
      <c r="G39">
        <f t="shared" si="19"/>
        <v>-1</v>
      </c>
      <c r="H39">
        <f t="shared" si="20"/>
        <v>1</v>
      </c>
      <c r="I39">
        <f t="shared" si="21"/>
        <v>1</v>
      </c>
      <c r="J39">
        <f t="shared" si="21"/>
        <v>1</v>
      </c>
      <c r="K39">
        <f t="shared" si="21"/>
        <v>1</v>
      </c>
      <c r="L39">
        <f t="shared" si="27"/>
        <v>290</v>
      </c>
      <c r="M39">
        <f t="shared" si="14"/>
        <v>-1</v>
      </c>
      <c r="N39">
        <f t="shared" si="14"/>
        <v>-1</v>
      </c>
      <c r="O39">
        <f t="shared" si="15"/>
        <v>1</v>
      </c>
      <c r="P39">
        <f t="shared" si="15"/>
        <v>-1</v>
      </c>
      <c r="Q39">
        <f t="shared" si="16"/>
        <v>1</v>
      </c>
      <c r="R39" s="76"/>
      <c r="S39" s="41" t="s">
        <v>139</v>
      </c>
      <c r="T39" s="41" t="s">
        <v>140</v>
      </c>
      <c r="U39" s="41" t="s">
        <v>141</v>
      </c>
      <c r="V39" s="41" t="s">
        <v>142</v>
      </c>
      <c r="W39" s="41" t="s">
        <v>143</v>
      </c>
      <c r="AB39" s="72">
        <v>38</v>
      </c>
      <c r="AC39">
        <v>98</v>
      </c>
      <c r="AD39">
        <f t="shared" si="24"/>
        <v>1</v>
      </c>
      <c r="AE39">
        <f t="shared" si="24"/>
        <v>1</v>
      </c>
      <c r="AF39">
        <f t="shared" si="24"/>
        <v>1</v>
      </c>
      <c r="AG39">
        <f t="shared" si="23"/>
        <v>205</v>
      </c>
      <c r="AH39">
        <f t="shared" si="2"/>
        <v>217.11158064974501</v>
      </c>
      <c r="AI39">
        <f t="shared" si="12"/>
        <v>199.44444444444446</v>
      </c>
      <c r="AJ39">
        <f t="shared" si="4"/>
        <v>-12.111580649745008</v>
      </c>
      <c r="AK39">
        <f t="shared" si="5"/>
        <v>66.296296296296305</v>
      </c>
      <c r="AL39">
        <f t="shared" si="6"/>
        <v>-12.712744847893585</v>
      </c>
    </row>
    <row r="40" spans="1:38" x14ac:dyDescent="0.4">
      <c r="A40">
        <v>21</v>
      </c>
      <c r="B40">
        <f t="shared" si="26"/>
        <v>1</v>
      </c>
      <c r="C40">
        <f t="shared" si="26"/>
        <v>-1</v>
      </c>
      <c r="D40">
        <f t="shared" si="26"/>
        <v>1</v>
      </c>
      <c r="E40">
        <f t="shared" si="18"/>
        <v>-1</v>
      </c>
      <c r="F40">
        <f t="shared" si="18"/>
        <v>-1</v>
      </c>
      <c r="G40">
        <f t="shared" si="19"/>
        <v>1</v>
      </c>
      <c r="H40">
        <f t="shared" si="20"/>
        <v>-1</v>
      </c>
      <c r="I40">
        <f t="shared" si="21"/>
        <v>1</v>
      </c>
      <c r="J40">
        <f t="shared" si="21"/>
        <v>1</v>
      </c>
      <c r="K40">
        <f t="shared" si="21"/>
        <v>1</v>
      </c>
      <c r="L40">
        <f t="shared" si="27"/>
        <v>150</v>
      </c>
      <c r="M40">
        <f t="shared" si="14"/>
        <v>1</v>
      </c>
      <c r="N40">
        <f t="shared" si="14"/>
        <v>-1</v>
      </c>
      <c r="O40">
        <f t="shared" si="15"/>
        <v>-1</v>
      </c>
      <c r="P40">
        <f t="shared" si="15"/>
        <v>-1</v>
      </c>
      <c r="Q40">
        <f t="shared" si="16"/>
        <v>1</v>
      </c>
      <c r="R40" s="74" t="s">
        <v>135</v>
      </c>
      <c r="S40" s="39">
        <v>5</v>
      </c>
      <c r="T40" s="39">
        <v>354242.60657125222</v>
      </c>
      <c r="U40" s="39">
        <v>70848.521314250451</v>
      </c>
      <c r="V40" s="39">
        <v>34.932667743760305</v>
      </c>
      <c r="W40" s="39">
        <v>1.8576615001487305E-22</v>
      </c>
      <c r="AB40" s="72">
        <v>39</v>
      </c>
      <c r="AC40">
        <v>121</v>
      </c>
      <c r="AD40">
        <f t="shared" si="24"/>
        <v>-1.6819999999999999</v>
      </c>
      <c r="AE40">
        <f t="shared" si="24"/>
        <v>0</v>
      </c>
      <c r="AF40">
        <f t="shared" si="24"/>
        <v>0</v>
      </c>
      <c r="AG40">
        <f t="shared" si="23"/>
        <v>215</v>
      </c>
      <c r="AH40">
        <f t="shared" si="2"/>
        <v>321.20890508741979</v>
      </c>
      <c r="AI40">
        <f t="shared" si="12"/>
        <v>179.44444444444446</v>
      </c>
      <c r="AJ40">
        <f t="shared" si="4"/>
        <v>-106.20890508741979</v>
      </c>
      <c r="AK40">
        <f t="shared" si="5"/>
        <v>9.2592592592592595</v>
      </c>
      <c r="AL40">
        <f t="shared" si="6"/>
        <v>-96.9137114541019</v>
      </c>
    </row>
    <row r="41" spans="1:38" x14ac:dyDescent="0.4">
      <c r="A41">
        <v>22</v>
      </c>
      <c r="B41">
        <f t="shared" si="26"/>
        <v>-1</v>
      </c>
      <c r="C41">
        <f t="shared" si="26"/>
        <v>1</v>
      </c>
      <c r="D41">
        <f t="shared" si="26"/>
        <v>1</v>
      </c>
      <c r="E41">
        <f t="shared" si="18"/>
        <v>-1</v>
      </c>
      <c r="F41">
        <f t="shared" si="18"/>
        <v>1</v>
      </c>
      <c r="G41">
        <f t="shared" si="19"/>
        <v>-1</v>
      </c>
      <c r="H41">
        <f t="shared" si="20"/>
        <v>-1</v>
      </c>
      <c r="I41">
        <f t="shared" si="21"/>
        <v>1</v>
      </c>
      <c r="J41">
        <f t="shared" si="21"/>
        <v>1</v>
      </c>
      <c r="K41">
        <f t="shared" si="21"/>
        <v>1</v>
      </c>
      <c r="L41">
        <f t="shared" si="27"/>
        <v>210</v>
      </c>
      <c r="M41">
        <f t="shared" si="14"/>
        <v>-1</v>
      </c>
      <c r="N41">
        <f t="shared" si="14"/>
        <v>1</v>
      </c>
      <c r="O41">
        <f t="shared" si="15"/>
        <v>-1</v>
      </c>
      <c r="P41">
        <f t="shared" si="15"/>
        <v>1</v>
      </c>
      <c r="Q41">
        <f t="shared" si="16"/>
        <v>1</v>
      </c>
      <c r="R41" s="74" t="s">
        <v>136</v>
      </c>
      <c r="S41" s="39">
        <v>129</v>
      </c>
      <c r="T41" s="39">
        <v>261630.72676208089</v>
      </c>
      <c r="U41" s="39">
        <v>2028.1451686983014</v>
      </c>
      <c r="V41" s="39"/>
      <c r="W41" s="39"/>
      <c r="AB41" s="72">
        <v>40</v>
      </c>
      <c r="AC41">
        <v>116</v>
      </c>
      <c r="AD41">
        <f t="shared" si="24"/>
        <v>1.6819999999999999</v>
      </c>
      <c r="AE41">
        <f t="shared" si="24"/>
        <v>0</v>
      </c>
      <c r="AF41">
        <f t="shared" si="24"/>
        <v>0</v>
      </c>
      <c r="AG41">
        <f t="shared" si="23"/>
        <v>215</v>
      </c>
      <c r="AH41">
        <f t="shared" si="2"/>
        <v>204.92119120526203</v>
      </c>
      <c r="AI41">
        <f t="shared" si="12"/>
        <v>181.11111111111111</v>
      </c>
      <c r="AJ41">
        <f t="shared" si="4"/>
        <v>10.078808794737967</v>
      </c>
      <c r="AK41">
        <f t="shared" si="5"/>
        <v>82.592592592592595</v>
      </c>
      <c r="AL41">
        <f t="shared" si="6"/>
        <v>12.256565423942362</v>
      </c>
    </row>
    <row r="42" spans="1:38" ht="17.5" thickBot="1" x14ac:dyDescent="0.45">
      <c r="A42">
        <v>23</v>
      </c>
      <c r="B42">
        <f t="shared" si="26"/>
        <v>1</v>
      </c>
      <c r="C42">
        <f t="shared" si="26"/>
        <v>1</v>
      </c>
      <c r="D42">
        <f t="shared" si="26"/>
        <v>1</v>
      </c>
      <c r="E42">
        <f t="shared" si="18"/>
        <v>1</v>
      </c>
      <c r="F42">
        <f t="shared" si="18"/>
        <v>1</v>
      </c>
      <c r="G42">
        <f t="shared" si="19"/>
        <v>1</v>
      </c>
      <c r="H42">
        <f t="shared" si="20"/>
        <v>1</v>
      </c>
      <c r="I42">
        <f t="shared" si="21"/>
        <v>1</v>
      </c>
      <c r="J42">
        <f t="shared" si="21"/>
        <v>1</v>
      </c>
      <c r="K42">
        <f t="shared" si="21"/>
        <v>1</v>
      </c>
      <c r="L42">
        <f t="shared" si="27"/>
        <v>175</v>
      </c>
      <c r="M42">
        <f t="shared" si="14"/>
        <v>1</v>
      </c>
      <c r="N42">
        <f t="shared" si="14"/>
        <v>1</v>
      </c>
      <c r="O42">
        <f t="shared" si="15"/>
        <v>1</v>
      </c>
      <c r="P42">
        <f t="shared" si="15"/>
        <v>1</v>
      </c>
      <c r="Q42">
        <f t="shared" si="16"/>
        <v>1</v>
      </c>
      <c r="R42" s="75" t="s">
        <v>137</v>
      </c>
      <c r="S42" s="40">
        <v>134</v>
      </c>
      <c r="T42" s="40">
        <v>615873.33333333314</v>
      </c>
      <c r="U42" s="40"/>
      <c r="V42" s="40"/>
      <c r="W42" s="40"/>
      <c r="AB42" s="72">
        <v>41</v>
      </c>
      <c r="AC42">
        <v>127</v>
      </c>
      <c r="AD42">
        <f t="shared" si="24"/>
        <v>0</v>
      </c>
      <c r="AE42">
        <f t="shared" si="24"/>
        <v>-1.6819999999999999</v>
      </c>
      <c r="AF42">
        <f t="shared" si="24"/>
        <v>0</v>
      </c>
      <c r="AG42">
        <f t="shared" si="23"/>
        <v>180</v>
      </c>
      <c r="AH42">
        <f t="shared" si="2"/>
        <v>308.91917916909983</v>
      </c>
      <c r="AI42">
        <f t="shared" si="12"/>
        <v>196.11111111111111</v>
      </c>
      <c r="AJ42">
        <f t="shared" si="4"/>
        <v>-128.91917916909983</v>
      </c>
      <c r="AK42">
        <f t="shared" si="5"/>
        <v>5.5555555555555554</v>
      </c>
      <c r="AL42">
        <f t="shared" si="6"/>
        <v>-109.85417328567655</v>
      </c>
    </row>
    <row r="43" spans="1:38" ht="17.5" thickBot="1" x14ac:dyDescent="0.45">
      <c r="A43">
        <v>24</v>
      </c>
      <c r="B43">
        <f t="shared" si="26"/>
        <v>-1.6819999999999999</v>
      </c>
      <c r="C43">
        <f t="shared" si="26"/>
        <v>0</v>
      </c>
      <c r="D43">
        <f t="shared" si="26"/>
        <v>0</v>
      </c>
      <c r="E43">
        <f t="shared" si="18"/>
        <v>0</v>
      </c>
      <c r="F43">
        <f t="shared" si="18"/>
        <v>0</v>
      </c>
      <c r="G43">
        <f t="shared" si="19"/>
        <v>0</v>
      </c>
      <c r="H43">
        <f t="shared" si="20"/>
        <v>0</v>
      </c>
      <c r="I43">
        <f t="shared" si="21"/>
        <v>2.8291239999999998</v>
      </c>
      <c r="J43">
        <f t="shared" si="21"/>
        <v>0</v>
      </c>
      <c r="K43">
        <f t="shared" si="21"/>
        <v>0</v>
      </c>
      <c r="L43">
        <f t="shared" si="27"/>
        <v>220</v>
      </c>
      <c r="M43">
        <f t="shared" si="14"/>
        <v>-1.6819999999999999</v>
      </c>
      <c r="N43">
        <f t="shared" si="14"/>
        <v>0</v>
      </c>
      <c r="O43">
        <f t="shared" si="15"/>
        <v>0</v>
      </c>
      <c r="P43">
        <f t="shared" si="15"/>
        <v>0</v>
      </c>
      <c r="Q43">
        <f t="shared" si="16"/>
        <v>0</v>
      </c>
      <c r="AB43" s="72">
        <v>42</v>
      </c>
      <c r="AC43">
        <v>119</v>
      </c>
      <c r="AD43">
        <f t="shared" si="24"/>
        <v>0</v>
      </c>
      <c r="AE43">
        <f t="shared" si="24"/>
        <v>1.6819999999999999</v>
      </c>
      <c r="AF43">
        <f t="shared" si="24"/>
        <v>0</v>
      </c>
      <c r="AG43">
        <f t="shared" si="23"/>
        <v>205</v>
      </c>
      <c r="AH43">
        <f t="shared" si="2"/>
        <v>217.21091712358205</v>
      </c>
      <c r="AI43">
        <f t="shared" si="12"/>
        <v>214.44444444444446</v>
      </c>
      <c r="AJ43">
        <f t="shared" si="4"/>
        <v>-12.21091712358205</v>
      </c>
      <c r="AK43">
        <f t="shared" si="5"/>
        <v>65.555555555555557</v>
      </c>
      <c r="AL43">
        <f t="shared" si="6"/>
        <v>-13.68714944601647</v>
      </c>
    </row>
    <row r="44" spans="1:38" x14ac:dyDescent="0.4">
      <c r="A44">
        <v>25</v>
      </c>
      <c r="B44">
        <f t="shared" si="26"/>
        <v>1.6819999999999999</v>
      </c>
      <c r="C44">
        <f t="shared" si="26"/>
        <v>0</v>
      </c>
      <c r="D44">
        <f t="shared" si="26"/>
        <v>0</v>
      </c>
      <c r="E44">
        <f t="shared" si="18"/>
        <v>0</v>
      </c>
      <c r="F44">
        <f t="shared" si="18"/>
        <v>0</v>
      </c>
      <c r="G44">
        <f t="shared" si="19"/>
        <v>0</v>
      </c>
      <c r="H44">
        <f t="shared" si="20"/>
        <v>0</v>
      </c>
      <c r="I44">
        <f t="shared" si="21"/>
        <v>2.8291239999999998</v>
      </c>
      <c r="J44">
        <f t="shared" si="21"/>
        <v>0</v>
      </c>
      <c r="K44">
        <f t="shared" si="21"/>
        <v>0</v>
      </c>
      <c r="L44">
        <f t="shared" si="27"/>
        <v>205</v>
      </c>
      <c r="M44">
        <f t="shared" si="14"/>
        <v>1.6819999999999999</v>
      </c>
      <c r="N44">
        <f t="shared" si="14"/>
        <v>0</v>
      </c>
      <c r="O44">
        <f t="shared" si="15"/>
        <v>0</v>
      </c>
      <c r="P44">
        <f t="shared" si="15"/>
        <v>0</v>
      </c>
      <c r="Q44">
        <f t="shared" si="16"/>
        <v>0</v>
      </c>
      <c r="R44" s="76"/>
      <c r="S44" s="41" t="s">
        <v>144</v>
      </c>
      <c r="T44" s="41" t="s">
        <v>132</v>
      </c>
      <c r="U44" s="41" t="s">
        <v>145</v>
      </c>
      <c r="V44" s="41" t="s">
        <v>146</v>
      </c>
      <c r="W44" s="41" t="s">
        <v>147</v>
      </c>
      <c r="X44" s="41" t="s">
        <v>148</v>
      </c>
      <c r="Y44" s="41" t="s">
        <v>149</v>
      </c>
      <c r="Z44" s="41" t="s">
        <v>150</v>
      </c>
      <c r="AB44" s="72">
        <v>43</v>
      </c>
      <c r="AC44">
        <v>117</v>
      </c>
      <c r="AD44">
        <f t="shared" si="24"/>
        <v>0</v>
      </c>
      <c r="AE44">
        <f t="shared" si="24"/>
        <v>0</v>
      </c>
      <c r="AF44">
        <f t="shared" si="24"/>
        <v>-1.6819999999999999</v>
      </c>
      <c r="AG44">
        <f t="shared" si="23"/>
        <v>220</v>
      </c>
      <c r="AH44">
        <f t="shared" si="2"/>
        <v>197.96011723478756</v>
      </c>
      <c r="AI44">
        <f t="shared" si="12"/>
        <v>195</v>
      </c>
      <c r="AJ44">
        <f t="shared" si="4"/>
        <v>22.03988276521244</v>
      </c>
      <c r="AK44">
        <f t="shared" si="5"/>
        <v>90</v>
      </c>
      <c r="AL44">
        <f t="shared" si="6"/>
        <v>28.819873691367484</v>
      </c>
    </row>
    <row r="45" spans="1:38" x14ac:dyDescent="0.4">
      <c r="A45">
        <v>26</v>
      </c>
      <c r="B45">
        <f t="shared" si="26"/>
        <v>0</v>
      </c>
      <c r="C45">
        <f t="shared" si="26"/>
        <v>-1.6819999999999999</v>
      </c>
      <c r="D45">
        <f t="shared" si="26"/>
        <v>0</v>
      </c>
      <c r="E45">
        <f t="shared" si="18"/>
        <v>0</v>
      </c>
      <c r="F45">
        <f t="shared" si="18"/>
        <v>0</v>
      </c>
      <c r="G45">
        <f t="shared" si="19"/>
        <v>0</v>
      </c>
      <c r="H45">
        <f t="shared" si="20"/>
        <v>0</v>
      </c>
      <c r="I45">
        <f t="shared" si="21"/>
        <v>0</v>
      </c>
      <c r="J45">
        <f t="shared" si="21"/>
        <v>2.8291239999999998</v>
      </c>
      <c r="K45">
        <f t="shared" si="21"/>
        <v>0</v>
      </c>
      <c r="L45">
        <f t="shared" si="27"/>
        <v>185</v>
      </c>
      <c r="M45">
        <f t="shared" si="14"/>
        <v>0</v>
      </c>
      <c r="N45">
        <f t="shared" si="14"/>
        <v>-1.6819999999999999</v>
      </c>
      <c r="O45">
        <f t="shared" si="15"/>
        <v>0</v>
      </c>
      <c r="P45">
        <f t="shared" si="15"/>
        <v>0</v>
      </c>
      <c r="Q45">
        <f t="shared" si="16"/>
        <v>0</v>
      </c>
      <c r="R45" s="74" t="s">
        <v>138</v>
      </c>
      <c r="S45" s="39">
        <v>263.06504814634093</v>
      </c>
      <c r="T45" s="39">
        <v>5.5829946268998212</v>
      </c>
      <c r="U45" s="39">
        <v>47.118986444810211</v>
      </c>
      <c r="V45" s="39">
        <v>3.6862537576700165E-83</v>
      </c>
      <c r="W45" s="39">
        <v>252.01895654122251</v>
      </c>
      <c r="X45" s="39">
        <v>274.11113975145935</v>
      </c>
      <c r="Y45" s="39">
        <v>252.01895654122251</v>
      </c>
      <c r="Z45" s="39">
        <v>274.11113975145935</v>
      </c>
      <c r="AB45" s="72">
        <v>44</v>
      </c>
      <c r="AC45">
        <v>124</v>
      </c>
      <c r="AD45">
        <f t="shared" si="24"/>
        <v>0</v>
      </c>
      <c r="AE45">
        <f t="shared" si="24"/>
        <v>0</v>
      </c>
      <c r="AF45">
        <f t="shared" si="24"/>
        <v>1.6819999999999999</v>
      </c>
      <c r="AG45">
        <f t="shared" si="23"/>
        <v>210</v>
      </c>
      <c r="AH45">
        <f t="shared" si="2"/>
        <v>197.96011723478756</v>
      </c>
      <c r="AI45">
        <f t="shared" si="12"/>
        <v>226.66666666666666</v>
      </c>
      <c r="AJ45">
        <f t="shared" si="4"/>
        <v>12.03988276521244</v>
      </c>
      <c r="AK45">
        <f t="shared" si="5"/>
        <v>86.296296296296291</v>
      </c>
      <c r="AL45">
        <f t="shared" si="6"/>
        <v>19.759607244676722</v>
      </c>
    </row>
    <row r="46" spans="1:38" x14ac:dyDescent="0.4">
      <c r="A46">
        <v>27</v>
      </c>
      <c r="B46">
        <f t="shared" si="26"/>
        <v>0</v>
      </c>
      <c r="C46">
        <f t="shared" si="26"/>
        <v>1.6819999999999999</v>
      </c>
      <c r="D46">
        <f t="shared" si="26"/>
        <v>0</v>
      </c>
      <c r="E46">
        <f t="shared" si="18"/>
        <v>0</v>
      </c>
      <c r="F46">
        <f t="shared" si="18"/>
        <v>0</v>
      </c>
      <c r="G46">
        <f t="shared" si="19"/>
        <v>0</v>
      </c>
      <c r="H46">
        <f t="shared" si="20"/>
        <v>0</v>
      </c>
      <c r="I46">
        <f t="shared" si="21"/>
        <v>0</v>
      </c>
      <c r="J46">
        <f t="shared" si="21"/>
        <v>2.8291239999999998</v>
      </c>
      <c r="K46">
        <f t="shared" si="21"/>
        <v>0</v>
      </c>
      <c r="L46">
        <f t="shared" si="27"/>
        <v>190</v>
      </c>
      <c r="M46">
        <f t="shared" si="14"/>
        <v>0</v>
      </c>
      <c r="N46">
        <f t="shared" si="14"/>
        <v>1.6819999999999999</v>
      </c>
      <c r="O46">
        <f t="shared" si="15"/>
        <v>0</v>
      </c>
      <c r="P46">
        <f t="shared" si="15"/>
        <v>0</v>
      </c>
      <c r="Q46">
        <f t="shared" si="16"/>
        <v>0</v>
      </c>
      <c r="R46" s="74" t="s">
        <v>120</v>
      </c>
      <c r="S46" s="39">
        <v>-34.568285934054039</v>
      </c>
      <c r="T46" s="39">
        <v>4.0619143992577955</v>
      </c>
      <c r="U46" s="39">
        <v>-8.5103432855134642</v>
      </c>
      <c r="V46" s="39">
        <v>3.8000331286874556E-14</v>
      </c>
      <c r="W46" s="39">
        <v>-42.604883055277853</v>
      </c>
      <c r="X46" s="39">
        <v>-26.531688812830225</v>
      </c>
      <c r="Y46" s="39">
        <v>-42.604883055277853</v>
      </c>
      <c r="Z46" s="39">
        <v>-26.531688812830225</v>
      </c>
      <c r="AB46" s="72">
        <v>45</v>
      </c>
      <c r="AC46">
        <v>131</v>
      </c>
      <c r="AD46">
        <f t="shared" si="24"/>
        <v>0</v>
      </c>
      <c r="AE46">
        <f t="shared" si="24"/>
        <v>0</v>
      </c>
      <c r="AF46">
        <f t="shared" si="24"/>
        <v>0</v>
      </c>
      <c r="AG46">
        <f t="shared" si="23"/>
        <v>260</v>
      </c>
      <c r="AH46">
        <f t="shared" si="2"/>
        <v>263.06504814634093</v>
      </c>
      <c r="AI46">
        <f t="shared" si="12"/>
        <v>228.33333333333334</v>
      </c>
      <c r="AJ46">
        <f t="shared" si="4"/>
        <v>-3.0650481463409278</v>
      </c>
      <c r="AK46">
        <f t="shared" si="5"/>
        <v>73.703703703703709</v>
      </c>
      <c r="AL46">
        <f t="shared" si="6"/>
        <v>-2.4054653288810535</v>
      </c>
    </row>
    <row r="47" spans="1:38" x14ac:dyDescent="0.4">
      <c r="A47">
        <v>28</v>
      </c>
      <c r="B47">
        <f t="shared" si="26"/>
        <v>0</v>
      </c>
      <c r="C47">
        <f t="shared" si="26"/>
        <v>0</v>
      </c>
      <c r="D47">
        <f t="shared" si="26"/>
        <v>-1.6819999999999999</v>
      </c>
      <c r="E47">
        <f t="shared" si="18"/>
        <v>0</v>
      </c>
      <c r="F47">
        <f t="shared" si="18"/>
        <v>0</v>
      </c>
      <c r="G47">
        <f t="shared" si="19"/>
        <v>0</v>
      </c>
      <c r="H47">
        <f t="shared" si="20"/>
        <v>0</v>
      </c>
      <c r="I47">
        <f t="shared" si="21"/>
        <v>0</v>
      </c>
      <c r="J47">
        <f t="shared" si="21"/>
        <v>0</v>
      </c>
      <c r="K47">
        <f t="shared" si="21"/>
        <v>2.8291239999999998</v>
      </c>
      <c r="L47">
        <f t="shared" si="27"/>
        <v>190</v>
      </c>
      <c r="M47">
        <f t="shared" si="14"/>
        <v>0</v>
      </c>
      <c r="N47">
        <f t="shared" si="14"/>
        <v>0</v>
      </c>
      <c r="O47">
        <f t="shared" si="15"/>
        <v>0</v>
      </c>
      <c r="P47">
        <f t="shared" si="15"/>
        <v>0</v>
      </c>
      <c r="Q47">
        <f t="shared" si="16"/>
        <v>2.8291239999999998</v>
      </c>
      <c r="R47" s="74" t="s">
        <v>121</v>
      </c>
      <c r="S47" s="39">
        <v>-27.261671238263304</v>
      </c>
      <c r="T47" s="39">
        <v>4.0619143992578</v>
      </c>
      <c r="U47" s="39">
        <v>-6.7115326810541855</v>
      </c>
      <c r="V47" s="39">
        <v>5.5042769670946841E-10</v>
      </c>
      <c r="W47" s="39">
        <v>-35.298268359487125</v>
      </c>
      <c r="X47" s="39">
        <v>-19.22507411703948</v>
      </c>
      <c r="Y47" s="39">
        <v>-35.298268359487125</v>
      </c>
      <c r="Z47" s="39">
        <v>-19.22507411703948</v>
      </c>
      <c r="AB47" s="72">
        <v>46</v>
      </c>
      <c r="AC47">
        <v>11</v>
      </c>
      <c r="AD47">
        <f t="shared" si="24"/>
        <v>-1</v>
      </c>
      <c r="AE47">
        <f t="shared" si="24"/>
        <v>-1</v>
      </c>
      <c r="AF47">
        <f t="shared" si="24"/>
        <v>-1</v>
      </c>
      <c r="AG47">
        <f>H3</f>
        <v>240</v>
      </c>
      <c r="AH47">
        <f t="shared" si="2"/>
        <v>340.77149499437962</v>
      </c>
      <c r="AI47">
        <f t="shared" si="12"/>
        <v>292.22222222222223</v>
      </c>
      <c r="AJ47">
        <f t="shared" si="4"/>
        <v>-100.77149499437962</v>
      </c>
      <c r="AK47">
        <f t="shared" si="5"/>
        <v>12.222222222222221</v>
      </c>
      <c r="AL47">
        <f t="shared" si="6"/>
        <v>-89.146953494810958</v>
      </c>
    </row>
    <row r="48" spans="1:38" x14ac:dyDescent="0.4">
      <c r="A48">
        <v>29</v>
      </c>
      <c r="B48">
        <f t="shared" si="26"/>
        <v>0</v>
      </c>
      <c r="C48">
        <f t="shared" si="26"/>
        <v>0</v>
      </c>
      <c r="D48">
        <f t="shared" si="26"/>
        <v>1.6819999999999999</v>
      </c>
      <c r="E48">
        <f t="shared" si="18"/>
        <v>0</v>
      </c>
      <c r="F48">
        <f t="shared" si="18"/>
        <v>0</v>
      </c>
      <c r="G48">
        <f t="shared" si="19"/>
        <v>0</v>
      </c>
      <c r="H48">
        <f t="shared" si="20"/>
        <v>0</v>
      </c>
      <c r="I48">
        <f t="shared" si="21"/>
        <v>0</v>
      </c>
      <c r="J48">
        <f t="shared" si="21"/>
        <v>0</v>
      </c>
      <c r="K48">
        <f t="shared" si="21"/>
        <v>2.8291239999999998</v>
      </c>
      <c r="L48">
        <f t="shared" si="27"/>
        <v>220</v>
      </c>
      <c r="M48">
        <f t="shared" si="14"/>
        <v>0</v>
      </c>
      <c r="N48">
        <f t="shared" si="14"/>
        <v>0</v>
      </c>
      <c r="O48">
        <f t="shared" si="15"/>
        <v>0</v>
      </c>
      <c r="P48">
        <f t="shared" si="15"/>
        <v>0</v>
      </c>
      <c r="Q48">
        <f t="shared" si="16"/>
        <v>2.8291239999999998</v>
      </c>
      <c r="R48" s="74" t="s">
        <v>151</v>
      </c>
      <c r="S48" s="39">
        <v>26.111111111111128</v>
      </c>
      <c r="T48" s="39">
        <v>5.3074177241467924</v>
      </c>
      <c r="U48" s="39">
        <v>4.9197392156104858</v>
      </c>
      <c r="V48" s="39">
        <v>2.5909872647206787E-6</v>
      </c>
      <c r="W48" s="39">
        <v>15.610255157375583</v>
      </c>
      <c r="X48" s="39">
        <v>36.611967064846674</v>
      </c>
      <c r="Y48" s="39">
        <v>15.610255157375583</v>
      </c>
      <c r="Z48" s="39">
        <v>36.611967064846674</v>
      </c>
      <c r="AB48" s="72">
        <v>47</v>
      </c>
      <c r="AC48">
        <v>15</v>
      </c>
      <c r="AD48">
        <f t="shared" si="24"/>
        <v>1</v>
      </c>
      <c r="AE48">
        <f t="shared" si="24"/>
        <v>-1</v>
      </c>
      <c r="AF48">
        <f t="shared" si="24"/>
        <v>-1</v>
      </c>
      <c r="AG48">
        <f t="shared" ref="AG48:AG61" si="28">H4</f>
        <v>220</v>
      </c>
      <c r="AH48">
        <f t="shared" si="2"/>
        <v>219.4127009040493</v>
      </c>
      <c r="AI48">
        <f t="shared" si="12"/>
        <v>191.66666666666666</v>
      </c>
      <c r="AJ48">
        <f t="shared" si="4"/>
        <v>0.58729909595069785</v>
      </c>
      <c r="AK48">
        <f t="shared" si="5"/>
        <v>76.666666666666671</v>
      </c>
      <c r="AL48">
        <f t="shared" si="6"/>
        <v>2.1133024299714123</v>
      </c>
    </row>
    <row r="49" spans="1:38" x14ac:dyDescent="0.4">
      <c r="A49">
        <v>30</v>
      </c>
      <c r="B49">
        <f t="shared" si="26"/>
        <v>0</v>
      </c>
      <c r="C49">
        <f t="shared" si="26"/>
        <v>0</v>
      </c>
      <c r="D49">
        <f t="shared" si="26"/>
        <v>0</v>
      </c>
      <c r="E49">
        <f t="shared" si="18"/>
        <v>0</v>
      </c>
      <c r="F49">
        <f t="shared" si="18"/>
        <v>0</v>
      </c>
      <c r="G49">
        <f t="shared" si="19"/>
        <v>0</v>
      </c>
      <c r="H49">
        <f t="shared" si="20"/>
        <v>0</v>
      </c>
      <c r="I49">
        <f t="shared" si="21"/>
        <v>0</v>
      </c>
      <c r="J49">
        <f t="shared" si="21"/>
        <v>0</v>
      </c>
      <c r="K49">
        <f t="shared" si="21"/>
        <v>0</v>
      </c>
      <c r="L49">
        <f t="shared" si="27"/>
        <v>230</v>
      </c>
      <c r="M49">
        <f t="shared" si="14"/>
        <v>0</v>
      </c>
      <c r="N49">
        <f t="shared" si="14"/>
        <v>0</v>
      </c>
      <c r="O49">
        <f t="shared" si="15"/>
        <v>0</v>
      </c>
      <c r="P49">
        <f t="shared" si="15"/>
        <v>0</v>
      </c>
      <c r="Q49">
        <f t="shared" si="16"/>
        <v>0</v>
      </c>
      <c r="R49" s="74" t="s">
        <v>152</v>
      </c>
      <c r="S49" s="39">
        <v>12.777777777777793</v>
      </c>
      <c r="T49" s="39">
        <v>5.3074177241467932</v>
      </c>
      <c r="U49" s="39">
        <v>2.4075319565753448</v>
      </c>
      <c r="V49" s="39">
        <v>1.7476149496369272E-2</v>
      </c>
      <c r="W49" s="39">
        <v>2.2769218240422457</v>
      </c>
      <c r="X49" s="39">
        <v>23.278633731513338</v>
      </c>
      <c r="Y49" s="39">
        <v>2.2769218240422457</v>
      </c>
      <c r="Z49" s="39">
        <v>23.278633731513338</v>
      </c>
      <c r="AB49" s="72">
        <v>48</v>
      </c>
      <c r="AC49">
        <v>24</v>
      </c>
      <c r="AD49">
        <f t="shared" si="24"/>
        <v>-1</v>
      </c>
      <c r="AE49">
        <f t="shared" si="24"/>
        <v>1</v>
      </c>
      <c r="AF49">
        <f t="shared" si="24"/>
        <v>-1</v>
      </c>
      <c r="AG49">
        <f t="shared" si="28"/>
        <v>190</v>
      </c>
      <c r="AH49">
        <f t="shared" si="2"/>
        <v>208.47037474007516</v>
      </c>
      <c r="AI49">
        <f t="shared" si="12"/>
        <v>181.66666666666666</v>
      </c>
      <c r="AJ49">
        <f t="shared" si="4"/>
        <v>-18.470374740075158</v>
      </c>
      <c r="AK49">
        <f t="shared" si="5"/>
        <v>58.148148148148152</v>
      </c>
      <c r="AL49">
        <f t="shared" si="6"/>
        <v>-23.078108243381596</v>
      </c>
    </row>
    <row r="50" spans="1:38" ht="17.5" thickBot="1" x14ac:dyDescent="0.45">
      <c r="A50">
        <v>31</v>
      </c>
      <c r="B50">
        <f t="shared" si="26"/>
        <v>-1</v>
      </c>
      <c r="C50">
        <f t="shared" si="26"/>
        <v>-1</v>
      </c>
      <c r="D50">
        <f t="shared" si="26"/>
        <v>-1</v>
      </c>
      <c r="E50">
        <f t="shared" si="18"/>
        <v>1</v>
      </c>
      <c r="F50">
        <f t="shared" si="18"/>
        <v>1</v>
      </c>
      <c r="G50">
        <f t="shared" si="19"/>
        <v>1</v>
      </c>
      <c r="H50">
        <f t="shared" si="20"/>
        <v>-1</v>
      </c>
      <c r="I50">
        <f t="shared" si="21"/>
        <v>1</v>
      </c>
      <c r="J50">
        <f t="shared" si="21"/>
        <v>1</v>
      </c>
      <c r="K50">
        <f t="shared" si="21"/>
        <v>1</v>
      </c>
      <c r="L50">
        <f>G3</f>
        <v>285</v>
      </c>
      <c r="M50">
        <f t="shared" si="14"/>
        <v>-1</v>
      </c>
      <c r="N50">
        <f t="shared" si="14"/>
        <v>-1</v>
      </c>
      <c r="O50">
        <f t="shared" si="15"/>
        <v>1</v>
      </c>
      <c r="P50">
        <f t="shared" si="15"/>
        <v>1</v>
      </c>
      <c r="Q50">
        <f t="shared" si="16"/>
        <v>1</v>
      </c>
      <c r="R50" s="75" t="s">
        <v>232</v>
      </c>
      <c r="S50" s="40">
        <v>-23.012399213167527</v>
      </c>
      <c r="T50" s="40">
        <v>4.4130199057060002</v>
      </c>
      <c r="U50" s="40">
        <v>-5.214660188460214</v>
      </c>
      <c r="V50" s="40">
        <v>7.1253409104244287E-7</v>
      </c>
      <c r="W50" s="40">
        <v>-31.743667177992343</v>
      </c>
      <c r="X50" s="40">
        <v>-14.281131248342708</v>
      </c>
      <c r="Y50" s="40">
        <v>-31.743667177992343</v>
      </c>
      <c r="Z50" s="40">
        <v>-14.281131248342708</v>
      </c>
      <c r="AB50" s="72">
        <v>49</v>
      </c>
      <c r="AC50">
        <v>3</v>
      </c>
      <c r="AD50">
        <f t="shared" ref="AD50:AF65" si="29">AD35</f>
        <v>1</v>
      </c>
      <c r="AE50">
        <f t="shared" si="29"/>
        <v>1</v>
      </c>
      <c r="AF50">
        <f t="shared" si="29"/>
        <v>-1</v>
      </c>
      <c r="AG50">
        <f t="shared" si="28"/>
        <v>160</v>
      </c>
      <c r="AH50">
        <f t="shared" si="2"/>
        <v>191.55602509418941</v>
      </c>
      <c r="AI50">
        <f t="shared" si="12"/>
        <v>173.33333333333334</v>
      </c>
      <c r="AJ50">
        <f t="shared" si="4"/>
        <v>-31.556025094189408</v>
      </c>
      <c r="AK50">
        <f t="shared" si="5"/>
        <v>44.81481481481481</v>
      </c>
      <c r="AL50">
        <f t="shared" si="6"/>
        <v>-39.287449914490232</v>
      </c>
    </row>
    <row r="51" spans="1:38" x14ac:dyDescent="0.4">
      <c r="A51">
        <v>32</v>
      </c>
      <c r="B51">
        <f t="shared" si="26"/>
        <v>1</v>
      </c>
      <c r="C51">
        <f t="shared" si="26"/>
        <v>-1</v>
      </c>
      <c r="D51">
        <f t="shared" si="26"/>
        <v>-1</v>
      </c>
      <c r="E51">
        <f t="shared" si="18"/>
        <v>-1</v>
      </c>
      <c r="F51">
        <f t="shared" si="18"/>
        <v>1</v>
      </c>
      <c r="G51">
        <f t="shared" si="19"/>
        <v>-1</v>
      </c>
      <c r="H51">
        <f t="shared" si="20"/>
        <v>1</v>
      </c>
      <c r="I51">
        <f t="shared" si="21"/>
        <v>1</v>
      </c>
      <c r="J51">
        <f t="shared" si="21"/>
        <v>1</v>
      </c>
      <c r="K51">
        <f t="shared" si="21"/>
        <v>1</v>
      </c>
      <c r="L51">
        <f t="shared" ref="L51:L64" si="30">G4</f>
        <v>230</v>
      </c>
      <c r="M51">
        <f t="shared" si="14"/>
        <v>1</v>
      </c>
      <c r="N51">
        <f t="shared" si="14"/>
        <v>-1</v>
      </c>
      <c r="O51">
        <f t="shared" si="15"/>
        <v>-1</v>
      </c>
      <c r="P51">
        <f t="shared" si="15"/>
        <v>1</v>
      </c>
      <c r="Q51">
        <f t="shared" si="16"/>
        <v>1</v>
      </c>
      <c r="AB51" s="72">
        <v>50</v>
      </c>
      <c r="AC51">
        <v>13</v>
      </c>
      <c r="AD51">
        <f t="shared" si="29"/>
        <v>-1</v>
      </c>
      <c r="AE51">
        <f t="shared" si="29"/>
        <v>-1</v>
      </c>
      <c r="AF51">
        <f t="shared" si="29"/>
        <v>1</v>
      </c>
      <c r="AG51">
        <f t="shared" si="28"/>
        <v>230</v>
      </c>
      <c r="AH51">
        <f t="shared" si="2"/>
        <v>315.21593943882408</v>
      </c>
      <c r="AI51">
        <f t="shared" si="12"/>
        <v>297.22222222222223</v>
      </c>
      <c r="AJ51">
        <f t="shared" si="4"/>
        <v>-85.21593943882408</v>
      </c>
      <c r="AK51">
        <f t="shared" si="5"/>
        <v>13.703703703703704</v>
      </c>
      <c r="AL51">
        <f t="shared" si="6"/>
        <v>-85.759607244676772</v>
      </c>
    </row>
    <row r="52" spans="1:38" x14ac:dyDescent="0.4">
      <c r="A52">
        <v>33</v>
      </c>
      <c r="B52">
        <f t="shared" ref="B52:D67" si="31">B37</f>
        <v>-1</v>
      </c>
      <c r="C52">
        <f t="shared" si="31"/>
        <v>1</v>
      </c>
      <c r="D52">
        <f t="shared" si="31"/>
        <v>-1</v>
      </c>
      <c r="E52">
        <f t="shared" si="18"/>
        <v>-1</v>
      </c>
      <c r="F52">
        <f t="shared" si="18"/>
        <v>-1</v>
      </c>
      <c r="G52">
        <f t="shared" si="19"/>
        <v>1</v>
      </c>
      <c r="H52">
        <f t="shared" si="20"/>
        <v>1</v>
      </c>
      <c r="I52">
        <f t="shared" si="21"/>
        <v>1</v>
      </c>
      <c r="J52">
        <f t="shared" si="21"/>
        <v>1</v>
      </c>
      <c r="K52">
        <f t="shared" si="21"/>
        <v>1</v>
      </c>
      <c r="L52">
        <f t="shared" si="30"/>
        <v>160</v>
      </c>
      <c r="M52">
        <f t="shared" si="14"/>
        <v>-1</v>
      </c>
      <c r="N52">
        <f t="shared" si="14"/>
        <v>1</v>
      </c>
      <c r="O52">
        <f t="shared" si="15"/>
        <v>-1</v>
      </c>
      <c r="P52">
        <f t="shared" si="15"/>
        <v>-1</v>
      </c>
      <c r="Q52">
        <f t="shared" si="16"/>
        <v>1</v>
      </c>
      <c r="AB52" s="72">
        <v>51</v>
      </c>
      <c r="AC52">
        <v>6</v>
      </c>
      <c r="AD52">
        <f t="shared" si="29"/>
        <v>1</v>
      </c>
      <c r="AE52">
        <f t="shared" si="29"/>
        <v>-1</v>
      </c>
      <c r="AF52">
        <f t="shared" si="29"/>
        <v>1</v>
      </c>
      <c r="AG52">
        <f t="shared" si="28"/>
        <v>200</v>
      </c>
      <c r="AH52">
        <f t="shared" si="2"/>
        <v>193.8571453484937</v>
      </c>
      <c r="AI52">
        <f t="shared" si="12"/>
        <v>154.44444444444446</v>
      </c>
      <c r="AJ52">
        <f t="shared" si="4"/>
        <v>6.1428546515062976</v>
      </c>
      <c r="AK52">
        <f t="shared" si="5"/>
        <v>79.629629629629633</v>
      </c>
      <c r="AL52">
        <f t="shared" si="6"/>
        <v>6.9637293652593684</v>
      </c>
    </row>
    <row r="53" spans="1:38" x14ac:dyDescent="0.4">
      <c r="A53">
        <v>34</v>
      </c>
      <c r="B53">
        <f t="shared" si="31"/>
        <v>1</v>
      </c>
      <c r="C53">
        <f t="shared" si="31"/>
        <v>1</v>
      </c>
      <c r="D53">
        <f t="shared" si="31"/>
        <v>-1</v>
      </c>
      <c r="E53">
        <f t="shared" si="18"/>
        <v>1</v>
      </c>
      <c r="F53">
        <f t="shared" si="18"/>
        <v>-1</v>
      </c>
      <c r="G53">
        <f t="shared" si="19"/>
        <v>-1</v>
      </c>
      <c r="H53">
        <f t="shared" si="20"/>
        <v>-1</v>
      </c>
      <c r="I53">
        <f t="shared" si="21"/>
        <v>1</v>
      </c>
      <c r="J53">
        <f t="shared" si="21"/>
        <v>1</v>
      </c>
      <c r="K53">
        <f t="shared" si="21"/>
        <v>1</v>
      </c>
      <c r="L53">
        <f t="shared" si="30"/>
        <v>160</v>
      </c>
      <c r="M53">
        <f t="shared" si="14"/>
        <v>1</v>
      </c>
      <c r="N53">
        <f t="shared" si="14"/>
        <v>1</v>
      </c>
      <c r="O53">
        <f t="shared" si="15"/>
        <v>1</v>
      </c>
      <c r="P53">
        <f t="shared" si="15"/>
        <v>-1</v>
      </c>
      <c r="Q53">
        <f t="shared" si="16"/>
        <v>1</v>
      </c>
      <c r="AB53" s="72">
        <v>52</v>
      </c>
      <c r="AC53">
        <v>14</v>
      </c>
      <c r="AD53">
        <f t="shared" si="29"/>
        <v>-1</v>
      </c>
      <c r="AE53">
        <f t="shared" si="29"/>
        <v>1</v>
      </c>
      <c r="AF53">
        <f t="shared" si="29"/>
        <v>1</v>
      </c>
      <c r="AG53">
        <f t="shared" si="28"/>
        <v>230</v>
      </c>
      <c r="AH53">
        <f t="shared" si="2"/>
        <v>234.02593029563073</v>
      </c>
      <c r="AI53">
        <f t="shared" si="12"/>
        <v>225.55555555555554</v>
      </c>
      <c r="AJ53">
        <f t="shared" si="4"/>
        <v>-4.0259302956307295</v>
      </c>
      <c r="AK53">
        <f t="shared" si="5"/>
        <v>71.481481481481481</v>
      </c>
      <c r="AL53">
        <f t="shared" si="6"/>
        <v>-5.6244674423533922</v>
      </c>
    </row>
    <row r="54" spans="1:38" x14ac:dyDescent="0.4">
      <c r="A54">
        <v>35</v>
      </c>
      <c r="B54">
        <f t="shared" si="31"/>
        <v>-1</v>
      </c>
      <c r="C54">
        <f t="shared" si="31"/>
        <v>-1</v>
      </c>
      <c r="D54">
        <f t="shared" si="31"/>
        <v>1</v>
      </c>
      <c r="E54">
        <f t="shared" si="18"/>
        <v>1</v>
      </c>
      <c r="F54">
        <f t="shared" si="18"/>
        <v>-1</v>
      </c>
      <c r="G54">
        <f t="shared" si="19"/>
        <v>-1</v>
      </c>
      <c r="H54">
        <f t="shared" si="20"/>
        <v>1</v>
      </c>
      <c r="I54">
        <f t="shared" si="21"/>
        <v>1</v>
      </c>
      <c r="J54">
        <f t="shared" si="21"/>
        <v>1</v>
      </c>
      <c r="K54">
        <f t="shared" si="21"/>
        <v>1</v>
      </c>
      <c r="L54">
        <f t="shared" si="30"/>
        <v>345</v>
      </c>
      <c r="M54">
        <f t="shared" si="14"/>
        <v>-1</v>
      </c>
      <c r="N54">
        <f t="shared" si="14"/>
        <v>-1</v>
      </c>
      <c r="O54">
        <f t="shared" si="15"/>
        <v>1</v>
      </c>
      <c r="P54">
        <f t="shared" si="15"/>
        <v>-1</v>
      </c>
      <c r="Q54">
        <f t="shared" si="16"/>
        <v>1</v>
      </c>
      <c r="AB54" s="72">
        <v>53</v>
      </c>
      <c r="AC54">
        <v>5</v>
      </c>
      <c r="AD54">
        <f t="shared" si="29"/>
        <v>1</v>
      </c>
      <c r="AE54">
        <f t="shared" si="29"/>
        <v>1</v>
      </c>
      <c r="AF54">
        <f t="shared" si="29"/>
        <v>1</v>
      </c>
      <c r="AG54">
        <f t="shared" si="28"/>
        <v>200</v>
      </c>
      <c r="AH54">
        <f t="shared" si="2"/>
        <v>217.11158064974501</v>
      </c>
      <c r="AI54">
        <f t="shared" si="12"/>
        <v>199.44444444444446</v>
      </c>
      <c r="AJ54">
        <f t="shared" si="4"/>
        <v>-17.111580649745008</v>
      </c>
      <c r="AK54">
        <f t="shared" si="5"/>
        <v>60.370370370370374</v>
      </c>
      <c r="AL54">
        <f t="shared" si="6"/>
        <v>-20.315955517618537</v>
      </c>
    </row>
    <row r="55" spans="1:38" x14ac:dyDescent="0.4">
      <c r="A55">
        <v>36</v>
      </c>
      <c r="B55">
        <f t="shared" si="31"/>
        <v>1</v>
      </c>
      <c r="C55">
        <f t="shared" si="31"/>
        <v>-1</v>
      </c>
      <c r="D55">
        <f t="shared" si="31"/>
        <v>1</v>
      </c>
      <c r="E55">
        <f t="shared" si="18"/>
        <v>-1</v>
      </c>
      <c r="F55">
        <f t="shared" si="18"/>
        <v>-1</v>
      </c>
      <c r="G55">
        <f t="shared" si="19"/>
        <v>1</v>
      </c>
      <c r="H55">
        <f t="shared" si="20"/>
        <v>-1</v>
      </c>
      <c r="I55">
        <f t="shared" si="21"/>
        <v>1</v>
      </c>
      <c r="J55">
        <f t="shared" si="21"/>
        <v>1</v>
      </c>
      <c r="K55">
        <f t="shared" si="21"/>
        <v>1</v>
      </c>
      <c r="L55">
        <f t="shared" si="30"/>
        <v>145</v>
      </c>
      <c r="M55">
        <f t="shared" si="14"/>
        <v>1</v>
      </c>
      <c r="N55">
        <f t="shared" si="14"/>
        <v>-1</v>
      </c>
      <c r="O55">
        <f t="shared" si="15"/>
        <v>-1</v>
      </c>
      <c r="P55">
        <f t="shared" si="15"/>
        <v>-1</v>
      </c>
      <c r="Q55">
        <f t="shared" si="16"/>
        <v>1</v>
      </c>
      <c r="AB55" s="72">
        <v>54</v>
      </c>
      <c r="AC55">
        <v>31</v>
      </c>
      <c r="AD55">
        <f t="shared" si="29"/>
        <v>-1.6819999999999999</v>
      </c>
      <c r="AE55">
        <f t="shared" si="29"/>
        <v>0</v>
      </c>
      <c r="AF55">
        <f t="shared" si="29"/>
        <v>0</v>
      </c>
      <c r="AG55">
        <f t="shared" si="28"/>
        <v>145</v>
      </c>
      <c r="AH55">
        <f t="shared" si="2"/>
        <v>321.20890508741979</v>
      </c>
      <c r="AI55">
        <f t="shared" si="12"/>
        <v>179.44444444444446</v>
      </c>
      <c r="AJ55">
        <f t="shared" si="4"/>
        <v>-176.20890508741979</v>
      </c>
      <c r="AK55">
        <f t="shared" si="5"/>
        <v>0.37037037037037041</v>
      </c>
      <c r="AL55">
        <f t="shared" si="6"/>
        <v>-162.1798093770669</v>
      </c>
    </row>
    <row r="56" spans="1:38" x14ac:dyDescent="0.4">
      <c r="A56">
        <v>37</v>
      </c>
      <c r="B56">
        <f t="shared" si="31"/>
        <v>-1</v>
      </c>
      <c r="C56">
        <f t="shared" si="31"/>
        <v>1</v>
      </c>
      <c r="D56">
        <f t="shared" si="31"/>
        <v>1</v>
      </c>
      <c r="E56">
        <f t="shared" si="18"/>
        <v>-1</v>
      </c>
      <c r="F56">
        <f t="shared" si="18"/>
        <v>1</v>
      </c>
      <c r="G56">
        <f t="shared" si="19"/>
        <v>-1</v>
      </c>
      <c r="H56">
        <f t="shared" si="20"/>
        <v>-1</v>
      </c>
      <c r="I56">
        <f t="shared" si="21"/>
        <v>1</v>
      </c>
      <c r="J56">
        <f t="shared" si="21"/>
        <v>1</v>
      </c>
      <c r="K56">
        <f t="shared" si="21"/>
        <v>1</v>
      </c>
      <c r="L56">
        <f t="shared" si="30"/>
        <v>230</v>
      </c>
      <c r="M56">
        <f t="shared" si="14"/>
        <v>-1</v>
      </c>
      <c r="N56">
        <f t="shared" si="14"/>
        <v>1</v>
      </c>
      <c r="O56">
        <f t="shared" si="15"/>
        <v>-1</v>
      </c>
      <c r="P56">
        <f t="shared" si="15"/>
        <v>1</v>
      </c>
      <c r="Q56">
        <f t="shared" si="16"/>
        <v>1</v>
      </c>
      <c r="AB56" s="72">
        <v>55</v>
      </c>
      <c r="AC56">
        <v>38</v>
      </c>
      <c r="AD56">
        <f t="shared" si="29"/>
        <v>1.6819999999999999</v>
      </c>
      <c r="AE56">
        <f t="shared" si="29"/>
        <v>0</v>
      </c>
      <c r="AF56">
        <f t="shared" si="29"/>
        <v>0</v>
      </c>
      <c r="AG56">
        <f t="shared" si="28"/>
        <v>170</v>
      </c>
      <c r="AH56">
        <f t="shared" si="2"/>
        <v>204.92119120526203</v>
      </c>
      <c r="AI56">
        <f t="shared" si="12"/>
        <v>181.11111111111111</v>
      </c>
      <c r="AJ56">
        <f t="shared" si="4"/>
        <v>-34.921191205262033</v>
      </c>
      <c r="AK56">
        <f t="shared" si="5"/>
        <v>41.851851851851848</v>
      </c>
      <c r="AL56">
        <f t="shared" si="6"/>
        <v>-42.921891756618457</v>
      </c>
    </row>
    <row r="57" spans="1:38" x14ac:dyDescent="0.4">
      <c r="A57">
        <v>38</v>
      </c>
      <c r="B57">
        <f t="shared" si="31"/>
        <v>1</v>
      </c>
      <c r="C57">
        <f t="shared" si="31"/>
        <v>1</v>
      </c>
      <c r="D57">
        <f t="shared" si="31"/>
        <v>1</v>
      </c>
      <c r="E57">
        <f t="shared" si="18"/>
        <v>1</v>
      </c>
      <c r="F57">
        <f t="shared" si="18"/>
        <v>1</v>
      </c>
      <c r="G57">
        <f t="shared" si="19"/>
        <v>1</v>
      </c>
      <c r="H57">
        <f t="shared" si="20"/>
        <v>1</v>
      </c>
      <c r="I57">
        <f t="shared" si="21"/>
        <v>1</v>
      </c>
      <c r="J57">
        <f t="shared" si="21"/>
        <v>1</v>
      </c>
      <c r="K57">
        <f t="shared" si="21"/>
        <v>1</v>
      </c>
      <c r="L57">
        <f t="shared" si="30"/>
        <v>205</v>
      </c>
      <c r="M57">
        <f t="shared" si="14"/>
        <v>1</v>
      </c>
      <c r="N57">
        <f t="shared" si="14"/>
        <v>1</v>
      </c>
      <c r="O57">
        <f t="shared" si="15"/>
        <v>1</v>
      </c>
      <c r="P57">
        <f t="shared" si="15"/>
        <v>1</v>
      </c>
      <c r="Q57">
        <f t="shared" si="16"/>
        <v>1</v>
      </c>
      <c r="AB57" s="72">
        <v>56</v>
      </c>
      <c r="AC57">
        <v>36</v>
      </c>
      <c r="AD57">
        <f t="shared" si="29"/>
        <v>0</v>
      </c>
      <c r="AE57">
        <f t="shared" si="29"/>
        <v>-1.6819999999999999</v>
      </c>
      <c r="AF57">
        <f t="shared" si="29"/>
        <v>0</v>
      </c>
      <c r="AG57">
        <f t="shared" si="28"/>
        <v>175</v>
      </c>
      <c r="AH57">
        <f t="shared" si="2"/>
        <v>308.91917916909983</v>
      </c>
      <c r="AI57">
        <f t="shared" si="12"/>
        <v>196.11111111111111</v>
      </c>
      <c r="AJ57">
        <f t="shared" si="4"/>
        <v>-133.91917916909983</v>
      </c>
      <c r="AK57">
        <f t="shared" si="5"/>
        <v>4.8148148148148149</v>
      </c>
      <c r="AL57">
        <f t="shared" si="6"/>
        <v>-113.22418868203607</v>
      </c>
    </row>
    <row r="58" spans="1:38" x14ac:dyDescent="0.4">
      <c r="A58">
        <v>39</v>
      </c>
      <c r="B58">
        <f t="shared" si="31"/>
        <v>-1.6819999999999999</v>
      </c>
      <c r="C58">
        <f t="shared" si="31"/>
        <v>0</v>
      </c>
      <c r="D58">
        <f t="shared" si="31"/>
        <v>0</v>
      </c>
      <c r="E58">
        <f t="shared" si="18"/>
        <v>0</v>
      </c>
      <c r="F58">
        <f t="shared" si="18"/>
        <v>0</v>
      </c>
      <c r="G58">
        <f t="shared" si="19"/>
        <v>0</v>
      </c>
      <c r="H58">
        <f t="shared" si="20"/>
        <v>0</v>
      </c>
      <c r="I58">
        <f t="shared" si="21"/>
        <v>2.8291239999999998</v>
      </c>
      <c r="J58">
        <f t="shared" si="21"/>
        <v>0</v>
      </c>
      <c r="K58">
        <f t="shared" si="21"/>
        <v>0</v>
      </c>
      <c r="L58">
        <f t="shared" si="30"/>
        <v>215</v>
      </c>
      <c r="M58">
        <f t="shared" si="14"/>
        <v>-1.6819999999999999</v>
      </c>
      <c r="N58">
        <f t="shared" si="14"/>
        <v>0</v>
      </c>
      <c r="O58">
        <f t="shared" si="15"/>
        <v>0</v>
      </c>
      <c r="P58">
        <f t="shared" si="15"/>
        <v>0</v>
      </c>
      <c r="Q58">
        <f t="shared" si="16"/>
        <v>0</v>
      </c>
      <c r="AB58" s="72">
        <v>57</v>
      </c>
      <c r="AC58">
        <v>34</v>
      </c>
      <c r="AD58">
        <f t="shared" si="29"/>
        <v>0</v>
      </c>
      <c r="AE58">
        <f t="shared" si="29"/>
        <v>1.6819999999999999</v>
      </c>
      <c r="AF58">
        <f t="shared" si="29"/>
        <v>0</v>
      </c>
      <c r="AG58">
        <f t="shared" si="28"/>
        <v>225</v>
      </c>
      <c r="AH58">
        <f t="shared" si="2"/>
        <v>217.21091712358205</v>
      </c>
      <c r="AI58">
        <f t="shared" si="12"/>
        <v>214.44444444444446</v>
      </c>
      <c r="AJ58">
        <f t="shared" si="4"/>
        <v>7.7890828764179503</v>
      </c>
      <c r="AK58">
        <f t="shared" si="5"/>
        <v>81.111111111111114</v>
      </c>
      <c r="AL58">
        <f t="shared" si="6"/>
        <v>9.5460973369405266</v>
      </c>
    </row>
    <row r="59" spans="1:38" x14ac:dyDescent="0.4">
      <c r="A59">
        <v>40</v>
      </c>
      <c r="B59">
        <f t="shared" si="31"/>
        <v>1.6819999999999999</v>
      </c>
      <c r="C59">
        <f t="shared" si="31"/>
        <v>0</v>
      </c>
      <c r="D59">
        <f t="shared" si="31"/>
        <v>0</v>
      </c>
      <c r="E59">
        <f t="shared" si="18"/>
        <v>0</v>
      </c>
      <c r="F59">
        <f t="shared" si="18"/>
        <v>0</v>
      </c>
      <c r="G59">
        <f t="shared" si="19"/>
        <v>0</v>
      </c>
      <c r="H59">
        <f t="shared" si="20"/>
        <v>0</v>
      </c>
      <c r="I59">
        <f t="shared" si="21"/>
        <v>2.8291239999999998</v>
      </c>
      <c r="J59">
        <f t="shared" si="21"/>
        <v>0</v>
      </c>
      <c r="K59">
        <f t="shared" si="21"/>
        <v>0</v>
      </c>
      <c r="L59">
        <f t="shared" si="30"/>
        <v>215</v>
      </c>
      <c r="M59">
        <f t="shared" si="14"/>
        <v>1.6819999999999999</v>
      </c>
      <c r="N59">
        <f t="shared" si="14"/>
        <v>0</v>
      </c>
      <c r="O59">
        <f t="shared" si="15"/>
        <v>0</v>
      </c>
      <c r="P59">
        <f t="shared" si="15"/>
        <v>0</v>
      </c>
      <c r="Q59">
        <f t="shared" si="16"/>
        <v>0</v>
      </c>
      <c r="AB59" s="72">
        <v>58</v>
      </c>
      <c r="AC59">
        <v>28</v>
      </c>
      <c r="AD59">
        <f t="shared" si="29"/>
        <v>0</v>
      </c>
      <c r="AE59">
        <f t="shared" si="29"/>
        <v>0</v>
      </c>
      <c r="AF59">
        <f t="shared" si="29"/>
        <v>-1.6819999999999999</v>
      </c>
      <c r="AG59">
        <f t="shared" si="28"/>
        <v>210</v>
      </c>
      <c r="AH59">
        <f t="shared" si="2"/>
        <v>197.96011723478756</v>
      </c>
      <c r="AI59">
        <f t="shared" si="12"/>
        <v>195</v>
      </c>
      <c r="AJ59">
        <f t="shared" si="4"/>
        <v>12.03988276521244</v>
      </c>
      <c r="AK59">
        <f t="shared" si="5"/>
        <v>86.296296296296291</v>
      </c>
      <c r="AL59">
        <f t="shared" si="6"/>
        <v>19.759607244676722</v>
      </c>
    </row>
    <row r="60" spans="1:38" x14ac:dyDescent="0.4">
      <c r="A60">
        <v>41</v>
      </c>
      <c r="B60">
        <f t="shared" si="31"/>
        <v>0</v>
      </c>
      <c r="C60">
        <f t="shared" si="31"/>
        <v>-1.6819999999999999</v>
      </c>
      <c r="D60">
        <f t="shared" si="31"/>
        <v>0</v>
      </c>
      <c r="E60">
        <f t="shared" si="18"/>
        <v>0</v>
      </c>
      <c r="F60">
        <f t="shared" si="18"/>
        <v>0</v>
      </c>
      <c r="G60">
        <f t="shared" si="19"/>
        <v>0</v>
      </c>
      <c r="H60">
        <f t="shared" si="20"/>
        <v>0</v>
      </c>
      <c r="I60">
        <f t="shared" si="21"/>
        <v>0</v>
      </c>
      <c r="J60">
        <f t="shared" si="21"/>
        <v>2.8291239999999998</v>
      </c>
      <c r="K60">
        <f t="shared" si="21"/>
        <v>0</v>
      </c>
      <c r="L60">
        <f t="shared" si="30"/>
        <v>180</v>
      </c>
      <c r="M60">
        <f t="shared" si="14"/>
        <v>0</v>
      </c>
      <c r="N60">
        <f t="shared" si="14"/>
        <v>-1.6819999999999999</v>
      </c>
      <c r="O60">
        <f t="shared" si="15"/>
        <v>0</v>
      </c>
      <c r="P60">
        <f t="shared" si="15"/>
        <v>0</v>
      </c>
      <c r="Q60">
        <f t="shared" si="16"/>
        <v>0</v>
      </c>
      <c r="AB60" s="72">
        <v>59</v>
      </c>
      <c r="AC60">
        <v>39</v>
      </c>
      <c r="AD60">
        <f t="shared" si="29"/>
        <v>0</v>
      </c>
      <c r="AE60">
        <f t="shared" si="29"/>
        <v>0</v>
      </c>
      <c r="AF60">
        <f t="shared" si="29"/>
        <v>1.6819999999999999</v>
      </c>
      <c r="AG60">
        <f t="shared" si="28"/>
        <v>230</v>
      </c>
      <c r="AH60">
        <f t="shared" si="2"/>
        <v>197.96011723478756</v>
      </c>
      <c r="AI60">
        <f t="shared" si="12"/>
        <v>226.66666666666666</v>
      </c>
      <c r="AJ60">
        <f t="shared" si="4"/>
        <v>32.03988276521244</v>
      </c>
      <c r="AK60">
        <f t="shared" si="5"/>
        <v>93.703703703703695</v>
      </c>
      <c r="AL60">
        <f t="shared" si="6"/>
        <v>40.822305586828001</v>
      </c>
    </row>
    <row r="61" spans="1:38" x14ac:dyDescent="0.4">
      <c r="A61">
        <v>42</v>
      </c>
      <c r="B61">
        <f t="shared" si="31"/>
        <v>0</v>
      </c>
      <c r="C61">
        <f t="shared" si="31"/>
        <v>1.6819999999999999</v>
      </c>
      <c r="D61">
        <f t="shared" si="31"/>
        <v>0</v>
      </c>
      <c r="E61">
        <f t="shared" si="18"/>
        <v>0</v>
      </c>
      <c r="F61">
        <f t="shared" si="18"/>
        <v>0</v>
      </c>
      <c r="G61">
        <f t="shared" si="19"/>
        <v>0</v>
      </c>
      <c r="H61">
        <f t="shared" si="20"/>
        <v>0</v>
      </c>
      <c r="I61">
        <f t="shared" si="21"/>
        <v>0</v>
      </c>
      <c r="J61">
        <f t="shared" si="21"/>
        <v>2.8291239999999998</v>
      </c>
      <c r="K61">
        <f t="shared" si="21"/>
        <v>0</v>
      </c>
      <c r="L61">
        <f t="shared" si="30"/>
        <v>205</v>
      </c>
      <c r="M61">
        <f t="shared" si="14"/>
        <v>0</v>
      </c>
      <c r="N61">
        <f t="shared" si="14"/>
        <v>1.6819999999999999</v>
      </c>
      <c r="O61">
        <f t="shared" si="15"/>
        <v>0</v>
      </c>
      <c r="P61">
        <f t="shared" si="15"/>
        <v>0</v>
      </c>
      <c r="Q61">
        <f t="shared" si="16"/>
        <v>0</v>
      </c>
      <c r="AB61" s="72">
        <v>60</v>
      </c>
      <c r="AC61">
        <v>40</v>
      </c>
      <c r="AD61">
        <f t="shared" si="29"/>
        <v>0</v>
      </c>
      <c r="AE61">
        <f t="shared" si="29"/>
        <v>0</v>
      </c>
      <c r="AF61">
        <f t="shared" si="29"/>
        <v>0</v>
      </c>
      <c r="AG61">
        <f t="shared" si="28"/>
        <v>210</v>
      </c>
      <c r="AH61">
        <f t="shared" si="2"/>
        <v>263.06504814634093</v>
      </c>
      <c r="AI61">
        <f t="shared" si="12"/>
        <v>228.33333333333334</v>
      </c>
      <c r="AJ61">
        <f t="shared" si="4"/>
        <v>-53.065048146340928</v>
      </c>
      <c r="AK61">
        <f t="shared" si="5"/>
        <v>25.555555555555554</v>
      </c>
      <c r="AL61">
        <f t="shared" si="6"/>
        <v>-64.697802624617438</v>
      </c>
    </row>
    <row r="62" spans="1:38" x14ac:dyDescent="0.4">
      <c r="A62">
        <v>43</v>
      </c>
      <c r="B62">
        <f t="shared" si="31"/>
        <v>0</v>
      </c>
      <c r="C62">
        <f t="shared" si="31"/>
        <v>0</v>
      </c>
      <c r="D62">
        <f t="shared" si="31"/>
        <v>-1.6819999999999999</v>
      </c>
      <c r="E62">
        <f t="shared" si="18"/>
        <v>0</v>
      </c>
      <c r="F62">
        <f t="shared" si="18"/>
        <v>0</v>
      </c>
      <c r="G62">
        <f t="shared" si="19"/>
        <v>0</v>
      </c>
      <c r="H62">
        <f t="shared" si="20"/>
        <v>0</v>
      </c>
      <c r="I62">
        <f t="shared" si="21"/>
        <v>0</v>
      </c>
      <c r="J62">
        <f t="shared" si="21"/>
        <v>0</v>
      </c>
      <c r="K62">
        <f t="shared" si="21"/>
        <v>2.8291239999999998</v>
      </c>
      <c r="L62">
        <f t="shared" si="30"/>
        <v>220</v>
      </c>
      <c r="M62">
        <f t="shared" si="14"/>
        <v>0</v>
      </c>
      <c r="N62">
        <f t="shared" si="14"/>
        <v>0</v>
      </c>
      <c r="O62">
        <f t="shared" si="15"/>
        <v>0</v>
      </c>
      <c r="P62">
        <f t="shared" si="15"/>
        <v>0</v>
      </c>
      <c r="Q62">
        <f t="shared" si="16"/>
        <v>2.8291239999999998</v>
      </c>
      <c r="AB62" s="72">
        <v>61</v>
      </c>
      <c r="AC62">
        <v>59</v>
      </c>
      <c r="AD62">
        <f t="shared" si="29"/>
        <v>-1</v>
      </c>
      <c r="AE62">
        <f t="shared" si="29"/>
        <v>-1</v>
      </c>
      <c r="AF62">
        <f t="shared" si="29"/>
        <v>-1</v>
      </c>
      <c r="AG62">
        <f>I3</f>
        <v>310</v>
      </c>
      <c r="AH62">
        <f t="shared" si="2"/>
        <v>340.77149499437962</v>
      </c>
      <c r="AI62">
        <f t="shared" si="12"/>
        <v>292.22222222222223</v>
      </c>
      <c r="AJ62">
        <f t="shared" si="4"/>
        <v>-30.771494994379623</v>
      </c>
      <c r="AK62">
        <f t="shared" si="5"/>
        <v>46.296296296296298</v>
      </c>
      <c r="AL62">
        <f t="shared" si="6"/>
        <v>-37.48480427118524</v>
      </c>
    </row>
    <row r="63" spans="1:38" x14ac:dyDescent="0.4">
      <c r="A63">
        <v>44</v>
      </c>
      <c r="B63">
        <f t="shared" si="31"/>
        <v>0</v>
      </c>
      <c r="C63">
        <f t="shared" si="31"/>
        <v>0</v>
      </c>
      <c r="D63">
        <f t="shared" si="31"/>
        <v>1.6819999999999999</v>
      </c>
      <c r="E63">
        <f t="shared" si="18"/>
        <v>0</v>
      </c>
      <c r="F63">
        <f t="shared" si="18"/>
        <v>0</v>
      </c>
      <c r="G63">
        <f t="shared" si="19"/>
        <v>0</v>
      </c>
      <c r="H63">
        <f t="shared" si="20"/>
        <v>0</v>
      </c>
      <c r="I63">
        <f t="shared" si="21"/>
        <v>0</v>
      </c>
      <c r="J63">
        <f t="shared" si="21"/>
        <v>0</v>
      </c>
      <c r="K63">
        <f t="shared" si="21"/>
        <v>2.8291239999999998</v>
      </c>
      <c r="L63">
        <f t="shared" si="30"/>
        <v>210</v>
      </c>
      <c r="M63">
        <f t="shared" si="14"/>
        <v>0</v>
      </c>
      <c r="N63">
        <f t="shared" si="14"/>
        <v>0</v>
      </c>
      <c r="O63">
        <f t="shared" si="15"/>
        <v>0</v>
      </c>
      <c r="P63">
        <f t="shared" si="15"/>
        <v>0</v>
      </c>
      <c r="Q63">
        <f t="shared" si="16"/>
        <v>2.8291239999999998</v>
      </c>
      <c r="AB63" s="72">
        <v>62</v>
      </c>
      <c r="AC63">
        <v>47</v>
      </c>
      <c r="AD63">
        <f t="shared" si="29"/>
        <v>1</v>
      </c>
      <c r="AE63">
        <f t="shared" si="29"/>
        <v>-1</v>
      </c>
      <c r="AF63">
        <f t="shared" si="29"/>
        <v>-1</v>
      </c>
      <c r="AG63">
        <f t="shared" ref="AG63:AG76" si="32">I4</f>
        <v>155</v>
      </c>
      <c r="AH63">
        <f t="shared" si="2"/>
        <v>219.4127009040493</v>
      </c>
      <c r="AI63">
        <f t="shared" si="12"/>
        <v>191.66666666666666</v>
      </c>
      <c r="AJ63">
        <f t="shared" si="4"/>
        <v>-64.412700904049302</v>
      </c>
      <c r="AK63">
        <f t="shared" si="5"/>
        <v>16.666666666666664</v>
      </c>
      <c r="AL63">
        <f t="shared" si="6"/>
        <v>-79.666775360925371</v>
      </c>
    </row>
    <row r="64" spans="1:38" x14ac:dyDescent="0.4">
      <c r="A64">
        <v>45</v>
      </c>
      <c r="B64">
        <f t="shared" si="31"/>
        <v>0</v>
      </c>
      <c r="C64">
        <f t="shared" si="31"/>
        <v>0</v>
      </c>
      <c r="D64">
        <f t="shared" si="31"/>
        <v>0</v>
      </c>
      <c r="E64">
        <f t="shared" si="18"/>
        <v>0</v>
      </c>
      <c r="F64">
        <f t="shared" si="18"/>
        <v>0</v>
      </c>
      <c r="G64">
        <f t="shared" si="19"/>
        <v>0</v>
      </c>
      <c r="H64">
        <f t="shared" si="20"/>
        <v>0</v>
      </c>
      <c r="I64">
        <f t="shared" si="21"/>
        <v>0</v>
      </c>
      <c r="J64">
        <f t="shared" si="21"/>
        <v>0</v>
      </c>
      <c r="K64">
        <f t="shared" si="21"/>
        <v>0</v>
      </c>
      <c r="L64">
        <f t="shared" si="30"/>
        <v>260</v>
      </c>
      <c r="M64">
        <f t="shared" si="14"/>
        <v>0</v>
      </c>
      <c r="N64">
        <f t="shared" si="14"/>
        <v>0</v>
      </c>
      <c r="O64">
        <f t="shared" si="15"/>
        <v>0</v>
      </c>
      <c r="P64">
        <f t="shared" si="15"/>
        <v>0</v>
      </c>
      <c r="Q64">
        <f t="shared" si="16"/>
        <v>0</v>
      </c>
      <c r="AB64" s="72">
        <v>63</v>
      </c>
      <c r="AC64">
        <v>51</v>
      </c>
      <c r="AD64">
        <f t="shared" si="29"/>
        <v>-1</v>
      </c>
      <c r="AE64">
        <f t="shared" si="29"/>
        <v>1</v>
      </c>
      <c r="AF64">
        <f t="shared" si="29"/>
        <v>-1</v>
      </c>
      <c r="AG64">
        <f t="shared" si="32"/>
        <v>150</v>
      </c>
      <c r="AH64">
        <f t="shared" si="2"/>
        <v>208.47037474007516</v>
      </c>
      <c r="AI64">
        <f t="shared" si="12"/>
        <v>181.66666666666666</v>
      </c>
      <c r="AJ64">
        <f t="shared" si="4"/>
        <v>-58.470374740075158</v>
      </c>
      <c r="AK64">
        <f t="shared" si="5"/>
        <v>21.111111111111111</v>
      </c>
      <c r="AL64">
        <f t="shared" si="6"/>
        <v>-71.714706518254559</v>
      </c>
    </row>
    <row r="65" spans="1:38" x14ac:dyDescent="0.4">
      <c r="A65">
        <v>46</v>
      </c>
      <c r="B65">
        <f t="shared" si="31"/>
        <v>-1</v>
      </c>
      <c r="C65">
        <f t="shared" si="31"/>
        <v>-1</v>
      </c>
      <c r="D65">
        <f t="shared" si="31"/>
        <v>-1</v>
      </c>
      <c r="E65">
        <f t="shared" si="18"/>
        <v>1</v>
      </c>
      <c r="F65">
        <f t="shared" si="18"/>
        <v>1</v>
      </c>
      <c r="G65">
        <f t="shared" si="19"/>
        <v>1</v>
      </c>
      <c r="H65">
        <f t="shared" si="20"/>
        <v>-1</v>
      </c>
      <c r="I65">
        <f t="shared" si="21"/>
        <v>1</v>
      </c>
      <c r="J65">
        <f t="shared" si="21"/>
        <v>1</v>
      </c>
      <c r="K65">
        <f t="shared" si="21"/>
        <v>1</v>
      </c>
      <c r="L65">
        <f>H3</f>
        <v>240</v>
      </c>
      <c r="M65">
        <f t="shared" si="14"/>
        <v>-1</v>
      </c>
      <c r="N65">
        <f t="shared" si="14"/>
        <v>-1</v>
      </c>
      <c r="O65">
        <f t="shared" si="15"/>
        <v>1</v>
      </c>
      <c r="P65">
        <f t="shared" si="15"/>
        <v>1</v>
      </c>
      <c r="Q65">
        <f t="shared" si="16"/>
        <v>1</v>
      </c>
      <c r="AB65" s="72">
        <v>64</v>
      </c>
      <c r="AC65">
        <v>57</v>
      </c>
      <c r="AD65">
        <f t="shared" si="29"/>
        <v>1</v>
      </c>
      <c r="AE65">
        <f t="shared" si="29"/>
        <v>1</v>
      </c>
      <c r="AF65">
        <f t="shared" si="29"/>
        <v>-1</v>
      </c>
      <c r="AG65">
        <f t="shared" si="32"/>
        <v>170</v>
      </c>
      <c r="AH65">
        <f t="shared" si="2"/>
        <v>191.55602509418941</v>
      </c>
      <c r="AI65">
        <f t="shared" si="12"/>
        <v>173.33333333333334</v>
      </c>
      <c r="AJ65">
        <f t="shared" si="4"/>
        <v>-21.556025094189408</v>
      </c>
      <c r="AK65">
        <f t="shared" si="5"/>
        <v>53.703703703703709</v>
      </c>
      <c r="AL65">
        <f t="shared" si="6"/>
        <v>-28.515195728814795</v>
      </c>
    </row>
    <row r="66" spans="1:38" x14ac:dyDescent="0.4">
      <c r="A66">
        <v>47</v>
      </c>
      <c r="B66">
        <f t="shared" si="31"/>
        <v>1</v>
      </c>
      <c r="C66">
        <f t="shared" si="31"/>
        <v>-1</v>
      </c>
      <c r="D66">
        <f t="shared" si="31"/>
        <v>-1</v>
      </c>
      <c r="E66">
        <f t="shared" si="18"/>
        <v>-1</v>
      </c>
      <c r="F66">
        <f t="shared" si="18"/>
        <v>1</v>
      </c>
      <c r="G66">
        <f t="shared" si="19"/>
        <v>-1</v>
      </c>
      <c r="H66">
        <f t="shared" si="20"/>
        <v>1</v>
      </c>
      <c r="I66">
        <f t="shared" si="21"/>
        <v>1</v>
      </c>
      <c r="J66">
        <f t="shared" si="21"/>
        <v>1</v>
      </c>
      <c r="K66">
        <f t="shared" si="21"/>
        <v>1</v>
      </c>
      <c r="L66">
        <f t="shared" ref="L66:L79" si="33">H4</f>
        <v>220</v>
      </c>
      <c r="M66">
        <f t="shared" si="14"/>
        <v>1</v>
      </c>
      <c r="N66">
        <f t="shared" si="14"/>
        <v>-1</v>
      </c>
      <c r="O66">
        <f t="shared" si="15"/>
        <v>-1</v>
      </c>
      <c r="P66">
        <f t="shared" si="15"/>
        <v>1</v>
      </c>
      <c r="Q66">
        <f t="shared" si="16"/>
        <v>1</v>
      </c>
      <c r="AB66" s="72">
        <v>65</v>
      </c>
      <c r="AC66">
        <v>63</v>
      </c>
      <c r="AD66">
        <f t="shared" ref="AD66:AF81" si="34">AD51</f>
        <v>-1</v>
      </c>
      <c r="AE66">
        <f t="shared" si="34"/>
        <v>-1</v>
      </c>
      <c r="AF66">
        <f t="shared" si="34"/>
        <v>1</v>
      </c>
      <c r="AG66">
        <f t="shared" si="32"/>
        <v>285</v>
      </c>
      <c r="AH66">
        <f t="shared" si="2"/>
        <v>315.21593943882408</v>
      </c>
      <c r="AI66">
        <f t="shared" si="12"/>
        <v>297.22222222222223</v>
      </c>
      <c r="AJ66">
        <f t="shared" si="4"/>
        <v>-30.21593943882408</v>
      </c>
      <c r="AK66">
        <f t="shared" si="5"/>
        <v>47.037037037037038</v>
      </c>
      <c r="AL66">
        <f t="shared" si="6"/>
        <v>-36.58598147971049</v>
      </c>
    </row>
    <row r="67" spans="1:38" x14ac:dyDescent="0.4">
      <c r="A67">
        <v>48</v>
      </c>
      <c r="B67">
        <f t="shared" si="31"/>
        <v>-1</v>
      </c>
      <c r="C67">
        <f t="shared" si="31"/>
        <v>1</v>
      </c>
      <c r="D67">
        <f t="shared" si="31"/>
        <v>-1</v>
      </c>
      <c r="E67">
        <f t="shared" si="18"/>
        <v>-1</v>
      </c>
      <c r="F67">
        <f t="shared" si="18"/>
        <v>-1</v>
      </c>
      <c r="G67">
        <f t="shared" si="19"/>
        <v>1</v>
      </c>
      <c r="H67">
        <f t="shared" si="20"/>
        <v>1</v>
      </c>
      <c r="I67">
        <f t="shared" si="21"/>
        <v>1</v>
      </c>
      <c r="J67">
        <f t="shared" si="21"/>
        <v>1</v>
      </c>
      <c r="K67">
        <f t="shared" si="21"/>
        <v>1</v>
      </c>
      <c r="L67">
        <f t="shared" si="33"/>
        <v>190</v>
      </c>
      <c r="M67">
        <f t="shared" si="14"/>
        <v>-1</v>
      </c>
      <c r="N67">
        <f t="shared" si="14"/>
        <v>1</v>
      </c>
      <c r="O67">
        <f t="shared" si="15"/>
        <v>-1</v>
      </c>
      <c r="P67">
        <f t="shared" si="15"/>
        <v>-1</v>
      </c>
      <c r="Q67">
        <f t="shared" si="16"/>
        <v>1</v>
      </c>
      <c r="AB67" s="72">
        <v>66</v>
      </c>
      <c r="AC67">
        <v>46</v>
      </c>
      <c r="AD67">
        <f t="shared" si="34"/>
        <v>1</v>
      </c>
      <c r="AE67">
        <f t="shared" si="34"/>
        <v>-1</v>
      </c>
      <c r="AF67">
        <f t="shared" si="34"/>
        <v>1</v>
      </c>
      <c r="AG67">
        <f t="shared" si="32"/>
        <v>150</v>
      </c>
      <c r="AH67">
        <f t="shared" ref="AH67:AH130" si="35">$S$45+$S$46*AD67+$S$47*AE67+$S$48*AD67*AE67+$S$49*AE67*AF67+$S$50*AF67^2</f>
        <v>193.8571453484937</v>
      </c>
      <c r="AI67">
        <f t="shared" si="12"/>
        <v>154.44444444444446</v>
      </c>
      <c r="AJ67">
        <f t="shared" ref="AJ67:AJ130" si="36">AG67-AH67</f>
        <v>-43.857145348493702</v>
      </c>
      <c r="AK67">
        <f t="shared" ref="AK67:AK130" si="37">(_xlfn.RANK.EQ(AJ67,$AJ$2:$AJ$136,1)-0.5)/135*100</f>
        <v>30</v>
      </c>
      <c r="AL67">
        <f t="shared" ref="AL67:AL130" si="38">_xlfn.NORM.INV(AK67/100,$AJ$138,$AJ$140)</f>
        <v>-58.296191219214151</v>
      </c>
    </row>
    <row r="68" spans="1:38" x14ac:dyDescent="0.4">
      <c r="A68">
        <v>49</v>
      </c>
      <c r="B68">
        <f t="shared" ref="B68:D83" si="39">B53</f>
        <v>1</v>
      </c>
      <c r="C68">
        <f t="shared" si="39"/>
        <v>1</v>
      </c>
      <c r="D68">
        <f t="shared" si="39"/>
        <v>-1</v>
      </c>
      <c r="E68">
        <f t="shared" si="18"/>
        <v>1</v>
      </c>
      <c r="F68">
        <f t="shared" si="18"/>
        <v>-1</v>
      </c>
      <c r="G68">
        <f t="shared" si="19"/>
        <v>-1</v>
      </c>
      <c r="H68">
        <f t="shared" si="20"/>
        <v>-1</v>
      </c>
      <c r="I68">
        <f t="shared" si="21"/>
        <v>1</v>
      </c>
      <c r="J68">
        <f t="shared" si="21"/>
        <v>1</v>
      </c>
      <c r="K68">
        <f t="shared" si="21"/>
        <v>1</v>
      </c>
      <c r="L68">
        <f t="shared" si="33"/>
        <v>160</v>
      </c>
      <c r="M68">
        <f t="shared" si="14"/>
        <v>1</v>
      </c>
      <c r="N68">
        <f t="shared" si="14"/>
        <v>1</v>
      </c>
      <c r="O68">
        <f t="shared" si="15"/>
        <v>1</v>
      </c>
      <c r="P68">
        <f t="shared" si="15"/>
        <v>-1</v>
      </c>
      <c r="Q68">
        <f t="shared" si="16"/>
        <v>1</v>
      </c>
      <c r="AB68" s="72">
        <v>67</v>
      </c>
      <c r="AC68">
        <v>58</v>
      </c>
      <c r="AD68">
        <f t="shared" si="34"/>
        <v>-1</v>
      </c>
      <c r="AE68">
        <f t="shared" si="34"/>
        <v>1</v>
      </c>
      <c r="AF68">
        <f t="shared" si="34"/>
        <v>1</v>
      </c>
      <c r="AG68">
        <f t="shared" si="32"/>
        <v>210</v>
      </c>
      <c r="AH68">
        <f t="shared" si="35"/>
        <v>234.02593029563073</v>
      </c>
      <c r="AI68">
        <f t="shared" si="12"/>
        <v>225.55555555555554</v>
      </c>
      <c r="AJ68">
        <f t="shared" si="36"/>
        <v>-24.025930295630729</v>
      </c>
      <c r="AK68">
        <f t="shared" si="37"/>
        <v>50</v>
      </c>
      <c r="AL68">
        <f t="shared" si="38"/>
        <v>-33.000000000000021</v>
      </c>
    </row>
    <row r="69" spans="1:38" x14ac:dyDescent="0.4">
      <c r="A69">
        <v>50</v>
      </c>
      <c r="B69">
        <f t="shared" si="39"/>
        <v>-1</v>
      </c>
      <c r="C69">
        <f t="shared" si="39"/>
        <v>-1</v>
      </c>
      <c r="D69">
        <f t="shared" si="39"/>
        <v>1</v>
      </c>
      <c r="E69">
        <f t="shared" si="18"/>
        <v>1</v>
      </c>
      <c r="F69">
        <f t="shared" si="18"/>
        <v>-1</v>
      </c>
      <c r="G69">
        <f t="shared" si="19"/>
        <v>-1</v>
      </c>
      <c r="H69">
        <f t="shared" si="20"/>
        <v>1</v>
      </c>
      <c r="I69">
        <f t="shared" si="21"/>
        <v>1</v>
      </c>
      <c r="J69">
        <f t="shared" si="21"/>
        <v>1</v>
      </c>
      <c r="K69">
        <f t="shared" si="21"/>
        <v>1</v>
      </c>
      <c r="L69">
        <f t="shared" si="33"/>
        <v>230</v>
      </c>
      <c r="M69">
        <f t="shared" si="14"/>
        <v>-1</v>
      </c>
      <c r="N69">
        <f t="shared" si="14"/>
        <v>-1</v>
      </c>
      <c r="O69">
        <f t="shared" si="15"/>
        <v>1</v>
      </c>
      <c r="P69">
        <f t="shared" si="15"/>
        <v>-1</v>
      </c>
      <c r="Q69">
        <f t="shared" si="16"/>
        <v>1</v>
      </c>
      <c r="AB69" s="72">
        <v>68</v>
      </c>
      <c r="AC69">
        <v>60</v>
      </c>
      <c r="AD69">
        <f t="shared" si="34"/>
        <v>1</v>
      </c>
      <c r="AE69">
        <f t="shared" si="34"/>
        <v>1</v>
      </c>
      <c r="AF69">
        <f t="shared" si="34"/>
        <v>1</v>
      </c>
      <c r="AG69">
        <f t="shared" si="32"/>
        <v>250</v>
      </c>
      <c r="AH69">
        <f t="shared" si="35"/>
        <v>217.11158064974501</v>
      </c>
      <c r="AI69">
        <f t="shared" si="12"/>
        <v>199.44444444444446</v>
      </c>
      <c r="AJ69">
        <f t="shared" si="36"/>
        <v>32.888419350254992</v>
      </c>
      <c r="AK69">
        <f t="shared" si="37"/>
        <v>95.925925925925924</v>
      </c>
      <c r="AL69">
        <f t="shared" si="38"/>
        <v>51.038559126919615</v>
      </c>
    </row>
    <row r="70" spans="1:38" x14ac:dyDescent="0.4">
      <c r="A70">
        <v>51</v>
      </c>
      <c r="B70">
        <f t="shared" si="39"/>
        <v>1</v>
      </c>
      <c r="C70">
        <f t="shared" si="39"/>
        <v>-1</v>
      </c>
      <c r="D70">
        <f t="shared" si="39"/>
        <v>1</v>
      </c>
      <c r="E70">
        <f t="shared" si="18"/>
        <v>-1</v>
      </c>
      <c r="F70">
        <f t="shared" si="18"/>
        <v>-1</v>
      </c>
      <c r="G70">
        <f t="shared" si="19"/>
        <v>1</v>
      </c>
      <c r="H70">
        <f t="shared" si="20"/>
        <v>-1</v>
      </c>
      <c r="I70">
        <f t="shared" si="21"/>
        <v>1</v>
      </c>
      <c r="J70">
        <f t="shared" si="21"/>
        <v>1</v>
      </c>
      <c r="K70">
        <f t="shared" si="21"/>
        <v>1</v>
      </c>
      <c r="L70">
        <f t="shared" si="33"/>
        <v>200</v>
      </c>
      <c r="M70">
        <f t="shared" si="14"/>
        <v>1</v>
      </c>
      <c r="N70">
        <f t="shared" si="14"/>
        <v>-1</v>
      </c>
      <c r="O70">
        <f t="shared" si="15"/>
        <v>-1</v>
      </c>
      <c r="P70">
        <f t="shared" si="15"/>
        <v>-1</v>
      </c>
      <c r="Q70">
        <f t="shared" si="16"/>
        <v>1</v>
      </c>
      <c r="AB70" s="72">
        <v>69</v>
      </c>
      <c r="AC70">
        <v>74</v>
      </c>
      <c r="AD70">
        <f t="shared" si="34"/>
        <v>-1.6819999999999999</v>
      </c>
      <c r="AE70">
        <f t="shared" si="34"/>
        <v>0</v>
      </c>
      <c r="AF70">
        <f t="shared" si="34"/>
        <v>0</v>
      </c>
      <c r="AG70">
        <f t="shared" si="32"/>
        <v>160</v>
      </c>
      <c r="AH70">
        <f t="shared" si="35"/>
        <v>321.20890508741979</v>
      </c>
      <c r="AI70">
        <f t="shared" si="12"/>
        <v>179.44444444444446</v>
      </c>
      <c r="AJ70">
        <f t="shared" si="36"/>
        <v>-161.20890508741979</v>
      </c>
      <c r="AK70">
        <f t="shared" si="37"/>
        <v>1.8518518518518516</v>
      </c>
      <c r="AL70">
        <f t="shared" si="38"/>
        <v>-133.5940152231754</v>
      </c>
    </row>
    <row r="71" spans="1:38" x14ac:dyDescent="0.4">
      <c r="A71">
        <v>52</v>
      </c>
      <c r="B71">
        <f t="shared" si="39"/>
        <v>-1</v>
      </c>
      <c r="C71">
        <f t="shared" si="39"/>
        <v>1</v>
      </c>
      <c r="D71">
        <f t="shared" si="39"/>
        <v>1</v>
      </c>
      <c r="E71">
        <f t="shared" si="18"/>
        <v>-1</v>
      </c>
      <c r="F71">
        <f t="shared" si="18"/>
        <v>1</v>
      </c>
      <c r="G71">
        <f t="shared" si="19"/>
        <v>-1</v>
      </c>
      <c r="H71">
        <f t="shared" si="20"/>
        <v>-1</v>
      </c>
      <c r="I71">
        <f t="shared" si="21"/>
        <v>1</v>
      </c>
      <c r="J71">
        <f t="shared" si="21"/>
        <v>1</v>
      </c>
      <c r="K71">
        <f t="shared" si="21"/>
        <v>1</v>
      </c>
      <c r="L71">
        <f t="shared" si="33"/>
        <v>230</v>
      </c>
      <c r="M71">
        <f t="shared" si="14"/>
        <v>-1</v>
      </c>
      <c r="N71">
        <f t="shared" si="14"/>
        <v>1</v>
      </c>
      <c r="O71">
        <f t="shared" si="15"/>
        <v>-1</v>
      </c>
      <c r="P71">
        <f t="shared" si="15"/>
        <v>1</v>
      </c>
      <c r="Q71">
        <f t="shared" si="16"/>
        <v>1</v>
      </c>
      <c r="AB71" s="72">
        <v>70</v>
      </c>
      <c r="AC71">
        <v>85</v>
      </c>
      <c r="AD71">
        <f t="shared" si="34"/>
        <v>1.6819999999999999</v>
      </c>
      <c r="AE71">
        <f t="shared" si="34"/>
        <v>0</v>
      </c>
      <c r="AF71">
        <f t="shared" si="34"/>
        <v>0</v>
      </c>
      <c r="AG71">
        <f t="shared" si="32"/>
        <v>190</v>
      </c>
      <c r="AH71">
        <f t="shared" si="35"/>
        <v>204.92119120526203</v>
      </c>
      <c r="AI71">
        <f t="shared" si="12"/>
        <v>181.11111111111111</v>
      </c>
      <c r="AJ71">
        <f t="shared" si="36"/>
        <v>-14.921191205262033</v>
      </c>
      <c r="AK71">
        <f t="shared" si="37"/>
        <v>62.592592592592588</v>
      </c>
      <c r="AL71">
        <f t="shared" si="38"/>
        <v>-17.511542431102896</v>
      </c>
    </row>
    <row r="72" spans="1:38" x14ac:dyDescent="0.4">
      <c r="A72">
        <v>53</v>
      </c>
      <c r="B72">
        <f t="shared" si="39"/>
        <v>1</v>
      </c>
      <c r="C72">
        <f t="shared" si="39"/>
        <v>1</v>
      </c>
      <c r="D72">
        <f t="shared" si="39"/>
        <v>1</v>
      </c>
      <c r="E72">
        <f t="shared" si="18"/>
        <v>1</v>
      </c>
      <c r="F72">
        <f t="shared" si="18"/>
        <v>1</v>
      </c>
      <c r="G72">
        <f t="shared" si="19"/>
        <v>1</v>
      </c>
      <c r="H72">
        <f t="shared" si="20"/>
        <v>1</v>
      </c>
      <c r="I72">
        <f t="shared" si="21"/>
        <v>1</v>
      </c>
      <c r="J72">
        <f t="shared" si="21"/>
        <v>1</v>
      </c>
      <c r="K72">
        <f t="shared" si="21"/>
        <v>1</v>
      </c>
      <c r="L72">
        <f t="shared" si="33"/>
        <v>200</v>
      </c>
      <c r="M72">
        <f t="shared" si="14"/>
        <v>1</v>
      </c>
      <c r="N72">
        <f t="shared" si="14"/>
        <v>1</v>
      </c>
      <c r="O72">
        <f t="shared" si="15"/>
        <v>1</v>
      </c>
      <c r="P72">
        <f t="shared" si="15"/>
        <v>1</v>
      </c>
      <c r="Q72">
        <f t="shared" si="16"/>
        <v>1</v>
      </c>
      <c r="AB72" s="72">
        <v>71</v>
      </c>
      <c r="AC72">
        <v>72</v>
      </c>
      <c r="AD72">
        <f t="shared" si="34"/>
        <v>0</v>
      </c>
      <c r="AE72">
        <f t="shared" si="34"/>
        <v>-1.6819999999999999</v>
      </c>
      <c r="AF72">
        <f t="shared" si="34"/>
        <v>0</v>
      </c>
      <c r="AG72">
        <f t="shared" si="32"/>
        <v>185</v>
      </c>
      <c r="AH72">
        <f t="shared" si="35"/>
        <v>308.91917916909983</v>
      </c>
      <c r="AI72">
        <f t="shared" si="12"/>
        <v>196.11111111111111</v>
      </c>
      <c r="AJ72">
        <f t="shared" si="36"/>
        <v>-123.91917916909983</v>
      </c>
      <c r="AK72">
        <f t="shared" si="37"/>
        <v>7.0370370370370372</v>
      </c>
      <c r="AL72">
        <f t="shared" si="38"/>
        <v>-104.05686322671772</v>
      </c>
    </row>
    <row r="73" spans="1:38" x14ac:dyDescent="0.4">
      <c r="A73">
        <v>54</v>
      </c>
      <c r="B73">
        <f t="shared" si="39"/>
        <v>-1.6819999999999999</v>
      </c>
      <c r="C73">
        <f t="shared" si="39"/>
        <v>0</v>
      </c>
      <c r="D73">
        <f t="shared" si="39"/>
        <v>0</v>
      </c>
      <c r="E73">
        <f t="shared" si="18"/>
        <v>0</v>
      </c>
      <c r="F73">
        <f t="shared" si="18"/>
        <v>0</v>
      </c>
      <c r="G73">
        <f t="shared" si="19"/>
        <v>0</v>
      </c>
      <c r="H73">
        <f t="shared" si="20"/>
        <v>0</v>
      </c>
      <c r="I73">
        <f t="shared" si="21"/>
        <v>2.8291239999999998</v>
      </c>
      <c r="J73">
        <f t="shared" si="21"/>
        <v>0</v>
      </c>
      <c r="K73">
        <f t="shared" si="21"/>
        <v>0</v>
      </c>
      <c r="L73">
        <f t="shared" si="33"/>
        <v>145</v>
      </c>
      <c r="M73">
        <f t="shared" si="14"/>
        <v>-1.6819999999999999</v>
      </c>
      <c r="N73">
        <f t="shared" si="14"/>
        <v>0</v>
      </c>
      <c r="O73">
        <f t="shared" si="15"/>
        <v>0</v>
      </c>
      <c r="P73">
        <f t="shared" si="15"/>
        <v>0</v>
      </c>
      <c r="Q73">
        <f t="shared" si="16"/>
        <v>0</v>
      </c>
      <c r="AB73" s="72">
        <v>72</v>
      </c>
      <c r="AC73">
        <v>76</v>
      </c>
      <c r="AD73">
        <f t="shared" si="34"/>
        <v>0</v>
      </c>
      <c r="AE73">
        <f t="shared" si="34"/>
        <v>1.6819999999999999</v>
      </c>
      <c r="AF73">
        <f t="shared" si="34"/>
        <v>0</v>
      </c>
      <c r="AG73">
        <f t="shared" si="32"/>
        <v>195</v>
      </c>
      <c r="AH73">
        <f t="shared" si="35"/>
        <v>217.21091712358205</v>
      </c>
      <c r="AI73">
        <f t="shared" si="12"/>
        <v>214.44444444444446</v>
      </c>
      <c r="AJ73">
        <f t="shared" si="36"/>
        <v>-22.21091712358205</v>
      </c>
      <c r="AK73">
        <f t="shared" si="37"/>
        <v>52.962962962962969</v>
      </c>
      <c r="AL73">
        <f t="shared" si="38"/>
        <v>-29.414018520289545</v>
      </c>
    </row>
    <row r="74" spans="1:38" x14ac:dyDescent="0.4">
      <c r="A74">
        <v>55</v>
      </c>
      <c r="B74">
        <f t="shared" si="39"/>
        <v>1.6819999999999999</v>
      </c>
      <c r="C74">
        <f t="shared" si="39"/>
        <v>0</v>
      </c>
      <c r="D74">
        <f t="shared" si="39"/>
        <v>0</v>
      </c>
      <c r="E74">
        <f t="shared" si="18"/>
        <v>0</v>
      </c>
      <c r="F74">
        <f t="shared" si="18"/>
        <v>0</v>
      </c>
      <c r="G74">
        <f t="shared" si="19"/>
        <v>0</v>
      </c>
      <c r="H74">
        <f t="shared" si="20"/>
        <v>0</v>
      </c>
      <c r="I74">
        <f t="shared" si="21"/>
        <v>2.8291239999999998</v>
      </c>
      <c r="J74">
        <f t="shared" si="21"/>
        <v>0</v>
      </c>
      <c r="K74">
        <f t="shared" si="21"/>
        <v>0</v>
      </c>
      <c r="L74">
        <f t="shared" si="33"/>
        <v>170</v>
      </c>
      <c r="M74">
        <f t="shared" si="14"/>
        <v>1.6819999999999999</v>
      </c>
      <c r="N74">
        <f t="shared" si="14"/>
        <v>0</v>
      </c>
      <c r="O74">
        <f t="shared" si="15"/>
        <v>0</v>
      </c>
      <c r="P74">
        <f t="shared" si="15"/>
        <v>0</v>
      </c>
      <c r="Q74">
        <f t="shared" si="16"/>
        <v>0</v>
      </c>
      <c r="AB74" s="72">
        <v>73</v>
      </c>
      <c r="AC74">
        <v>81</v>
      </c>
      <c r="AD74">
        <f t="shared" si="34"/>
        <v>0</v>
      </c>
      <c r="AE74">
        <f t="shared" si="34"/>
        <v>0</v>
      </c>
      <c r="AF74">
        <f t="shared" si="34"/>
        <v>-1.6819999999999999</v>
      </c>
      <c r="AG74">
        <f t="shared" si="32"/>
        <v>230</v>
      </c>
      <c r="AH74">
        <f t="shared" si="35"/>
        <v>197.96011723478756</v>
      </c>
      <c r="AI74">
        <f t="shared" si="12"/>
        <v>195</v>
      </c>
      <c r="AJ74">
        <f t="shared" si="36"/>
        <v>32.03988276521244</v>
      </c>
      <c r="AK74">
        <f t="shared" si="37"/>
        <v>93.703703703703695</v>
      </c>
      <c r="AL74">
        <f t="shared" si="38"/>
        <v>40.822305586828001</v>
      </c>
    </row>
    <row r="75" spans="1:38" x14ac:dyDescent="0.4">
      <c r="A75">
        <v>56</v>
      </c>
      <c r="B75">
        <f t="shared" si="39"/>
        <v>0</v>
      </c>
      <c r="C75">
        <f t="shared" si="39"/>
        <v>-1.6819999999999999</v>
      </c>
      <c r="D75">
        <f t="shared" si="39"/>
        <v>0</v>
      </c>
      <c r="E75">
        <f t="shared" si="18"/>
        <v>0</v>
      </c>
      <c r="F75">
        <f t="shared" si="18"/>
        <v>0</v>
      </c>
      <c r="G75">
        <f t="shared" si="19"/>
        <v>0</v>
      </c>
      <c r="H75">
        <f t="shared" si="20"/>
        <v>0</v>
      </c>
      <c r="I75">
        <f t="shared" si="21"/>
        <v>0</v>
      </c>
      <c r="J75">
        <f t="shared" si="21"/>
        <v>2.8291239999999998</v>
      </c>
      <c r="K75">
        <f t="shared" si="21"/>
        <v>0</v>
      </c>
      <c r="L75">
        <f t="shared" si="33"/>
        <v>175</v>
      </c>
      <c r="M75">
        <f t="shared" si="14"/>
        <v>0</v>
      </c>
      <c r="N75">
        <f t="shared" si="14"/>
        <v>-1.6819999999999999</v>
      </c>
      <c r="O75">
        <f t="shared" si="15"/>
        <v>0</v>
      </c>
      <c r="P75">
        <f t="shared" si="15"/>
        <v>0</v>
      </c>
      <c r="Q75">
        <f t="shared" si="16"/>
        <v>0</v>
      </c>
      <c r="AB75" s="72">
        <v>74</v>
      </c>
      <c r="AC75">
        <v>71</v>
      </c>
      <c r="AD75">
        <f t="shared" si="34"/>
        <v>0</v>
      </c>
      <c r="AE75">
        <f t="shared" si="34"/>
        <v>0</v>
      </c>
      <c r="AF75">
        <f t="shared" si="34"/>
        <v>1.6819999999999999</v>
      </c>
      <c r="AG75">
        <f t="shared" si="32"/>
        <v>245</v>
      </c>
      <c r="AH75">
        <f t="shared" si="35"/>
        <v>197.96011723478756</v>
      </c>
      <c r="AI75">
        <f t="shared" si="12"/>
        <v>226.66666666666666</v>
      </c>
      <c r="AJ75">
        <f t="shared" si="36"/>
        <v>47.03988276521244</v>
      </c>
      <c r="AK75">
        <f t="shared" si="37"/>
        <v>98.148148148148152</v>
      </c>
      <c r="AL75">
        <f t="shared" si="38"/>
        <v>67.594015223175404</v>
      </c>
    </row>
    <row r="76" spans="1:38" x14ac:dyDescent="0.4">
      <c r="A76">
        <v>57</v>
      </c>
      <c r="B76">
        <f t="shared" si="39"/>
        <v>0</v>
      </c>
      <c r="C76">
        <f t="shared" si="39"/>
        <v>1.6819999999999999</v>
      </c>
      <c r="D76">
        <f t="shared" si="39"/>
        <v>0</v>
      </c>
      <c r="E76">
        <f t="shared" si="18"/>
        <v>0</v>
      </c>
      <c r="F76">
        <f t="shared" si="18"/>
        <v>0</v>
      </c>
      <c r="G76">
        <f t="shared" si="19"/>
        <v>0</v>
      </c>
      <c r="H76">
        <f t="shared" si="20"/>
        <v>0</v>
      </c>
      <c r="I76">
        <f t="shared" si="21"/>
        <v>0</v>
      </c>
      <c r="J76">
        <f t="shared" si="21"/>
        <v>2.8291239999999998</v>
      </c>
      <c r="K76">
        <f t="shared" si="21"/>
        <v>0</v>
      </c>
      <c r="L76">
        <f t="shared" si="33"/>
        <v>225</v>
      </c>
      <c r="M76">
        <f t="shared" si="14"/>
        <v>0</v>
      </c>
      <c r="N76">
        <f t="shared" si="14"/>
        <v>1.6819999999999999</v>
      </c>
      <c r="O76">
        <f t="shared" si="15"/>
        <v>0</v>
      </c>
      <c r="P76">
        <f t="shared" si="15"/>
        <v>0</v>
      </c>
      <c r="Q76">
        <f t="shared" si="16"/>
        <v>0</v>
      </c>
      <c r="AB76" s="72">
        <v>75</v>
      </c>
      <c r="AC76">
        <v>86</v>
      </c>
      <c r="AD76">
        <f t="shared" si="34"/>
        <v>0</v>
      </c>
      <c r="AE76">
        <f t="shared" si="34"/>
        <v>0</v>
      </c>
      <c r="AF76">
        <f t="shared" si="34"/>
        <v>0</v>
      </c>
      <c r="AG76">
        <f t="shared" si="32"/>
        <v>260</v>
      </c>
      <c r="AH76">
        <f t="shared" si="35"/>
        <v>263.06504814634093</v>
      </c>
      <c r="AI76">
        <f t="shared" si="12"/>
        <v>228.33333333333334</v>
      </c>
      <c r="AJ76">
        <f t="shared" si="36"/>
        <v>-3.0650481463409278</v>
      </c>
      <c r="AK76">
        <f t="shared" si="37"/>
        <v>73.703703703703709</v>
      </c>
      <c r="AL76">
        <f t="shared" si="38"/>
        <v>-2.4054653288810535</v>
      </c>
    </row>
    <row r="77" spans="1:38" x14ac:dyDescent="0.4">
      <c r="A77">
        <v>58</v>
      </c>
      <c r="B77">
        <f t="shared" si="39"/>
        <v>0</v>
      </c>
      <c r="C77">
        <f t="shared" si="39"/>
        <v>0</v>
      </c>
      <c r="D77">
        <f t="shared" si="39"/>
        <v>-1.6819999999999999</v>
      </c>
      <c r="E77">
        <f t="shared" si="18"/>
        <v>0</v>
      </c>
      <c r="F77">
        <f t="shared" si="18"/>
        <v>0</v>
      </c>
      <c r="G77">
        <f t="shared" si="19"/>
        <v>0</v>
      </c>
      <c r="H77">
        <f t="shared" si="20"/>
        <v>0</v>
      </c>
      <c r="I77">
        <f t="shared" si="21"/>
        <v>0</v>
      </c>
      <c r="J77">
        <f t="shared" si="21"/>
        <v>0</v>
      </c>
      <c r="K77">
        <f t="shared" si="21"/>
        <v>2.8291239999999998</v>
      </c>
      <c r="L77">
        <f t="shared" si="33"/>
        <v>210</v>
      </c>
      <c r="M77">
        <f t="shared" si="14"/>
        <v>0</v>
      </c>
      <c r="N77">
        <f t="shared" si="14"/>
        <v>0</v>
      </c>
      <c r="O77">
        <f t="shared" si="15"/>
        <v>0</v>
      </c>
      <c r="P77">
        <f t="shared" si="15"/>
        <v>0</v>
      </c>
      <c r="Q77">
        <f t="shared" si="16"/>
        <v>2.8291239999999998</v>
      </c>
      <c r="AB77" s="72">
        <v>76</v>
      </c>
      <c r="AC77">
        <v>111</v>
      </c>
      <c r="AD77">
        <f t="shared" si="34"/>
        <v>-1</v>
      </c>
      <c r="AE77">
        <f t="shared" si="34"/>
        <v>-1</v>
      </c>
      <c r="AF77">
        <f t="shared" si="34"/>
        <v>-1</v>
      </c>
      <c r="AG77">
        <f>J3</f>
        <v>300</v>
      </c>
      <c r="AH77">
        <f t="shared" si="35"/>
        <v>340.77149499437962</v>
      </c>
      <c r="AI77">
        <f t="shared" si="12"/>
        <v>292.22222222222223</v>
      </c>
      <c r="AJ77">
        <f t="shared" si="36"/>
        <v>-40.771494994379623</v>
      </c>
      <c r="AK77">
        <f t="shared" si="37"/>
        <v>35.185185185185183</v>
      </c>
      <c r="AL77">
        <f t="shared" si="38"/>
        <v>-51.34626383170513</v>
      </c>
    </row>
    <row r="78" spans="1:38" x14ac:dyDescent="0.4">
      <c r="A78">
        <v>59</v>
      </c>
      <c r="B78">
        <f t="shared" si="39"/>
        <v>0</v>
      </c>
      <c r="C78">
        <f t="shared" si="39"/>
        <v>0</v>
      </c>
      <c r="D78">
        <f t="shared" si="39"/>
        <v>1.6819999999999999</v>
      </c>
      <c r="E78">
        <f t="shared" si="18"/>
        <v>0</v>
      </c>
      <c r="F78">
        <f t="shared" si="18"/>
        <v>0</v>
      </c>
      <c r="G78">
        <f t="shared" si="19"/>
        <v>0</v>
      </c>
      <c r="H78">
        <f t="shared" si="20"/>
        <v>0</v>
      </c>
      <c r="I78">
        <f t="shared" si="21"/>
        <v>0</v>
      </c>
      <c r="J78">
        <f t="shared" si="21"/>
        <v>0</v>
      </c>
      <c r="K78">
        <f t="shared" si="21"/>
        <v>2.8291239999999998</v>
      </c>
      <c r="L78">
        <f t="shared" si="33"/>
        <v>230</v>
      </c>
      <c r="M78">
        <f t="shared" si="14"/>
        <v>0</v>
      </c>
      <c r="N78">
        <f t="shared" si="14"/>
        <v>0</v>
      </c>
      <c r="O78">
        <f t="shared" si="15"/>
        <v>0</v>
      </c>
      <c r="P78">
        <f t="shared" si="15"/>
        <v>0</v>
      </c>
      <c r="Q78">
        <f t="shared" si="16"/>
        <v>2.8291239999999998</v>
      </c>
      <c r="AB78" s="72">
        <v>77</v>
      </c>
      <c r="AC78">
        <v>106</v>
      </c>
      <c r="AD78">
        <f t="shared" si="34"/>
        <v>1</v>
      </c>
      <c r="AE78">
        <f t="shared" si="34"/>
        <v>-1</v>
      </c>
      <c r="AF78">
        <f t="shared" si="34"/>
        <v>-1</v>
      </c>
      <c r="AG78">
        <f t="shared" ref="AG78:AG91" si="40">J4</f>
        <v>200</v>
      </c>
      <c r="AH78">
        <f t="shared" si="35"/>
        <v>219.4127009040493</v>
      </c>
      <c r="AI78">
        <f t="shared" si="12"/>
        <v>191.66666666666666</v>
      </c>
      <c r="AJ78">
        <f t="shared" si="36"/>
        <v>-19.412700904049302</v>
      </c>
      <c r="AK78">
        <f t="shared" si="37"/>
        <v>55.925925925925924</v>
      </c>
      <c r="AL78">
        <f t="shared" si="38"/>
        <v>-25.808081903427777</v>
      </c>
    </row>
    <row r="79" spans="1:38" x14ac:dyDescent="0.4">
      <c r="A79">
        <v>60</v>
      </c>
      <c r="B79">
        <f t="shared" si="39"/>
        <v>0</v>
      </c>
      <c r="C79">
        <f t="shared" si="39"/>
        <v>0</v>
      </c>
      <c r="D79">
        <f t="shared" si="39"/>
        <v>0</v>
      </c>
      <c r="E79">
        <f t="shared" si="18"/>
        <v>0</v>
      </c>
      <c r="F79">
        <f t="shared" si="18"/>
        <v>0</v>
      </c>
      <c r="G79">
        <f t="shared" si="19"/>
        <v>0</v>
      </c>
      <c r="H79">
        <f t="shared" si="20"/>
        <v>0</v>
      </c>
      <c r="I79">
        <f t="shared" si="21"/>
        <v>0</v>
      </c>
      <c r="J79">
        <f t="shared" si="21"/>
        <v>0</v>
      </c>
      <c r="K79">
        <f t="shared" si="21"/>
        <v>0</v>
      </c>
      <c r="L79">
        <f t="shared" si="33"/>
        <v>210</v>
      </c>
      <c r="M79">
        <f t="shared" si="14"/>
        <v>0</v>
      </c>
      <c r="N79">
        <f t="shared" si="14"/>
        <v>0</v>
      </c>
      <c r="O79">
        <f t="shared" si="15"/>
        <v>0</v>
      </c>
      <c r="P79">
        <f t="shared" si="15"/>
        <v>0</v>
      </c>
      <c r="Q79">
        <f t="shared" si="16"/>
        <v>0</v>
      </c>
      <c r="AB79" s="72">
        <v>78</v>
      </c>
      <c r="AC79">
        <v>95</v>
      </c>
      <c r="AD79">
        <f t="shared" si="34"/>
        <v>-1</v>
      </c>
      <c r="AE79">
        <f t="shared" si="34"/>
        <v>1</v>
      </c>
      <c r="AF79">
        <f t="shared" si="34"/>
        <v>-1</v>
      </c>
      <c r="AG79">
        <f t="shared" si="40"/>
        <v>190</v>
      </c>
      <c r="AH79">
        <f t="shared" si="35"/>
        <v>208.47037474007516</v>
      </c>
      <c r="AI79">
        <f t="shared" si="12"/>
        <v>181.66666666666666</v>
      </c>
      <c r="AJ79">
        <f t="shared" si="36"/>
        <v>-18.470374740075158</v>
      </c>
      <c r="AK79">
        <f t="shared" si="37"/>
        <v>58.148148148148152</v>
      </c>
      <c r="AL79">
        <f t="shared" si="38"/>
        <v>-23.078108243381596</v>
      </c>
    </row>
    <row r="80" spans="1:38" x14ac:dyDescent="0.4">
      <c r="A80">
        <v>61</v>
      </c>
      <c r="B80">
        <f t="shared" si="39"/>
        <v>-1</v>
      </c>
      <c r="C80">
        <f t="shared" si="39"/>
        <v>-1</v>
      </c>
      <c r="D80">
        <f t="shared" si="39"/>
        <v>-1</v>
      </c>
      <c r="E80">
        <f t="shared" si="18"/>
        <v>1</v>
      </c>
      <c r="F80">
        <f t="shared" si="18"/>
        <v>1</v>
      </c>
      <c r="G80">
        <f t="shared" si="19"/>
        <v>1</v>
      </c>
      <c r="H80">
        <f t="shared" si="20"/>
        <v>-1</v>
      </c>
      <c r="I80">
        <f t="shared" si="21"/>
        <v>1</v>
      </c>
      <c r="J80">
        <f t="shared" si="21"/>
        <v>1</v>
      </c>
      <c r="K80">
        <f t="shared" si="21"/>
        <v>1</v>
      </c>
      <c r="L80">
        <f>I3</f>
        <v>310</v>
      </c>
      <c r="M80">
        <f t="shared" si="14"/>
        <v>-1</v>
      </c>
      <c r="N80">
        <f t="shared" si="14"/>
        <v>-1</v>
      </c>
      <c r="O80">
        <f t="shared" si="15"/>
        <v>1</v>
      </c>
      <c r="P80">
        <f t="shared" si="15"/>
        <v>1</v>
      </c>
      <c r="Q80">
        <f t="shared" si="16"/>
        <v>1</v>
      </c>
      <c r="AB80" s="72">
        <v>79</v>
      </c>
      <c r="AC80">
        <v>93</v>
      </c>
      <c r="AD80">
        <f t="shared" si="34"/>
        <v>1</v>
      </c>
      <c r="AE80">
        <f t="shared" si="34"/>
        <v>1</v>
      </c>
      <c r="AF80">
        <f t="shared" si="34"/>
        <v>-1</v>
      </c>
      <c r="AG80">
        <f t="shared" si="40"/>
        <v>185</v>
      </c>
      <c r="AH80">
        <f t="shared" si="35"/>
        <v>191.55602509418941</v>
      </c>
      <c r="AI80">
        <f t="shared" si="12"/>
        <v>173.33333333333334</v>
      </c>
      <c r="AJ80">
        <f t="shared" si="36"/>
        <v>-6.5560250941894083</v>
      </c>
      <c r="AK80">
        <f t="shared" si="37"/>
        <v>70.740740740740733</v>
      </c>
      <c r="AL80">
        <f t="shared" si="38"/>
        <v>-6.6702540712770144</v>
      </c>
    </row>
    <row r="81" spans="1:38" x14ac:dyDescent="0.4">
      <c r="A81">
        <v>62</v>
      </c>
      <c r="B81">
        <f t="shared" si="39"/>
        <v>1</v>
      </c>
      <c r="C81">
        <f t="shared" si="39"/>
        <v>-1</v>
      </c>
      <c r="D81">
        <f t="shared" si="39"/>
        <v>-1</v>
      </c>
      <c r="E81">
        <f t="shared" si="18"/>
        <v>-1</v>
      </c>
      <c r="F81">
        <f t="shared" si="18"/>
        <v>1</v>
      </c>
      <c r="G81">
        <f t="shared" si="19"/>
        <v>-1</v>
      </c>
      <c r="H81">
        <f t="shared" si="20"/>
        <v>1</v>
      </c>
      <c r="I81">
        <f t="shared" si="21"/>
        <v>1</v>
      </c>
      <c r="J81">
        <f t="shared" si="21"/>
        <v>1</v>
      </c>
      <c r="K81">
        <f t="shared" si="21"/>
        <v>1</v>
      </c>
      <c r="L81">
        <f t="shared" ref="L81:L94" si="41">I4</f>
        <v>155</v>
      </c>
      <c r="M81">
        <f t="shared" si="14"/>
        <v>1</v>
      </c>
      <c r="N81">
        <f t="shared" si="14"/>
        <v>-1</v>
      </c>
      <c r="O81">
        <f t="shared" si="15"/>
        <v>-1</v>
      </c>
      <c r="P81">
        <f t="shared" si="15"/>
        <v>1</v>
      </c>
      <c r="Q81">
        <f t="shared" si="16"/>
        <v>1</v>
      </c>
      <c r="AB81" s="72">
        <v>80</v>
      </c>
      <c r="AC81">
        <v>97</v>
      </c>
      <c r="AD81">
        <f t="shared" si="34"/>
        <v>-1</v>
      </c>
      <c r="AE81">
        <f t="shared" si="34"/>
        <v>-1</v>
      </c>
      <c r="AF81">
        <f t="shared" si="34"/>
        <v>1</v>
      </c>
      <c r="AG81">
        <f t="shared" si="40"/>
        <v>270</v>
      </c>
      <c r="AH81">
        <f t="shared" si="35"/>
        <v>315.21593943882408</v>
      </c>
      <c r="AI81">
        <f t="shared" si="12"/>
        <v>297.22222222222223</v>
      </c>
      <c r="AJ81">
        <f t="shared" si="36"/>
        <v>-45.21593943882408</v>
      </c>
      <c r="AK81">
        <f t="shared" si="37"/>
        <v>29.259259259259256</v>
      </c>
      <c r="AL81">
        <f t="shared" si="38"/>
        <v>-59.329745928723042</v>
      </c>
    </row>
    <row r="82" spans="1:38" x14ac:dyDescent="0.4">
      <c r="A82">
        <v>63</v>
      </c>
      <c r="B82">
        <f t="shared" si="39"/>
        <v>-1</v>
      </c>
      <c r="C82">
        <f t="shared" si="39"/>
        <v>1</v>
      </c>
      <c r="D82">
        <f t="shared" si="39"/>
        <v>-1</v>
      </c>
      <c r="E82">
        <f t="shared" si="18"/>
        <v>-1</v>
      </c>
      <c r="F82">
        <f t="shared" si="18"/>
        <v>-1</v>
      </c>
      <c r="G82">
        <f t="shared" si="19"/>
        <v>1</v>
      </c>
      <c r="H82">
        <f t="shared" si="20"/>
        <v>1</v>
      </c>
      <c r="I82">
        <f t="shared" si="21"/>
        <v>1</v>
      </c>
      <c r="J82">
        <f t="shared" si="21"/>
        <v>1</v>
      </c>
      <c r="K82">
        <f t="shared" si="21"/>
        <v>1</v>
      </c>
      <c r="L82">
        <f t="shared" si="41"/>
        <v>150</v>
      </c>
      <c r="M82">
        <f t="shared" si="14"/>
        <v>-1</v>
      </c>
      <c r="N82">
        <f t="shared" si="14"/>
        <v>1</v>
      </c>
      <c r="O82">
        <f t="shared" si="15"/>
        <v>-1</v>
      </c>
      <c r="P82">
        <f t="shared" si="15"/>
        <v>-1</v>
      </c>
      <c r="Q82">
        <f t="shared" si="16"/>
        <v>1</v>
      </c>
      <c r="AB82" s="72">
        <v>81</v>
      </c>
      <c r="AC82">
        <v>107</v>
      </c>
      <c r="AD82">
        <f t="shared" ref="AD82:AF97" si="42">AD67</f>
        <v>1</v>
      </c>
      <c r="AE82">
        <f t="shared" si="42"/>
        <v>-1</v>
      </c>
      <c r="AF82">
        <f t="shared" si="42"/>
        <v>1</v>
      </c>
      <c r="AG82">
        <f t="shared" si="40"/>
        <v>185</v>
      </c>
      <c r="AH82">
        <f t="shared" si="35"/>
        <v>193.8571453484937</v>
      </c>
      <c r="AI82">
        <f t="shared" ref="AI82:AI136" si="43">AI67</f>
        <v>154.44444444444446</v>
      </c>
      <c r="AJ82">
        <f t="shared" si="36"/>
        <v>-8.8571453484937024</v>
      </c>
      <c r="AK82">
        <f t="shared" si="37"/>
        <v>69.259259259259252</v>
      </c>
      <c r="AL82">
        <f t="shared" si="38"/>
        <v>-8.7258782842893581</v>
      </c>
    </row>
    <row r="83" spans="1:38" x14ac:dyDescent="0.4">
      <c r="A83">
        <v>64</v>
      </c>
      <c r="B83">
        <f t="shared" si="39"/>
        <v>1</v>
      </c>
      <c r="C83">
        <f t="shared" si="39"/>
        <v>1</v>
      </c>
      <c r="D83">
        <f t="shared" si="39"/>
        <v>-1</v>
      </c>
      <c r="E83">
        <f t="shared" si="18"/>
        <v>1</v>
      </c>
      <c r="F83">
        <f t="shared" si="18"/>
        <v>-1</v>
      </c>
      <c r="G83">
        <f t="shared" si="19"/>
        <v>-1</v>
      </c>
      <c r="H83">
        <f t="shared" si="20"/>
        <v>-1</v>
      </c>
      <c r="I83">
        <f t="shared" si="21"/>
        <v>1</v>
      </c>
      <c r="J83">
        <f t="shared" si="21"/>
        <v>1</v>
      </c>
      <c r="K83">
        <f t="shared" si="21"/>
        <v>1</v>
      </c>
      <c r="L83">
        <f t="shared" si="41"/>
        <v>170</v>
      </c>
      <c r="M83">
        <f t="shared" si="14"/>
        <v>1</v>
      </c>
      <c r="N83">
        <f t="shared" si="14"/>
        <v>1</v>
      </c>
      <c r="O83">
        <f t="shared" si="15"/>
        <v>1</v>
      </c>
      <c r="P83">
        <f t="shared" si="15"/>
        <v>-1</v>
      </c>
      <c r="Q83">
        <f t="shared" si="16"/>
        <v>1</v>
      </c>
      <c r="AB83" s="72">
        <v>82</v>
      </c>
      <c r="AC83">
        <v>103</v>
      </c>
      <c r="AD83">
        <f t="shared" si="42"/>
        <v>-1</v>
      </c>
      <c r="AE83">
        <f t="shared" si="42"/>
        <v>1</v>
      </c>
      <c r="AF83">
        <f t="shared" si="42"/>
        <v>1</v>
      </c>
      <c r="AG83">
        <f t="shared" si="40"/>
        <v>245</v>
      </c>
      <c r="AH83">
        <f t="shared" si="35"/>
        <v>234.02593029563073</v>
      </c>
      <c r="AI83">
        <f t="shared" si="43"/>
        <v>225.55555555555554</v>
      </c>
      <c r="AJ83">
        <f t="shared" si="36"/>
        <v>10.974069704369271</v>
      </c>
      <c r="AK83">
        <f t="shared" si="37"/>
        <v>84.074074074074076</v>
      </c>
      <c r="AL83">
        <f t="shared" si="38"/>
        <v>15.118041606545468</v>
      </c>
    </row>
    <row r="84" spans="1:38" x14ac:dyDescent="0.4">
      <c r="A84">
        <v>65</v>
      </c>
      <c r="B84">
        <f t="shared" ref="B84:D99" si="44">B69</f>
        <v>-1</v>
      </c>
      <c r="C84">
        <f t="shared" si="44"/>
        <v>-1</v>
      </c>
      <c r="D84">
        <f t="shared" si="44"/>
        <v>1</v>
      </c>
      <c r="E84">
        <f t="shared" si="18"/>
        <v>1</v>
      </c>
      <c r="F84">
        <f t="shared" si="18"/>
        <v>-1</v>
      </c>
      <c r="G84">
        <f t="shared" si="19"/>
        <v>-1</v>
      </c>
      <c r="H84">
        <f t="shared" si="20"/>
        <v>1</v>
      </c>
      <c r="I84">
        <f t="shared" si="21"/>
        <v>1</v>
      </c>
      <c r="J84">
        <f t="shared" si="21"/>
        <v>1</v>
      </c>
      <c r="K84">
        <f t="shared" si="21"/>
        <v>1</v>
      </c>
      <c r="L84">
        <f t="shared" si="41"/>
        <v>285</v>
      </c>
      <c r="M84">
        <f t="shared" ref="M84:N147" si="45">B84</f>
        <v>-1</v>
      </c>
      <c r="N84">
        <f t="shared" si="45"/>
        <v>-1</v>
      </c>
      <c r="O84">
        <f t="shared" ref="O84:P147" si="46">E84</f>
        <v>1</v>
      </c>
      <c r="P84">
        <f t="shared" si="46"/>
        <v>-1</v>
      </c>
      <c r="Q84">
        <f t="shared" ref="Q84:Q147" si="47">K84</f>
        <v>1</v>
      </c>
      <c r="AB84" s="72">
        <v>83</v>
      </c>
      <c r="AC84">
        <v>104</v>
      </c>
      <c r="AD84">
        <f t="shared" si="42"/>
        <v>1</v>
      </c>
      <c r="AE84">
        <f t="shared" si="42"/>
        <v>1</v>
      </c>
      <c r="AF84">
        <f t="shared" si="42"/>
        <v>1</v>
      </c>
      <c r="AG84">
        <f t="shared" si="40"/>
        <v>205</v>
      </c>
      <c r="AH84">
        <f t="shared" si="35"/>
        <v>217.11158064974501</v>
      </c>
      <c r="AI84">
        <f t="shared" si="43"/>
        <v>199.44444444444446</v>
      </c>
      <c r="AJ84">
        <f t="shared" si="36"/>
        <v>-12.111580649745008</v>
      </c>
      <c r="AK84">
        <f t="shared" si="37"/>
        <v>66.296296296296305</v>
      </c>
      <c r="AL84">
        <f t="shared" si="38"/>
        <v>-12.712744847893585</v>
      </c>
    </row>
    <row r="85" spans="1:38" x14ac:dyDescent="0.4">
      <c r="A85">
        <v>66</v>
      </c>
      <c r="B85">
        <f t="shared" si="44"/>
        <v>1</v>
      </c>
      <c r="C85">
        <f t="shared" si="44"/>
        <v>-1</v>
      </c>
      <c r="D85">
        <f t="shared" si="44"/>
        <v>1</v>
      </c>
      <c r="E85">
        <f t="shared" ref="E85:F148" si="48">B85*C85</f>
        <v>-1</v>
      </c>
      <c r="F85">
        <f t="shared" si="48"/>
        <v>-1</v>
      </c>
      <c r="G85">
        <f t="shared" ref="G85:G148" si="49">B85*D85</f>
        <v>1</v>
      </c>
      <c r="H85">
        <f t="shared" ref="H85:H148" si="50">B85*C85*D85</f>
        <v>-1</v>
      </c>
      <c r="I85">
        <f t="shared" ref="I85:K148" si="51">B85^2</f>
        <v>1</v>
      </c>
      <c r="J85">
        <f t="shared" si="51"/>
        <v>1</v>
      </c>
      <c r="K85">
        <f t="shared" si="51"/>
        <v>1</v>
      </c>
      <c r="L85">
        <f t="shared" si="41"/>
        <v>150</v>
      </c>
      <c r="M85">
        <f t="shared" si="45"/>
        <v>1</v>
      </c>
      <c r="N85">
        <f t="shared" si="45"/>
        <v>-1</v>
      </c>
      <c r="O85">
        <f t="shared" si="46"/>
        <v>-1</v>
      </c>
      <c r="P85">
        <f t="shared" si="46"/>
        <v>-1</v>
      </c>
      <c r="Q85">
        <f t="shared" si="47"/>
        <v>1</v>
      </c>
      <c r="AB85" s="72">
        <v>84</v>
      </c>
      <c r="AC85">
        <v>133</v>
      </c>
      <c r="AD85">
        <f t="shared" si="42"/>
        <v>-1.6819999999999999</v>
      </c>
      <c r="AE85">
        <f t="shared" si="42"/>
        <v>0</v>
      </c>
      <c r="AF85">
        <f t="shared" si="42"/>
        <v>0</v>
      </c>
      <c r="AG85">
        <f t="shared" si="40"/>
        <v>150</v>
      </c>
      <c r="AH85">
        <f t="shared" si="35"/>
        <v>321.20890508741979</v>
      </c>
      <c r="AI85">
        <f t="shared" si="43"/>
        <v>179.44444444444446</v>
      </c>
      <c r="AJ85">
        <f t="shared" si="36"/>
        <v>-171.20890508741979</v>
      </c>
      <c r="AK85">
        <f t="shared" si="37"/>
        <v>1.1111111111111112</v>
      </c>
      <c r="AL85">
        <f t="shared" si="38"/>
        <v>-143.29919461666842</v>
      </c>
    </row>
    <row r="86" spans="1:38" x14ac:dyDescent="0.4">
      <c r="A86">
        <v>67</v>
      </c>
      <c r="B86">
        <f t="shared" si="44"/>
        <v>-1</v>
      </c>
      <c r="C86">
        <f t="shared" si="44"/>
        <v>1</v>
      </c>
      <c r="D86">
        <f t="shared" si="44"/>
        <v>1</v>
      </c>
      <c r="E86">
        <f t="shared" si="48"/>
        <v>-1</v>
      </c>
      <c r="F86">
        <f t="shared" si="48"/>
        <v>1</v>
      </c>
      <c r="G86">
        <f t="shared" si="49"/>
        <v>-1</v>
      </c>
      <c r="H86">
        <f t="shared" si="50"/>
        <v>-1</v>
      </c>
      <c r="I86">
        <f t="shared" si="51"/>
        <v>1</v>
      </c>
      <c r="J86">
        <f t="shared" si="51"/>
        <v>1</v>
      </c>
      <c r="K86">
        <f t="shared" si="51"/>
        <v>1</v>
      </c>
      <c r="L86">
        <f t="shared" si="41"/>
        <v>210</v>
      </c>
      <c r="M86">
        <f t="shared" si="45"/>
        <v>-1</v>
      </c>
      <c r="N86">
        <f t="shared" si="45"/>
        <v>1</v>
      </c>
      <c r="O86">
        <f t="shared" si="46"/>
        <v>-1</v>
      </c>
      <c r="P86">
        <f t="shared" si="46"/>
        <v>1</v>
      </c>
      <c r="Q86">
        <f t="shared" si="47"/>
        <v>1</v>
      </c>
      <c r="AB86" s="72">
        <v>85</v>
      </c>
      <c r="AC86">
        <v>132</v>
      </c>
      <c r="AD86">
        <f t="shared" si="42"/>
        <v>1.6819999999999999</v>
      </c>
      <c r="AE86">
        <f t="shared" si="42"/>
        <v>0</v>
      </c>
      <c r="AF86">
        <f t="shared" si="42"/>
        <v>0</v>
      </c>
      <c r="AG86">
        <f t="shared" si="40"/>
        <v>165</v>
      </c>
      <c r="AH86">
        <f t="shared" si="35"/>
        <v>204.92119120526203</v>
      </c>
      <c r="AI86">
        <f t="shared" si="43"/>
        <v>181.11111111111111</v>
      </c>
      <c r="AJ86">
        <f t="shared" si="36"/>
        <v>-39.921191205262033</v>
      </c>
      <c r="AK86">
        <f t="shared" si="37"/>
        <v>38.148148148148145</v>
      </c>
      <c r="AL86">
        <f t="shared" si="38"/>
        <v>-47.548295635201718</v>
      </c>
    </row>
    <row r="87" spans="1:38" x14ac:dyDescent="0.4">
      <c r="A87">
        <v>68</v>
      </c>
      <c r="B87">
        <f t="shared" si="44"/>
        <v>1</v>
      </c>
      <c r="C87">
        <f t="shared" si="44"/>
        <v>1</v>
      </c>
      <c r="D87">
        <f t="shared" si="44"/>
        <v>1</v>
      </c>
      <c r="E87">
        <f t="shared" si="48"/>
        <v>1</v>
      </c>
      <c r="F87">
        <f t="shared" si="48"/>
        <v>1</v>
      </c>
      <c r="G87">
        <f t="shared" si="49"/>
        <v>1</v>
      </c>
      <c r="H87">
        <f t="shared" si="50"/>
        <v>1</v>
      </c>
      <c r="I87">
        <f t="shared" si="51"/>
        <v>1</v>
      </c>
      <c r="J87">
        <f t="shared" si="51"/>
        <v>1</v>
      </c>
      <c r="K87">
        <f t="shared" si="51"/>
        <v>1</v>
      </c>
      <c r="L87">
        <f t="shared" si="41"/>
        <v>250</v>
      </c>
      <c r="M87">
        <f t="shared" si="45"/>
        <v>1</v>
      </c>
      <c r="N87">
        <f t="shared" si="45"/>
        <v>1</v>
      </c>
      <c r="O87">
        <f t="shared" si="46"/>
        <v>1</v>
      </c>
      <c r="P87">
        <f t="shared" si="46"/>
        <v>1</v>
      </c>
      <c r="Q87">
        <f t="shared" si="47"/>
        <v>1</v>
      </c>
      <c r="AB87" s="72">
        <v>86</v>
      </c>
      <c r="AC87">
        <v>120</v>
      </c>
      <c r="AD87">
        <f t="shared" si="42"/>
        <v>0</v>
      </c>
      <c r="AE87">
        <f t="shared" si="42"/>
        <v>-1.6819999999999999</v>
      </c>
      <c r="AF87">
        <f t="shared" si="42"/>
        <v>0</v>
      </c>
      <c r="AG87">
        <f t="shared" si="40"/>
        <v>225</v>
      </c>
      <c r="AH87">
        <f t="shared" si="35"/>
        <v>308.91917916909983</v>
      </c>
      <c r="AI87">
        <f t="shared" si="43"/>
        <v>196.11111111111111</v>
      </c>
      <c r="AJ87">
        <f t="shared" si="36"/>
        <v>-83.919179169099834</v>
      </c>
      <c r="AK87">
        <f t="shared" si="37"/>
        <v>14.444444444444443</v>
      </c>
      <c r="AL87">
        <f t="shared" si="38"/>
        <v>-84.159723650358558</v>
      </c>
    </row>
    <row r="88" spans="1:38" x14ac:dyDescent="0.4">
      <c r="A88">
        <v>69</v>
      </c>
      <c r="B88">
        <f t="shared" si="44"/>
        <v>-1.6819999999999999</v>
      </c>
      <c r="C88">
        <f t="shared" si="44"/>
        <v>0</v>
      </c>
      <c r="D88">
        <f t="shared" si="44"/>
        <v>0</v>
      </c>
      <c r="E88">
        <f t="shared" si="48"/>
        <v>0</v>
      </c>
      <c r="F88">
        <f t="shared" si="48"/>
        <v>0</v>
      </c>
      <c r="G88">
        <f t="shared" si="49"/>
        <v>0</v>
      </c>
      <c r="H88">
        <f t="shared" si="50"/>
        <v>0</v>
      </c>
      <c r="I88">
        <f t="shared" si="51"/>
        <v>2.8291239999999998</v>
      </c>
      <c r="J88">
        <f t="shared" si="51"/>
        <v>0</v>
      </c>
      <c r="K88">
        <f t="shared" si="51"/>
        <v>0</v>
      </c>
      <c r="L88">
        <f t="shared" si="41"/>
        <v>160</v>
      </c>
      <c r="M88">
        <f t="shared" si="45"/>
        <v>-1.6819999999999999</v>
      </c>
      <c r="N88">
        <f t="shared" si="45"/>
        <v>0</v>
      </c>
      <c r="O88">
        <f t="shared" si="46"/>
        <v>0</v>
      </c>
      <c r="P88">
        <f t="shared" si="46"/>
        <v>0</v>
      </c>
      <c r="Q88">
        <f t="shared" si="47"/>
        <v>0</v>
      </c>
      <c r="AB88" s="72">
        <v>87</v>
      </c>
      <c r="AC88">
        <v>135</v>
      </c>
      <c r="AD88">
        <f t="shared" si="42"/>
        <v>0</v>
      </c>
      <c r="AE88">
        <f t="shared" si="42"/>
        <v>1.6819999999999999</v>
      </c>
      <c r="AF88">
        <f t="shared" si="42"/>
        <v>0</v>
      </c>
      <c r="AG88">
        <f t="shared" si="40"/>
        <v>220</v>
      </c>
      <c r="AH88">
        <f t="shared" si="35"/>
        <v>217.21091712358205</v>
      </c>
      <c r="AI88">
        <f t="shared" si="43"/>
        <v>214.44444444444446</v>
      </c>
      <c r="AJ88">
        <f t="shared" si="36"/>
        <v>2.7890828764179503</v>
      </c>
      <c r="AK88">
        <f t="shared" si="37"/>
        <v>78.148148148148138</v>
      </c>
      <c r="AL88">
        <f t="shared" si="38"/>
        <v>4.4911159367999645</v>
      </c>
    </row>
    <row r="89" spans="1:38" x14ac:dyDescent="0.4">
      <c r="A89">
        <v>70</v>
      </c>
      <c r="B89">
        <f t="shared" si="44"/>
        <v>1.6819999999999999</v>
      </c>
      <c r="C89">
        <f t="shared" si="44"/>
        <v>0</v>
      </c>
      <c r="D89">
        <f t="shared" si="44"/>
        <v>0</v>
      </c>
      <c r="E89">
        <f t="shared" si="48"/>
        <v>0</v>
      </c>
      <c r="F89">
        <f t="shared" si="48"/>
        <v>0</v>
      </c>
      <c r="G89">
        <f t="shared" si="49"/>
        <v>0</v>
      </c>
      <c r="H89">
        <f t="shared" si="50"/>
        <v>0</v>
      </c>
      <c r="I89">
        <f t="shared" si="51"/>
        <v>2.8291239999999998</v>
      </c>
      <c r="J89">
        <f t="shared" si="51"/>
        <v>0</v>
      </c>
      <c r="K89">
        <f t="shared" si="51"/>
        <v>0</v>
      </c>
      <c r="L89">
        <f t="shared" si="41"/>
        <v>190</v>
      </c>
      <c r="M89">
        <f t="shared" si="45"/>
        <v>1.6819999999999999</v>
      </c>
      <c r="N89">
        <f t="shared" si="45"/>
        <v>0</v>
      </c>
      <c r="O89">
        <f t="shared" si="46"/>
        <v>0</v>
      </c>
      <c r="P89">
        <f t="shared" si="46"/>
        <v>0</v>
      </c>
      <c r="Q89">
        <f t="shared" si="47"/>
        <v>0</v>
      </c>
      <c r="AB89" s="72">
        <v>88</v>
      </c>
      <c r="AC89">
        <v>115</v>
      </c>
      <c r="AD89">
        <f t="shared" si="42"/>
        <v>0</v>
      </c>
      <c r="AE89">
        <f t="shared" si="42"/>
        <v>0</v>
      </c>
      <c r="AF89">
        <f t="shared" si="42"/>
        <v>-1.6819999999999999</v>
      </c>
      <c r="AG89">
        <f t="shared" si="40"/>
        <v>200</v>
      </c>
      <c r="AH89">
        <f t="shared" si="35"/>
        <v>197.96011723478756</v>
      </c>
      <c r="AI89">
        <f t="shared" si="43"/>
        <v>195</v>
      </c>
      <c r="AJ89">
        <f t="shared" si="36"/>
        <v>2.0398827652124396</v>
      </c>
      <c r="AK89">
        <f t="shared" si="37"/>
        <v>77.407407407407405</v>
      </c>
      <c r="AL89">
        <f t="shared" si="38"/>
        <v>3.291185575702066</v>
      </c>
    </row>
    <row r="90" spans="1:38" x14ac:dyDescent="0.4">
      <c r="A90">
        <v>71</v>
      </c>
      <c r="B90">
        <f t="shared" si="44"/>
        <v>0</v>
      </c>
      <c r="C90">
        <f t="shared" si="44"/>
        <v>-1.6819999999999999</v>
      </c>
      <c r="D90">
        <f t="shared" si="44"/>
        <v>0</v>
      </c>
      <c r="E90">
        <f t="shared" si="48"/>
        <v>0</v>
      </c>
      <c r="F90">
        <f t="shared" si="48"/>
        <v>0</v>
      </c>
      <c r="G90">
        <f t="shared" si="49"/>
        <v>0</v>
      </c>
      <c r="H90">
        <f t="shared" si="50"/>
        <v>0</v>
      </c>
      <c r="I90">
        <f t="shared" si="51"/>
        <v>0</v>
      </c>
      <c r="J90">
        <f t="shared" si="51"/>
        <v>2.8291239999999998</v>
      </c>
      <c r="K90">
        <f t="shared" si="51"/>
        <v>0</v>
      </c>
      <c r="L90">
        <f t="shared" si="41"/>
        <v>185</v>
      </c>
      <c r="M90">
        <f t="shared" si="45"/>
        <v>0</v>
      </c>
      <c r="N90">
        <f t="shared" si="45"/>
        <v>-1.6819999999999999</v>
      </c>
      <c r="O90">
        <f t="shared" si="46"/>
        <v>0</v>
      </c>
      <c r="P90">
        <f t="shared" si="46"/>
        <v>0</v>
      </c>
      <c r="Q90">
        <f t="shared" si="47"/>
        <v>0</v>
      </c>
      <c r="AB90" s="72">
        <v>89</v>
      </c>
      <c r="AC90">
        <v>130</v>
      </c>
      <c r="AD90">
        <f t="shared" si="42"/>
        <v>0</v>
      </c>
      <c r="AE90">
        <f t="shared" si="42"/>
        <v>0</v>
      </c>
      <c r="AF90">
        <f t="shared" si="42"/>
        <v>1.6819999999999999</v>
      </c>
      <c r="AG90">
        <f t="shared" si="40"/>
        <v>245</v>
      </c>
      <c r="AH90">
        <f t="shared" si="35"/>
        <v>197.96011723478756</v>
      </c>
      <c r="AI90">
        <f t="shared" si="43"/>
        <v>226.66666666666666</v>
      </c>
      <c r="AJ90">
        <f t="shared" si="36"/>
        <v>47.03988276521244</v>
      </c>
      <c r="AK90">
        <f t="shared" si="37"/>
        <v>98.148148148148152</v>
      </c>
      <c r="AL90">
        <f t="shared" si="38"/>
        <v>67.594015223175404</v>
      </c>
    </row>
    <row r="91" spans="1:38" x14ac:dyDescent="0.4">
      <c r="A91">
        <v>72</v>
      </c>
      <c r="B91">
        <f t="shared" si="44"/>
        <v>0</v>
      </c>
      <c r="C91">
        <f t="shared" si="44"/>
        <v>1.6819999999999999</v>
      </c>
      <c r="D91">
        <f t="shared" si="44"/>
        <v>0</v>
      </c>
      <c r="E91">
        <f t="shared" si="48"/>
        <v>0</v>
      </c>
      <c r="F91">
        <f t="shared" si="48"/>
        <v>0</v>
      </c>
      <c r="G91">
        <f t="shared" si="49"/>
        <v>0</v>
      </c>
      <c r="H91">
        <f t="shared" si="50"/>
        <v>0</v>
      </c>
      <c r="I91">
        <f t="shared" si="51"/>
        <v>0</v>
      </c>
      <c r="J91">
        <f t="shared" si="51"/>
        <v>2.8291239999999998</v>
      </c>
      <c r="K91">
        <f t="shared" si="51"/>
        <v>0</v>
      </c>
      <c r="L91">
        <f t="shared" si="41"/>
        <v>195</v>
      </c>
      <c r="M91">
        <f t="shared" si="45"/>
        <v>0</v>
      </c>
      <c r="N91">
        <f t="shared" si="45"/>
        <v>1.6819999999999999</v>
      </c>
      <c r="O91">
        <f t="shared" si="46"/>
        <v>0</v>
      </c>
      <c r="P91">
        <f t="shared" si="46"/>
        <v>0</v>
      </c>
      <c r="Q91">
        <f t="shared" si="47"/>
        <v>0</v>
      </c>
      <c r="AB91" s="72">
        <v>90</v>
      </c>
      <c r="AC91">
        <v>122</v>
      </c>
      <c r="AD91">
        <f t="shared" si="42"/>
        <v>0</v>
      </c>
      <c r="AE91">
        <f t="shared" si="42"/>
        <v>0</v>
      </c>
      <c r="AF91">
        <f t="shared" si="42"/>
        <v>0</v>
      </c>
      <c r="AG91">
        <f t="shared" si="40"/>
        <v>225</v>
      </c>
      <c r="AH91">
        <f t="shared" si="35"/>
        <v>263.06504814634093</v>
      </c>
      <c r="AI91">
        <f t="shared" si="43"/>
        <v>228.33333333333334</v>
      </c>
      <c r="AJ91">
        <f t="shared" si="36"/>
        <v>-38.065048146340928</v>
      </c>
      <c r="AK91">
        <f t="shared" si="37"/>
        <v>39.629629629629633</v>
      </c>
      <c r="AL91">
        <f t="shared" si="38"/>
        <v>-45.684044482381502</v>
      </c>
    </row>
    <row r="92" spans="1:38" x14ac:dyDescent="0.4">
      <c r="A92">
        <v>73</v>
      </c>
      <c r="B92">
        <f t="shared" si="44"/>
        <v>0</v>
      </c>
      <c r="C92">
        <f t="shared" si="44"/>
        <v>0</v>
      </c>
      <c r="D92">
        <f t="shared" si="44"/>
        <v>-1.6819999999999999</v>
      </c>
      <c r="E92">
        <f t="shared" si="48"/>
        <v>0</v>
      </c>
      <c r="F92">
        <f t="shared" si="48"/>
        <v>0</v>
      </c>
      <c r="G92">
        <f t="shared" si="49"/>
        <v>0</v>
      </c>
      <c r="H92">
        <f t="shared" si="50"/>
        <v>0</v>
      </c>
      <c r="I92">
        <f t="shared" si="51"/>
        <v>0</v>
      </c>
      <c r="J92">
        <f t="shared" si="51"/>
        <v>0</v>
      </c>
      <c r="K92">
        <f t="shared" si="51"/>
        <v>2.8291239999999998</v>
      </c>
      <c r="L92">
        <f t="shared" si="41"/>
        <v>230</v>
      </c>
      <c r="M92">
        <f t="shared" si="45"/>
        <v>0</v>
      </c>
      <c r="N92">
        <f t="shared" si="45"/>
        <v>0</v>
      </c>
      <c r="O92">
        <f t="shared" si="46"/>
        <v>0</v>
      </c>
      <c r="P92">
        <f t="shared" si="46"/>
        <v>0</v>
      </c>
      <c r="Q92">
        <f t="shared" si="47"/>
        <v>2.8291239999999998</v>
      </c>
      <c r="AB92" s="72">
        <v>91</v>
      </c>
      <c r="AC92">
        <v>10</v>
      </c>
      <c r="AD92">
        <f t="shared" si="42"/>
        <v>-1</v>
      </c>
      <c r="AE92">
        <f t="shared" si="42"/>
        <v>-1</v>
      </c>
      <c r="AF92">
        <f t="shared" si="42"/>
        <v>-1</v>
      </c>
      <c r="AG92">
        <f>K3</f>
        <v>280</v>
      </c>
      <c r="AH92">
        <f t="shared" si="35"/>
        <v>340.77149499437962</v>
      </c>
      <c r="AI92">
        <f t="shared" si="43"/>
        <v>292.22222222222223</v>
      </c>
      <c r="AJ92">
        <f t="shared" si="36"/>
        <v>-60.771494994379623</v>
      </c>
      <c r="AK92">
        <f t="shared" si="37"/>
        <v>18.888888888888889</v>
      </c>
      <c r="AL92">
        <f t="shared" si="38"/>
        <v>-75.546097336940562</v>
      </c>
    </row>
    <row r="93" spans="1:38" x14ac:dyDescent="0.4">
      <c r="A93">
        <v>74</v>
      </c>
      <c r="B93">
        <f t="shared" si="44"/>
        <v>0</v>
      </c>
      <c r="C93">
        <f t="shared" si="44"/>
        <v>0</v>
      </c>
      <c r="D93">
        <f t="shared" si="44"/>
        <v>1.6819999999999999</v>
      </c>
      <c r="E93">
        <f t="shared" si="48"/>
        <v>0</v>
      </c>
      <c r="F93">
        <f t="shared" si="48"/>
        <v>0</v>
      </c>
      <c r="G93">
        <f t="shared" si="49"/>
        <v>0</v>
      </c>
      <c r="H93">
        <f t="shared" si="50"/>
        <v>0</v>
      </c>
      <c r="I93">
        <f t="shared" si="51"/>
        <v>0</v>
      </c>
      <c r="J93">
        <f t="shared" si="51"/>
        <v>0</v>
      </c>
      <c r="K93">
        <f t="shared" si="51"/>
        <v>2.8291239999999998</v>
      </c>
      <c r="L93">
        <f t="shared" si="41"/>
        <v>245</v>
      </c>
      <c r="M93">
        <f t="shared" si="45"/>
        <v>0</v>
      </c>
      <c r="N93">
        <f t="shared" si="45"/>
        <v>0</v>
      </c>
      <c r="O93">
        <f t="shared" si="46"/>
        <v>0</v>
      </c>
      <c r="P93">
        <f t="shared" si="46"/>
        <v>0</v>
      </c>
      <c r="Q93">
        <f t="shared" si="47"/>
        <v>2.8291239999999998</v>
      </c>
      <c r="AB93" s="72">
        <v>92</v>
      </c>
      <c r="AC93">
        <v>12</v>
      </c>
      <c r="AD93">
        <f t="shared" si="42"/>
        <v>1</v>
      </c>
      <c r="AE93">
        <f t="shared" si="42"/>
        <v>-1</v>
      </c>
      <c r="AF93">
        <f t="shared" si="42"/>
        <v>-1</v>
      </c>
      <c r="AG93">
        <f t="shared" ref="AG93:AG106" si="52">K4</f>
        <v>150</v>
      </c>
      <c r="AH93">
        <f t="shared" si="35"/>
        <v>219.4127009040493</v>
      </c>
      <c r="AI93">
        <f t="shared" si="43"/>
        <v>191.66666666666666</v>
      </c>
      <c r="AJ93">
        <f t="shared" si="36"/>
        <v>-69.412700904049302</v>
      </c>
      <c r="AK93">
        <f t="shared" si="37"/>
        <v>15.925925925925927</v>
      </c>
      <c r="AL93">
        <f t="shared" si="38"/>
        <v>-81.118041606545546</v>
      </c>
    </row>
    <row r="94" spans="1:38" x14ac:dyDescent="0.4">
      <c r="A94">
        <v>75</v>
      </c>
      <c r="B94">
        <f t="shared" si="44"/>
        <v>0</v>
      </c>
      <c r="C94">
        <f t="shared" si="44"/>
        <v>0</v>
      </c>
      <c r="D94">
        <f t="shared" si="44"/>
        <v>0</v>
      </c>
      <c r="E94">
        <f t="shared" si="48"/>
        <v>0</v>
      </c>
      <c r="F94">
        <f t="shared" si="48"/>
        <v>0</v>
      </c>
      <c r="G94">
        <f t="shared" si="49"/>
        <v>0</v>
      </c>
      <c r="H94">
        <f t="shared" si="50"/>
        <v>0</v>
      </c>
      <c r="I94">
        <f t="shared" si="51"/>
        <v>0</v>
      </c>
      <c r="J94">
        <f t="shared" si="51"/>
        <v>0</v>
      </c>
      <c r="K94">
        <f t="shared" si="51"/>
        <v>0</v>
      </c>
      <c r="L94">
        <f t="shared" si="41"/>
        <v>260</v>
      </c>
      <c r="M94">
        <f t="shared" si="45"/>
        <v>0</v>
      </c>
      <c r="N94">
        <f t="shared" si="45"/>
        <v>0</v>
      </c>
      <c r="O94">
        <f t="shared" si="46"/>
        <v>0</v>
      </c>
      <c r="P94">
        <f t="shared" si="46"/>
        <v>0</v>
      </c>
      <c r="Q94">
        <f t="shared" si="47"/>
        <v>0</v>
      </c>
      <c r="AB94" s="72">
        <v>93</v>
      </c>
      <c r="AC94">
        <v>7</v>
      </c>
      <c r="AD94">
        <f t="shared" si="42"/>
        <v>-1</v>
      </c>
      <c r="AE94">
        <f t="shared" si="42"/>
        <v>1</v>
      </c>
      <c r="AF94">
        <f t="shared" si="42"/>
        <v>-1</v>
      </c>
      <c r="AG94">
        <f t="shared" si="52"/>
        <v>220</v>
      </c>
      <c r="AH94">
        <f t="shared" si="35"/>
        <v>208.47037474007516</v>
      </c>
      <c r="AI94">
        <f t="shared" si="43"/>
        <v>181.66666666666666</v>
      </c>
      <c r="AJ94">
        <f t="shared" si="36"/>
        <v>11.529625259924842</v>
      </c>
      <c r="AK94">
        <f t="shared" si="37"/>
        <v>85.555555555555557</v>
      </c>
      <c r="AL94">
        <f t="shared" si="38"/>
        <v>18.159723650358487</v>
      </c>
    </row>
    <row r="95" spans="1:38" x14ac:dyDescent="0.4">
      <c r="A95">
        <v>76</v>
      </c>
      <c r="B95">
        <f t="shared" si="44"/>
        <v>-1</v>
      </c>
      <c r="C95">
        <f t="shared" si="44"/>
        <v>-1</v>
      </c>
      <c r="D95">
        <f t="shared" si="44"/>
        <v>-1</v>
      </c>
      <c r="E95">
        <f t="shared" si="48"/>
        <v>1</v>
      </c>
      <c r="F95">
        <f t="shared" si="48"/>
        <v>1</v>
      </c>
      <c r="G95">
        <f t="shared" si="49"/>
        <v>1</v>
      </c>
      <c r="H95">
        <f t="shared" si="50"/>
        <v>-1</v>
      </c>
      <c r="I95">
        <f t="shared" si="51"/>
        <v>1</v>
      </c>
      <c r="J95">
        <f t="shared" si="51"/>
        <v>1</v>
      </c>
      <c r="K95">
        <f t="shared" si="51"/>
        <v>1</v>
      </c>
      <c r="L95">
        <f>J3</f>
        <v>300</v>
      </c>
      <c r="M95">
        <f t="shared" si="45"/>
        <v>-1</v>
      </c>
      <c r="N95">
        <f t="shared" si="45"/>
        <v>-1</v>
      </c>
      <c r="O95">
        <f t="shared" si="46"/>
        <v>1</v>
      </c>
      <c r="P95">
        <f t="shared" si="46"/>
        <v>1</v>
      </c>
      <c r="Q95">
        <f t="shared" si="47"/>
        <v>1</v>
      </c>
      <c r="AB95" s="72">
        <v>94</v>
      </c>
      <c r="AC95">
        <v>9</v>
      </c>
      <c r="AD95">
        <f t="shared" si="42"/>
        <v>1</v>
      </c>
      <c r="AE95">
        <f t="shared" si="42"/>
        <v>1</v>
      </c>
      <c r="AF95">
        <f t="shared" si="42"/>
        <v>-1</v>
      </c>
      <c r="AG95">
        <f t="shared" si="52"/>
        <v>150</v>
      </c>
      <c r="AH95">
        <f t="shared" si="35"/>
        <v>191.55602509418941</v>
      </c>
      <c r="AI95">
        <f t="shared" si="43"/>
        <v>173.33333333333334</v>
      </c>
      <c r="AJ95">
        <f t="shared" si="36"/>
        <v>-41.556025094189408</v>
      </c>
      <c r="AK95">
        <f t="shared" si="37"/>
        <v>34.444444444444443</v>
      </c>
      <c r="AL95">
        <f t="shared" si="38"/>
        <v>-52.312850553983573</v>
      </c>
    </row>
    <row r="96" spans="1:38" x14ac:dyDescent="0.4">
      <c r="A96">
        <v>77</v>
      </c>
      <c r="B96">
        <f t="shared" si="44"/>
        <v>1</v>
      </c>
      <c r="C96">
        <f t="shared" si="44"/>
        <v>-1</v>
      </c>
      <c r="D96">
        <f t="shared" si="44"/>
        <v>-1</v>
      </c>
      <c r="E96">
        <f t="shared" si="48"/>
        <v>-1</v>
      </c>
      <c r="F96">
        <f t="shared" si="48"/>
        <v>1</v>
      </c>
      <c r="G96">
        <f t="shared" si="49"/>
        <v>-1</v>
      </c>
      <c r="H96">
        <f t="shared" si="50"/>
        <v>1</v>
      </c>
      <c r="I96">
        <f t="shared" si="51"/>
        <v>1</v>
      </c>
      <c r="J96">
        <f t="shared" si="51"/>
        <v>1</v>
      </c>
      <c r="K96">
        <f t="shared" si="51"/>
        <v>1</v>
      </c>
      <c r="L96">
        <f t="shared" ref="L96:L109" si="53">J4</f>
        <v>200</v>
      </c>
      <c r="M96">
        <f t="shared" si="45"/>
        <v>1</v>
      </c>
      <c r="N96">
        <f t="shared" si="45"/>
        <v>-1</v>
      </c>
      <c r="O96">
        <f t="shared" si="46"/>
        <v>-1</v>
      </c>
      <c r="P96">
        <f t="shared" si="46"/>
        <v>1</v>
      </c>
      <c r="Q96">
        <f t="shared" si="47"/>
        <v>1</v>
      </c>
      <c r="AB96" s="72">
        <v>95</v>
      </c>
      <c r="AC96">
        <v>2</v>
      </c>
      <c r="AD96">
        <f t="shared" si="42"/>
        <v>-1</v>
      </c>
      <c r="AE96">
        <f t="shared" si="42"/>
        <v>-1</v>
      </c>
      <c r="AF96">
        <f t="shared" si="42"/>
        <v>1</v>
      </c>
      <c r="AG96">
        <f t="shared" si="52"/>
        <v>275</v>
      </c>
      <c r="AH96">
        <f t="shared" si="35"/>
        <v>315.21593943882408</v>
      </c>
      <c r="AI96">
        <f t="shared" si="43"/>
        <v>297.22222222222223</v>
      </c>
      <c r="AJ96">
        <f t="shared" si="36"/>
        <v>-40.21593943882408</v>
      </c>
      <c r="AK96">
        <f t="shared" si="37"/>
        <v>37.407407407407405</v>
      </c>
      <c r="AL96">
        <f t="shared" si="38"/>
        <v>-48.488457568897154</v>
      </c>
    </row>
    <row r="97" spans="1:38" x14ac:dyDescent="0.4">
      <c r="A97">
        <v>78</v>
      </c>
      <c r="B97">
        <f t="shared" si="44"/>
        <v>-1</v>
      </c>
      <c r="C97">
        <f t="shared" si="44"/>
        <v>1</v>
      </c>
      <c r="D97">
        <f t="shared" si="44"/>
        <v>-1</v>
      </c>
      <c r="E97">
        <f t="shared" si="48"/>
        <v>-1</v>
      </c>
      <c r="F97">
        <f t="shared" si="48"/>
        <v>-1</v>
      </c>
      <c r="G97">
        <f t="shared" si="49"/>
        <v>1</v>
      </c>
      <c r="H97">
        <f t="shared" si="50"/>
        <v>1</v>
      </c>
      <c r="I97">
        <f t="shared" si="51"/>
        <v>1</v>
      </c>
      <c r="J97">
        <f t="shared" si="51"/>
        <v>1</v>
      </c>
      <c r="K97">
        <f t="shared" si="51"/>
        <v>1</v>
      </c>
      <c r="L97">
        <f t="shared" si="53"/>
        <v>190</v>
      </c>
      <c r="M97">
        <f t="shared" si="45"/>
        <v>-1</v>
      </c>
      <c r="N97">
        <f t="shared" si="45"/>
        <v>1</v>
      </c>
      <c r="O97">
        <f t="shared" si="46"/>
        <v>-1</v>
      </c>
      <c r="P97">
        <f t="shared" si="46"/>
        <v>-1</v>
      </c>
      <c r="Q97">
        <f t="shared" si="47"/>
        <v>1</v>
      </c>
      <c r="AB97" s="72">
        <v>96</v>
      </c>
      <c r="AC97">
        <v>20</v>
      </c>
      <c r="AD97">
        <f t="shared" si="42"/>
        <v>1</v>
      </c>
      <c r="AE97">
        <f t="shared" si="42"/>
        <v>-1</v>
      </c>
      <c r="AF97">
        <f t="shared" si="42"/>
        <v>1</v>
      </c>
      <c r="AG97">
        <f t="shared" si="52"/>
        <v>145</v>
      </c>
      <c r="AH97">
        <f t="shared" si="35"/>
        <v>193.8571453484937</v>
      </c>
      <c r="AI97">
        <f t="shared" si="43"/>
        <v>154.44444444444446</v>
      </c>
      <c r="AJ97">
        <f t="shared" si="36"/>
        <v>-48.857145348493702</v>
      </c>
      <c r="AK97">
        <f t="shared" si="37"/>
        <v>27.037037037037038</v>
      </c>
      <c r="AL97">
        <f t="shared" si="38"/>
        <v>-62.507043915217295</v>
      </c>
    </row>
    <row r="98" spans="1:38" x14ac:dyDescent="0.4">
      <c r="A98">
        <v>79</v>
      </c>
      <c r="B98">
        <f t="shared" si="44"/>
        <v>1</v>
      </c>
      <c r="C98">
        <f t="shared" si="44"/>
        <v>1</v>
      </c>
      <c r="D98">
        <f t="shared" si="44"/>
        <v>-1</v>
      </c>
      <c r="E98">
        <f t="shared" si="48"/>
        <v>1</v>
      </c>
      <c r="F98">
        <f t="shared" si="48"/>
        <v>-1</v>
      </c>
      <c r="G98">
        <f t="shared" si="49"/>
        <v>-1</v>
      </c>
      <c r="H98">
        <f t="shared" si="50"/>
        <v>-1</v>
      </c>
      <c r="I98">
        <f t="shared" si="51"/>
        <v>1</v>
      </c>
      <c r="J98">
        <f t="shared" si="51"/>
        <v>1</v>
      </c>
      <c r="K98">
        <f t="shared" si="51"/>
        <v>1</v>
      </c>
      <c r="L98">
        <f t="shared" si="53"/>
        <v>185</v>
      </c>
      <c r="M98">
        <f t="shared" si="45"/>
        <v>1</v>
      </c>
      <c r="N98">
        <f t="shared" si="45"/>
        <v>1</v>
      </c>
      <c r="O98">
        <f t="shared" si="46"/>
        <v>1</v>
      </c>
      <c r="P98">
        <f t="shared" si="46"/>
        <v>-1</v>
      </c>
      <c r="Q98">
        <f t="shared" si="47"/>
        <v>1</v>
      </c>
      <c r="AB98" s="72">
        <v>97</v>
      </c>
      <c r="AC98">
        <v>19</v>
      </c>
      <c r="AD98">
        <f t="shared" ref="AD98:AF113" si="54">AD83</f>
        <v>-1</v>
      </c>
      <c r="AE98">
        <f t="shared" si="54"/>
        <v>1</v>
      </c>
      <c r="AF98">
        <f t="shared" si="54"/>
        <v>1</v>
      </c>
      <c r="AG98">
        <f t="shared" si="52"/>
        <v>245</v>
      </c>
      <c r="AH98">
        <f t="shared" si="35"/>
        <v>234.02593029563073</v>
      </c>
      <c r="AI98">
        <f t="shared" si="43"/>
        <v>225.55555555555554</v>
      </c>
      <c r="AJ98">
        <f t="shared" si="36"/>
        <v>10.974069704369271</v>
      </c>
      <c r="AK98">
        <f t="shared" si="37"/>
        <v>84.074074074074076</v>
      </c>
      <c r="AL98">
        <f t="shared" si="38"/>
        <v>15.118041606545468</v>
      </c>
    </row>
    <row r="99" spans="1:38" x14ac:dyDescent="0.4">
      <c r="A99">
        <v>80</v>
      </c>
      <c r="B99">
        <f t="shared" si="44"/>
        <v>-1</v>
      </c>
      <c r="C99">
        <f t="shared" si="44"/>
        <v>-1</v>
      </c>
      <c r="D99">
        <f t="shared" si="44"/>
        <v>1</v>
      </c>
      <c r="E99">
        <f t="shared" si="48"/>
        <v>1</v>
      </c>
      <c r="F99">
        <f t="shared" si="48"/>
        <v>-1</v>
      </c>
      <c r="G99">
        <f t="shared" si="49"/>
        <v>-1</v>
      </c>
      <c r="H99">
        <f t="shared" si="50"/>
        <v>1</v>
      </c>
      <c r="I99">
        <f t="shared" si="51"/>
        <v>1</v>
      </c>
      <c r="J99">
        <f t="shared" si="51"/>
        <v>1</v>
      </c>
      <c r="K99">
        <f t="shared" si="51"/>
        <v>1</v>
      </c>
      <c r="L99">
        <f t="shared" si="53"/>
        <v>270</v>
      </c>
      <c r="M99">
        <f t="shared" si="45"/>
        <v>-1</v>
      </c>
      <c r="N99">
        <f t="shared" si="45"/>
        <v>-1</v>
      </c>
      <c r="O99">
        <f t="shared" si="46"/>
        <v>1</v>
      </c>
      <c r="P99">
        <f t="shared" si="46"/>
        <v>-1</v>
      </c>
      <c r="Q99">
        <f t="shared" si="47"/>
        <v>1</v>
      </c>
      <c r="AB99" s="72">
        <v>98</v>
      </c>
      <c r="AC99">
        <v>8</v>
      </c>
      <c r="AD99">
        <f t="shared" si="54"/>
        <v>1</v>
      </c>
      <c r="AE99">
        <f t="shared" si="54"/>
        <v>1</v>
      </c>
      <c r="AF99">
        <f t="shared" si="54"/>
        <v>1</v>
      </c>
      <c r="AG99">
        <f t="shared" si="52"/>
        <v>200</v>
      </c>
      <c r="AH99">
        <f t="shared" si="35"/>
        <v>217.11158064974501</v>
      </c>
      <c r="AI99">
        <f t="shared" si="43"/>
        <v>199.44444444444446</v>
      </c>
      <c r="AJ99">
        <f t="shared" si="36"/>
        <v>-17.111580649745008</v>
      </c>
      <c r="AK99">
        <f t="shared" si="37"/>
        <v>60.370370370370374</v>
      </c>
      <c r="AL99">
        <f t="shared" si="38"/>
        <v>-20.315955517618537</v>
      </c>
    </row>
    <row r="100" spans="1:38" x14ac:dyDescent="0.4">
      <c r="A100">
        <v>81</v>
      </c>
      <c r="B100">
        <f t="shared" ref="B100:D115" si="55">B85</f>
        <v>1</v>
      </c>
      <c r="C100">
        <f t="shared" si="55"/>
        <v>-1</v>
      </c>
      <c r="D100">
        <f t="shared" si="55"/>
        <v>1</v>
      </c>
      <c r="E100">
        <f t="shared" si="48"/>
        <v>-1</v>
      </c>
      <c r="F100">
        <f t="shared" si="48"/>
        <v>-1</v>
      </c>
      <c r="G100">
        <f t="shared" si="49"/>
        <v>1</v>
      </c>
      <c r="H100">
        <f t="shared" si="50"/>
        <v>-1</v>
      </c>
      <c r="I100">
        <f t="shared" si="51"/>
        <v>1</v>
      </c>
      <c r="J100">
        <f t="shared" si="51"/>
        <v>1</v>
      </c>
      <c r="K100">
        <f t="shared" si="51"/>
        <v>1</v>
      </c>
      <c r="L100">
        <f t="shared" si="53"/>
        <v>185</v>
      </c>
      <c r="M100">
        <f t="shared" si="45"/>
        <v>1</v>
      </c>
      <c r="N100">
        <f t="shared" si="45"/>
        <v>-1</v>
      </c>
      <c r="O100">
        <f t="shared" si="46"/>
        <v>-1</v>
      </c>
      <c r="P100">
        <f t="shared" si="46"/>
        <v>-1</v>
      </c>
      <c r="Q100">
        <f t="shared" si="47"/>
        <v>1</v>
      </c>
      <c r="AB100" s="72">
        <v>99</v>
      </c>
      <c r="AC100">
        <v>35</v>
      </c>
      <c r="AD100">
        <f t="shared" si="54"/>
        <v>-1.6819999999999999</v>
      </c>
      <c r="AE100">
        <f t="shared" si="54"/>
        <v>0</v>
      </c>
      <c r="AF100">
        <f t="shared" si="54"/>
        <v>0</v>
      </c>
      <c r="AG100">
        <f t="shared" si="52"/>
        <v>165</v>
      </c>
      <c r="AH100">
        <f t="shared" si="35"/>
        <v>321.20890508741979</v>
      </c>
      <c r="AI100">
        <f t="shared" si="43"/>
        <v>179.44444444444446</v>
      </c>
      <c r="AJ100">
        <f t="shared" si="36"/>
        <v>-156.20890508741979</v>
      </c>
      <c r="AK100">
        <f t="shared" si="37"/>
        <v>2.5925925925925926</v>
      </c>
      <c r="AL100">
        <f t="shared" si="38"/>
        <v>-126.79270916393492</v>
      </c>
    </row>
    <row r="101" spans="1:38" x14ac:dyDescent="0.4">
      <c r="A101">
        <v>82</v>
      </c>
      <c r="B101">
        <f t="shared" si="55"/>
        <v>-1</v>
      </c>
      <c r="C101">
        <f t="shared" si="55"/>
        <v>1</v>
      </c>
      <c r="D101">
        <f t="shared" si="55"/>
        <v>1</v>
      </c>
      <c r="E101">
        <f t="shared" si="48"/>
        <v>-1</v>
      </c>
      <c r="F101">
        <f t="shared" si="48"/>
        <v>1</v>
      </c>
      <c r="G101">
        <f t="shared" si="49"/>
        <v>-1</v>
      </c>
      <c r="H101">
        <f t="shared" si="50"/>
        <v>-1</v>
      </c>
      <c r="I101">
        <f t="shared" si="51"/>
        <v>1</v>
      </c>
      <c r="J101">
        <f t="shared" si="51"/>
        <v>1</v>
      </c>
      <c r="K101">
        <f t="shared" si="51"/>
        <v>1</v>
      </c>
      <c r="L101">
        <f t="shared" si="53"/>
        <v>245</v>
      </c>
      <c r="M101">
        <f t="shared" si="45"/>
        <v>-1</v>
      </c>
      <c r="N101">
        <f t="shared" si="45"/>
        <v>1</v>
      </c>
      <c r="O101">
        <f t="shared" si="46"/>
        <v>-1</v>
      </c>
      <c r="P101">
        <f t="shared" si="46"/>
        <v>1</v>
      </c>
      <c r="Q101">
        <f t="shared" si="47"/>
        <v>1</v>
      </c>
      <c r="AB101" s="72">
        <v>100</v>
      </c>
      <c r="AC101">
        <v>25</v>
      </c>
      <c r="AD101">
        <f t="shared" si="54"/>
        <v>1.6819999999999999</v>
      </c>
      <c r="AE101">
        <f t="shared" si="54"/>
        <v>0</v>
      </c>
      <c r="AF101">
        <f t="shared" si="54"/>
        <v>0</v>
      </c>
      <c r="AG101">
        <f t="shared" si="52"/>
        <v>155</v>
      </c>
      <c r="AH101">
        <f t="shared" si="35"/>
        <v>204.92119120526203</v>
      </c>
      <c r="AI101">
        <f t="shared" si="43"/>
        <v>181.11111111111111</v>
      </c>
      <c r="AJ101">
        <f t="shared" si="36"/>
        <v>-49.921191205262033</v>
      </c>
      <c r="AK101">
        <f t="shared" si="37"/>
        <v>26.296296296296294</v>
      </c>
      <c r="AL101">
        <f t="shared" si="38"/>
        <v>-63.594534671118993</v>
      </c>
    </row>
    <row r="102" spans="1:38" x14ac:dyDescent="0.4">
      <c r="A102">
        <v>83</v>
      </c>
      <c r="B102">
        <f t="shared" si="55"/>
        <v>1</v>
      </c>
      <c r="C102">
        <f t="shared" si="55"/>
        <v>1</v>
      </c>
      <c r="D102">
        <f t="shared" si="55"/>
        <v>1</v>
      </c>
      <c r="E102">
        <f t="shared" si="48"/>
        <v>1</v>
      </c>
      <c r="F102">
        <f t="shared" si="48"/>
        <v>1</v>
      </c>
      <c r="G102">
        <f t="shared" si="49"/>
        <v>1</v>
      </c>
      <c r="H102">
        <f t="shared" si="50"/>
        <v>1</v>
      </c>
      <c r="I102">
        <f t="shared" si="51"/>
        <v>1</v>
      </c>
      <c r="J102">
        <f t="shared" si="51"/>
        <v>1</v>
      </c>
      <c r="K102">
        <f t="shared" si="51"/>
        <v>1</v>
      </c>
      <c r="L102">
        <f t="shared" si="53"/>
        <v>205</v>
      </c>
      <c r="M102">
        <f t="shared" si="45"/>
        <v>1</v>
      </c>
      <c r="N102">
        <f t="shared" si="45"/>
        <v>1</v>
      </c>
      <c r="O102">
        <f t="shared" si="46"/>
        <v>1</v>
      </c>
      <c r="P102">
        <f t="shared" si="46"/>
        <v>1</v>
      </c>
      <c r="Q102">
        <f t="shared" si="47"/>
        <v>1</v>
      </c>
      <c r="AB102" s="72">
        <v>101</v>
      </c>
      <c r="AC102">
        <v>45</v>
      </c>
      <c r="AD102">
        <f t="shared" si="54"/>
        <v>0</v>
      </c>
      <c r="AE102">
        <f t="shared" si="54"/>
        <v>-1.6819999999999999</v>
      </c>
      <c r="AF102">
        <f t="shared" si="54"/>
        <v>0</v>
      </c>
      <c r="AG102">
        <f t="shared" si="52"/>
        <v>225</v>
      </c>
      <c r="AH102">
        <f t="shared" si="35"/>
        <v>308.91917916909983</v>
      </c>
      <c r="AI102">
        <f t="shared" si="43"/>
        <v>196.11111111111111</v>
      </c>
      <c r="AJ102">
        <f t="shared" si="36"/>
        <v>-83.919179169099834</v>
      </c>
      <c r="AK102">
        <f t="shared" si="37"/>
        <v>14.444444444444443</v>
      </c>
      <c r="AL102">
        <f t="shared" si="38"/>
        <v>-84.159723650358558</v>
      </c>
    </row>
    <row r="103" spans="1:38" x14ac:dyDescent="0.4">
      <c r="A103">
        <v>84</v>
      </c>
      <c r="B103">
        <f t="shared" si="55"/>
        <v>-1.6819999999999999</v>
      </c>
      <c r="C103">
        <f t="shared" si="55"/>
        <v>0</v>
      </c>
      <c r="D103">
        <f t="shared" si="55"/>
        <v>0</v>
      </c>
      <c r="E103">
        <f t="shared" si="48"/>
        <v>0</v>
      </c>
      <c r="F103">
        <f t="shared" si="48"/>
        <v>0</v>
      </c>
      <c r="G103">
        <f t="shared" si="49"/>
        <v>0</v>
      </c>
      <c r="H103">
        <f t="shared" si="50"/>
        <v>0</v>
      </c>
      <c r="I103">
        <f t="shared" si="51"/>
        <v>2.8291239999999998</v>
      </c>
      <c r="J103">
        <f t="shared" si="51"/>
        <v>0</v>
      </c>
      <c r="K103">
        <f t="shared" si="51"/>
        <v>0</v>
      </c>
      <c r="L103">
        <f t="shared" si="53"/>
        <v>150</v>
      </c>
      <c r="M103">
        <f t="shared" si="45"/>
        <v>-1.6819999999999999</v>
      </c>
      <c r="N103">
        <f t="shared" si="45"/>
        <v>0</v>
      </c>
      <c r="O103">
        <f t="shared" si="46"/>
        <v>0</v>
      </c>
      <c r="P103">
        <f t="shared" si="46"/>
        <v>0</v>
      </c>
      <c r="Q103">
        <f t="shared" si="47"/>
        <v>0</v>
      </c>
      <c r="AB103" s="72">
        <v>102</v>
      </c>
      <c r="AC103">
        <v>30</v>
      </c>
      <c r="AD103">
        <f t="shared" si="54"/>
        <v>0</v>
      </c>
      <c r="AE103">
        <f t="shared" si="54"/>
        <v>1.6819999999999999</v>
      </c>
      <c r="AF103">
        <f t="shared" si="54"/>
        <v>0</v>
      </c>
      <c r="AG103">
        <f t="shared" si="52"/>
        <v>240</v>
      </c>
      <c r="AH103">
        <f t="shared" si="35"/>
        <v>217.21091712358205</v>
      </c>
      <c r="AI103">
        <f t="shared" si="43"/>
        <v>214.44444444444446</v>
      </c>
      <c r="AJ103">
        <f t="shared" si="36"/>
        <v>22.78908287641795</v>
      </c>
      <c r="AK103">
        <f t="shared" si="37"/>
        <v>91.481481481481481</v>
      </c>
      <c r="AL103">
        <f t="shared" si="38"/>
        <v>33.135424049241117</v>
      </c>
    </row>
    <row r="104" spans="1:38" x14ac:dyDescent="0.4">
      <c r="A104">
        <v>85</v>
      </c>
      <c r="B104">
        <f t="shared" si="55"/>
        <v>1.6819999999999999</v>
      </c>
      <c r="C104">
        <f t="shared" si="55"/>
        <v>0</v>
      </c>
      <c r="D104">
        <f t="shared" si="55"/>
        <v>0</v>
      </c>
      <c r="E104">
        <f t="shared" si="48"/>
        <v>0</v>
      </c>
      <c r="F104">
        <f t="shared" si="48"/>
        <v>0</v>
      </c>
      <c r="G104">
        <f t="shared" si="49"/>
        <v>0</v>
      </c>
      <c r="H104">
        <f t="shared" si="50"/>
        <v>0</v>
      </c>
      <c r="I104">
        <f t="shared" si="51"/>
        <v>2.8291239999999998</v>
      </c>
      <c r="J104">
        <f t="shared" si="51"/>
        <v>0</v>
      </c>
      <c r="K104">
        <f t="shared" si="51"/>
        <v>0</v>
      </c>
      <c r="L104">
        <f t="shared" si="53"/>
        <v>165</v>
      </c>
      <c r="M104">
        <f t="shared" si="45"/>
        <v>1.6819999999999999</v>
      </c>
      <c r="N104">
        <f t="shared" si="45"/>
        <v>0</v>
      </c>
      <c r="O104">
        <f t="shared" si="46"/>
        <v>0</v>
      </c>
      <c r="P104">
        <f t="shared" si="46"/>
        <v>0</v>
      </c>
      <c r="Q104">
        <f t="shared" si="47"/>
        <v>0</v>
      </c>
      <c r="AB104" s="72">
        <v>103</v>
      </c>
      <c r="AC104">
        <v>27</v>
      </c>
      <c r="AD104">
        <f t="shared" si="54"/>
        <v>0</v>
      </c>
      <c r="AE104">
        <f t="shared" si="54"/>
        <v>0</v>
      </c>
      <c r="AF104">
        <f t="shared" si="54"/>
        <v>-1.6819999999999999</v>
      </c>
      <c r="AG104">
        <f t="shared" si="52"/>
        <v>175</v>
      </c>
      <c r="AH104">
        <f t="shared" si="35"/>
        <v>197.96011723478756</v>
      </c>
      <c r="AI104">
        <f t="shared" si="43"/>
        <v>195</v>
      </c>
      <c r="AJ104">
        <f t="shared" si="36"/>
        <v>-22.96011723478756</v>
      </c>
      <c r="AK104">
        <f t="shared" si="37"/>
        <v>52.222222222222229</v>
      </c>
      <c r="AL104">
        <f t="shared" si="38"/>
        <v>-30.311597918095774</v>
      </c>
    </row>
    <row r="105" spans="1:38" x14ac:dyDescent="0.4">
      <c r="A105">
        <v>86</v>
      </c>
      <c r="B105">
        <f t="shared" si="55"/>
        <v>0</v>
      </c>
      <c r="C105">
        <f t="shared" si="55"/>
        <v>-1.6819999999999999</v>
      </c>
      <c r="D105">
        <f t="shared" si="55"/>
        <v>0</v>
      </c>
      <c r="E105">
        <f t="shared" si="48"/>
        <v>0</v>
      </c>
      <c r="F105">
        <f t="shared" si="48"/>
        <v>0</v>
      </c>
      <c r="G105">
        <f t="shared" si="49"/>
        <v>0</v>
      </c>
      <c r="H105">
        <f t="shared" si="50"/>
        <v>0</v>
      </c>
      <c r="I105">
        <f t="shared" si="51"/>
        <v>0</v>
      </c>
      <c r="J105">
        <f t="shared" si="51"/>
        <v>2.8291239999999998</v>
      </c>
      <c r="K105">
        <f t="shared" si="51"/>
        <v>0</v>
      </c>
      <c r="L105">
        <f t="shared" si="53"/>
        <v>225</v>
      </c>
      <c r="M105">
        <f t="shared" si="45"/>
        <v>0</v>
      </c>
      <c r="N105">
        <f t="shared" si="45"/>
        <v>-1.6819999999999999</v>
      </c>
      <c r="O105">
        <f t="shared" si="46"/>
        <v>0</v>
      </c>
      <c r="P105">
        <f t="shared" si="46"/>
        <v>0</v>
      </c>
      <c r="Q105">
        <f t="shared" si="47"/>
        <v>0</v>
      </c>
      <c r="AB105" s="72">
        <v>104</v>
      </c>
      <c r="AC105">
        <v>41</v>
      </c>
      <c r="AD105">
        <f t="shared" si="54"/>
        <v>0</v>
      </c>
      <c r="AE105">
        <f t="shared" si="54"/>
        <v>0</v>
      </c>
      <c r="AF105">
        <f t="shared" si="54"/>
        <v>1.6819999999999999</v>
      </c>
      <c r="AG105">
        <f t="shared" si="52"/>
        <v>225</v>
      </c>
      <c r="AH105">
        <f t="shared" si="35"/>
        <v>197.96011723478756</v>
      </c>
      <c r="AI105">
        <f t="shared" si="43"/>
        <v>226.66666666666666</v>
      </c>
      <c r="AJ105">
        <f t="shared" si="36"/>
        <v>27.03988276521244</v>
      </c>
      <c r="AK105">
        <f t="shared" si="37"/>
        <v>92.222222222222229</v>
      </c>
      <c r="AL105">
        <f t="shared" si="38"/>
        <v>35.507029324369107</v>
      </c>
    </row>
    <row r="106" spans="1:38" x14ac:dyDescent="0.4">
      <c r="A106">
        <v>87</v>
      </c>
      <c r="B106">
        <f t="shared" si="55"/>
        <v>0</v>
      </c>
      <c r="C106">
        <f t="shared" si="55"/>
        <v>1.6819999999999999</v>
      </c>
      <c r="D106">
        <f t="shared" si="55"/>
        <v>0</v>
      </c>
      <c r="E106">
        <f t="shared" si="48"/>
        <v>0</v>
      </c>
      <c r="F106">
        <f t="shared" si="48"/>
        <v>0</v>
      </c>
      <c r="G106">
        <f t="shared" si="49"/>
        <v>0</v>
      </c>
      <c r="H106">
        <f t="shared" si="50"/>
        <v>0</v>
      </c>
      <c r="I106">
        <f t="shared" si="51"/>
        <v>0</v>
      </c>
      <c r="J106">
        <f t="shared" si="51"/>
        <v>2.8291239999999998</v>
      </c>
      <c r="K106">
        <f t="shared" si="51"/>
        <v>0</v>
      </c>
      <c r="L106">
        <f t="shared" si="53"/>
        <v>220</v>
      </c>
      <c r="M106">
        <f t="shared" si="45"/>
        <v>0</v>
      </c>
      <c r="N106">
        <f t="shared" si="45"/>
        <v>1.6819999999999999</v>
      </c>
      <c r="O106">
        <f t="shared" si="46"/>
        <v>0</v>
      </c>
      <c r="P106">
        <f t="shared" si="46"/>
        <v>0</v>
      </c>
      <c r="Q106">
        <f t="shared" si="47"/>
        <v>0</v>
      </c>
      <c r="AB106" s="72">
        <v>105</v>
      </c>
      <c r="AC106">
        <v>33</v>
      </c>
      <c r="AD106">
        <f t="shared" si="54"/>
        <v>0</v>
      </c>
      <c r="AE106">
        <f t="shared" si="54"/>
        <v>0</v>
      </c>
      <c r="AF106">
        <f t="shared" si="54"/>
        <v>0</v>
      </c>
      <c r="AG106">
        <f t="shared" si="52"/>
        <v>200</v>
      </c>
      <c r="AH106">
        <f t="shared" si="35"/>
        <v>263.06504814634093</v>
      </c>
      <c r="AI106">
        <f t="shared" si="43"/>
        <v>228.33333333333334</v>
      </c>
      <c r="AJ106">
        <f t="shared" si="36"/>
        <v>-63.065048146340928</v>
      </c>
      <c r="AK106">
        <f t="shared" si="37"/>
        <v>17.407407407407408</v>
      </c>
      <c r="AL106">
        <f t="shared" si="38"/>
        <v>-78.256565423942405</v>
      </c>
    </row>
    <row r="107" spans="1:38" x14ac:dyDescent="0.4">
      <c r="A107">
        <v>88</v>
      </c>
      <c r="B107">
        <f t="shared" si="55"/>
        <v>0</v>
      </c>
      <c r="C107">
        <f t="shared" si="55"/>
        <v>0</v>
      </c>
      <c r="D107">
        <f t="shared" si="55"/>
        <v>-1.6819999999999999</v>
      </c>
      <c r="E107">
        <f t="shared" si="48"/>
        <v>0</v>
      </c>
      <c r="F107">
        <f t="shared" si="48"/>
        <v>0</v>
      </c>
      <c r="G107">
        <f t="shared" si="49"/>
        <v>0</v>
      </c>
      <c r="H107">
        <f t="shared" si="50"/>
        <v>0</v>
      </c>
      <c r="I107">
        <f t="shared" si="51"/>
        <v>0</v>
      </c>
      <c r="J107">
        <f t="shared" si="51"/>
        <v>0</v>
      </c>
      <c r="K107">
        <f t="shared" si="51"/>
        <v>2.8291239999999998</v>
      </c>
      <c r="L107">
        <f t="shared" si="53"/>
        <v>200</v>
      </c>
      <c r="M107">
        <f t="shared" si="45"/>
        <v>0</v>
      </c>
      <c r="N107">
        <f t="shared" si="45"/>
        <v>0</v>
      </c>
      <c r="O107">
        <f t="shared" si="46"/>
        <v>0</v>
      </c>
      <c r="P107">
        <f t="shared" si="46"/>
        <v>0</v>
      </c>
      <c r="Q107">
        <f t="shared" si="47"/>
        <v>2.8291239999999998</v>
      </c>
      <c r="AB107" s="72">
        <v>106</v>
      </c>
      <c r="AC107">
        <v>64</v>
      </c>
      <c r="AD107">
        <f t="shared" si="54"/>
        <v>-1</v>
      </c>
      <c r="AE107">
        <f t="shared" si="54"/>
        <v>-1</v>
      </c>
      <c r="AF107">
        <f t="shared" si="54"/>
        <v>-1</v>
      </c>
      <c r="AG107">
        <f>L3</f>
        <v>300</v>
      </c>
      <c r="AH107">
        <f t="shared" si="35"/>
        <v>340.77149499437962</v>
      </c>
      <c r="AI107">
        <f t="shared" si="43"/>
        <v>292.22222222222223</v>
      </c>
      <c r="AJ107">
        <f t="shared" si="36"/>
        <v>-40.771494994379623</v>
      </c>
      <c r="AK107">
        <f t="shared" si="37"/>
        <v>35.185185185185183</v>
      </c>
      <c r="AL107">
        <f t="shared" si="38"/>
        <v>-51.34626383170513</v>
      </c>
    </row>
    <row r="108" spans="1:38" x14ac:dyDescent="0.4">
      <c r="A108">
        <v>89</v>
      </c>
      <c r="B108">
        <f t="shared" si="55"/>
        <v>0</v>
      </c>
      <c r="C108">
        <f t="shared" si="55"/>
        <v>0</v>
      </c>
      <c r="D108">
        <f t="shared" si="55"/>
        <v>1.6819999999999999</v>
      </c>
      <c r="E108">
        <f t="shared" si="48"/>
        <v>0</v>
      </c>
      <c r="F108">
        <f t="shared" si="48"/>
        <v>0</v>
      </c>
      <c r="G108">
        <f t="shared" si="49"/>
        <v>0</v>
      </c>
      <c r="H108">
        <f t="shared" si="50"/>
        <v>0</v>
      </c>
      <c r="I108">
        <f t="shared" si="51"/>
        <v>0</v>
      </c>
      <c r="J108">
        <f t="shared" si="51"/>
        <v>0</v>
      </c>
      <c r="K108">
        <f t="shared" si="51"/>
        <v>2.8291239999999998</v>
      </c>
      <c r="L108">
        <f t="shared" si="53"/>
        <v>245</v>
      </c>
      <c r="M108">
        <f t="shared" si="45"/>
        <v>0</v>
      </c>
      <c r="N108">
        <f t="shared" si="45"/>
        <v>0</v>
      </c>
      <c r="O108">
        <f t="shared" si="46"/>
        <v>0</v>
      </c>
      <c r="P108">
        <f t="shared" si="46"/>
        <v>0</v>
      </c>
      <c r="Q108">
        <f t="shared" si="47"/>
        <v>2.8291239999999998</v>
      </c>
      <c r="AB108" s="72">
        <v>107</v>
      </c>
      <c r="AC108">
        <v>56</v>
      </c>
      <c r="AD108">
        <f t="shared" si="54"/>
        <v>1</v>
      </c>
      <c r="AE108">
        <f t="shared" si="54"/>
        <v>-1</v>
      </c>
      <c r="AF108">
        <f t="shared" si="54"/>
        <v>-1</v>
      </c>
      <c r="AG108">
        <f t="shared" ref="AG108:AG121" si="56">L4</f>
        <v>165</v>
      </c>
      <c r="AH108">
        <f t="shared" si="35"/>
        <v>219.4127009040493</v>
      </c>
      <c r="AI108">
        <f t="shared" si="43"/>
        <v>191.66666666666666</v>
      </c>
      <c r="AJ108">
        <f t="shared" si="36"/>
        <v>-54.412700904049302</v>
      </c>
      <c r="AK108">
        <f t="shared" si="37"/>
        <v>23.333333333333332</v>
      </c>
      <c r="AL108">
        <f t="shared" si="38"/>
        <v>-68.113302429971455</v>
      </c>
    </row>
    <row r="109" spans="1:38" x14ac:dyDescent="0.4">
      <c r="A109">
        <v>90</v>
      </c>
      <c r="B109">
        <f t="shared" si="55"/>
        <v>0</v>
      </c>
      <c r="C109">
        <f t="shared" si="55"/>
        <v>0</v>
      </c>
      <c r="D109">
        <f t="shared" si="55"/>
        <v>0</v>
      </c>
      <c r="E109">
        <f t="shared" si="48"/>
        <v>0</v>
      </c>
      <c r="F109">
        <f t="shared" si="48"/>
        <v>0</v>
      </c>
      <c r="G109">
        <f t="shared" si="49"/>
        <v>0</v>
      </c>
      <c r="H109">
        <f t="shared" si="50"/>
        <v>0</v>
      </c>
      <c r="I109">
        <f t="shared" si="51"/>
        <v>0</v>
      </c>
      <c r="J109">
        <f t="shared" si="51"/>
        <v>0</v>
      </c>
      <c r="K109">
        <f t="shared" si="51"/>
        <v>0</v>
      </c>
      <c r="L109">
        <f t="shared" si="53"/>
        <v>225</v>
      </c>
      <c r="M109">
        <f t="shared" si="45"/>
        <v>0</v>
      </c>
      <c r="N109">
        <f t="shared" si="45"/>
        <v>0</v>
      </c>
      <c r="O109">
        <f t="shared" si="46"/>
        <v>0</v>
      </c>
      <c r="P109">
        <f t="shared" si="46"/>
        <v>0</v>
      </c>
      <c r="Q109">
        <f t="shared" si="47"/>
        <v>0</v>
      </c>
      <c r="AB109" s="72">
        <v>108</v>
      </c>
      <c r="AC109">
        <v>62</v>
      </c>
      <c r="AD109">
        <f t="shared" si="54"/>
        <v>-1</v>
      </c>
      <c r="AE109">
        <f t="shared" si="54"/>
        <v>1</v>
      </c>
      <c r="AF109">
        <f t="shared" si="54"/>
        <v>-1</v>
      </c>
      <c r="AG109">
        <f t="shared" si="56"/>
        <v>195</v>
      </c>
      <c r="AH109">
        <f t="shared" si="35"/>
        <v>208.47037474007516</v>
      </c>
      <c r="AI109">
        <f t="shared" si="43"/>
        <v>181.66666666666666</v>
      </c>
      <c r="AJ109">
        <f t="shared" si="36"/>
        <v>-13.470374740075158</v>
      </c>
      <c r="AK109">
        <f t="shared" si="37"/>
        <v>64.074074074074076</v>
      </c>
      <c r="AL109">
        <f t="shared" si="38"/>
        <v>-15.613011616171359</v>
      </c>
    </row>
    <row r="110" spans="1:38" x14ac:dyDescent="0.4">
      <c r="A110">
        <v>91</v>
      </c>
      <c r="B110">
        <f t="shared" si="55"/>
        <v>-1</v>
      </c>
      <c r="C110">
        <f t="shared" si="55"/>
        <v>-1</v>
      </c>
      <c r="D110">
        <f t="shared" si="55"/>
        <v>-1</v>
      </c>
      <c r="E110">
        <f t="shared" si="48"/>
        <v>1</v>
      </c>
      <c r="F110">
        <f t="shared" si="48"/>
        <v>1</v>
      </c>
      <c r="G110">
        <f t="shared" si="49"/>
        <v>1</v>
      </c>
      <c r="H110">
        <f t="shared" si="50"/>
        <v>-1</v>
      </c>
      <c r="I110">
        <f t="shared" si="51"/>
        <v>1</v>
      </c>
      <c r="J110">
        <f t="shared" si="51"/>
        <v>1</v>
      </c>
      <c r="K110">
        <f t="shared" si="51"/>
        <v>1</v>
      </c>
      <c r="L110">
        <f>K3</f>
        <v>280</v>
      </c>
      <c r="M110">
        <f t="shared" si="45"/>
        <v>-1</v>
      </c>
      <c r="N110">
        <f t="shared" si="45"/>
        <v>-1</v>
      </c>
      <c r="O110">
        <f t="shared" si="46"/>
        <v>1</v>
      </c>
      <c r="P110">
        <f t="shared" si="46"/>
        <v>1</v>
      </c>
      <c r="Q110">
        <f t="shared" si="47"/>
        <v>1</v>
      </c>
      <c r="AB110" s="72">
        <v>109</v>
      </c>
      <c r="AC110">
        <v>54</v>
      </c>
      <c r="AD110">
        <f t="shared" si="54"/>
        <v>1</v>
      </c>
      <c r="AE110">
        <f t="shared" si="54"/>
        <v>1</v>
      </c>
      <c r="AF110">
        <f t="shared" si="54"/>
        <v>-1</v>
      </c>
      <c r="AG110">
        <f t="shared" si="56"/>
        <v>155</v>
      </c>
      <c r="AH110">
        <f t="shared" si="35"/>
        <v>191.55602509418941</v>
      </c>
      <c r="AI110">
        <f t="shared" si="43"/>
        <v>173.33333333333334</v>
      </c>
      <c r="AJ110">
        <f t="shared" si="36"/>
        <v>-36.556025094189408</v>
      </c>
      <c r="AK110">
        <f t="shared" si="37"/>
        <v>41.111111111111107</v>
      </c>
      <c r="AL110">
        <f t="shared" si="38"/>
        <v>-43.838554248808776</v>
      </c>
    </row>
    <row r="111" spans="1:38" x14ac:dyDescent="0.4">
      <c r="A111">
        <v>92</v>
      </c>
      <c r="B111">
        <f t="shared" si="55"/>
        <v>1</v>
      </c>
      <c r="C111">
        <f t="shared" si="55"/>
        <v>-1</v>
      </c>
      <c r="D111">
        <f t="shared" si="55"/>
        <v>-1</v>
      </c>
      <c r="E111">
        <f t="shared" si="48"/>
        <v>-1</v>
      </c>
      <c r="F111">
        <f t="shared" si="48"/>
        <v>1</v>
      </c>
      <c r="G111">
        <f t="shared" si="49"/>
        <v>-1</v>
      </c>
      <c r="H111">
        <f t="shared" si="50"/>
        <v>1</v>
      </c>
      <c r="I111">
        <f t="shared" si="51"/>
        <v>1</v>
      </c>
      <c r="J111">
        <f t="shared" si="51"/>
        <v>1</v>
      </c>
      <c r="K111">
        <f t="shared" si="51"/>
        <v>1</v>
      </c>
      <c r="L111">
        <f t="shared" ref="L111:L124" si="57">K4</f>
        <v>150</v>
      </c>
      <c r="M111">
        <f t="shared" si="45"/>
        <v>1</v>
      </c>
      <c r="N111">
        <f t="shared" si="45"/>
        <v>-1</v>
      </c>
      <c r="O111">
        <f t="shared" si="46"/>
        <v>-1</v>
      </c>
      <c r="P111">
        <f t="shared" si="46"/>
        <v>1</v>
      </c>
      <c r="Q111">
        <f t="shared" si="47"/>
        <v>1</v>
      </c>
      <c r="AB111" s="72">
        <v>110</v>
      </c>
      <c r="AC111">
        <v>61</v>
      </c>
      <c r="AD111">
        <f t="shared" si="54"/>
        <v>-1</v>
      </c>
      <c r="AE111">
        <f t="shared" si="54"/>
        <v>-1</v>
      </c>
      <c r="AF111">
        <f t="shared" si="54"/>
        <v>1</v>
      </c>
      <c r="AG111">
        <f t="shared" si="56"/>
        <v>295</v>
      </c>
      <c r="AH111">
        <f t="shared" si="35"/>
        <v>315.21593943882408</v>
      </c>
      <c r="AI111">
        <f t="shared" si="43"/>
        <v>297.22222222222223</v>
      </c>
      <c r="AJ111">
        <f t="shared" si="36"/>
        <v>-20.21593943882408</v>
      </c>
      <c r="AK111">
        <f t="shared" si="37"/>
        <v>55.185185185185183</v>
      </c>
      <c r="AL111">
        <f t="shared" si="38"/>
        <v>-26.712550085509825</v>
      </c>
    </row>
    <row r="112" spans="1:38" x14ac:dyDescent="0.4">
      <c r="A112">
        <v>93</v>
      </c>
      <c r="B112">
        <f t="shared" si="55"/>
        <v>-1</v>
      </c>
      <c r="C112">
        <f t="shared" si="55"/>
        <v>1</v>
      </c>
      <c r="D112">
        <f t="shared" si="55"/>
        <v>-1</v>
      </c>
      <c r="E112">
        <f t="shared" si="48"/>
        <v>-1</v>
      </c>
      <c r="F112">
        <f t="shared" si="48"/>
        <v>-1</v>
      </c>
      <c r="G112">
        <f t="shared" si="49"/>
        <v>1</v>
      </c>
      <c r="H112">
        <f t="shared" si="50"/>
        <v>1</v>
      </c>
      <c r="I112">
        <f t="shared" si="51"/>
        <v>1</v>
      </c>
      <c r="J112">
        <f t="shared" si="51"/>
        <v>1</v>
      </c>
      <c r="K112">
        <f t="shared" si="51"/>
        <v>1</v>
      </c>
      <c r="L112">
        <f t="shared" si="57"/>
        <v>220</v>
      </c>
      <c r="M112">
        <f t="shared" si="45"/>
        <v>-1</v>
      </c>
      <c r="N112">
        <f t="shared" si="45"/>
        <v>1</v>
      </c>
      <c r="O112">
        <f t="shared" si="46"/>
        <v>-1</v>
      </c>
      <c r="P112">
        <f t="shared" si="46"/>
        <v>-1</v>
      </c>
      <c r="Q112">
        <f t="shared" si="47"/>
        <v>1</v>
      </c>
      <c r="AB112" s="72">
        <v>111</v>
      </c>
      <c r="AC112">
        <v>48</v>
      </c>
      <c r="AD112">
        <f t="shared" si="54"/>
        <v>1</v>
      </c>
      <c r="AE112">
        <f t="shared" si="54"/>
        <v>-1</v>
      </c>
      <c r="AF112">
        <f t="shared" si="54"/>
        <v>1</v>
      </c>
      <c r="AG112">
        <f t="shared" si="56"/>
        <v>140</v>
      </c>
      <c r="AH112">
        <f t="shared" si="35"/>
        <v>193.8571453484937</v>
      </c>
      <c r="AI112">
        <f t="shared" si="43"/>
        <v>154.44444444444446</v>
      </c>
      <c r="AJ112">
        <f t="shared" si="36"/>
        <v>-53.857145348493702</v>
      </c>
      <c r="AK112">
        <f t="shared" si="37"/>
        <v>24.074074074074073</v>
      </c>
      <c r="AL112">
        <f t="shared" si="38"/>
        <v>-66.955993066488716</v>
      </c>
    </row>
    <row r="113" spans="1:38" x14ac:dyDescent="0.4">
      <c r="A113">
        <v>94</v>
      </c>
      <c r="B113">
        <f t="shared" si="55"/>
        <v>1</v>
      </c>
      <c r="C113">
        <f t="shared" si="55"/>
        <v>1</v>
      </c>
      <c r="D113">
        <f t="shared" si="55"/>
        <v>-1</v>
      </c>
      <c r="E113">
        <f t="shared" si="48"/>
        <v>1</v>
      </c>
      <c r="F113">
        <f t="shared" si="48"/>
        <v>-1</v>
      </c>
      <c r="G113">
        <f t="shared" si="49"/>
        <v>-1</v>
      </c>
      <c r="H113">
        <f t="shared" si="50"/>
        <v>-1</v>
      </c>
      <c r="I113">
        <f t="shared" si="51"/>
        <v>1</v>
      </c>
      <c r="J113">
        <f t="shared" si="51"/>
        <v>1</v>
      </c>
      <c r="K113">
        <f t="shared" si="51"/>
        <v>1</v>
      </c>
      <c r="L113">
        <f t="shared" si="57"/>
        <v>150</v>
      </c>
      <c r="M113">
        <f t="shared" si="45"/>
        <v>1</v>
      </c>
      <c r="N113">
        <f t="shared" si="45"/>
        <v>1</v>
      </c>
      <c r="O113">
        <f t="shared" si="46"/>
        <v>1</v>
      </c>
      <c r="P113">
        <f t="shared" si="46"/>
        <v>-1</v>
      </c>
      <c r="Q113">
        <f t="shared" si="47"/>
        <v>1</v>
      </c>
      <c r="AB113" s="72">
        <v>112</v>
      </c>
      <c r="AC113">
        <v>50</v>
      </c>
      <c r="AD113">
        <f t="shared" si="54"/>
        <v>-1</v>
      </c>
      <c r="AE113">
        <f t="shared" si="54"/>
        <v>1</v>
      </c>
      <c r="AF113">
        <f t="shared" si="54"/>
        <v>1</v>
      </c>
      <c r="AG113">
        <f t="shared" si="56"/>
        <v>210</v>
      </c>
      <c r="AH113">
        <f t="shared" si="35"/>
        <v>234.02593029563073</v>
      </c>
      <c r="AI113">
        <f t="shared" si="43"/>
        <v>225.55555555555554</v>
      </c>
      <c r="AJ113">
        <f t="shared" si="36"/>
        <v>-24.025930295630729</v>
      </c>
      <c r="AK113">
        <f t="shared" si="37"/>
        <v>50</v>
      </c>
      <c r="AL113">
        <f t="shared" si="38"/>
        <v>-33.000000000000021</v>
      </c>
    </row>
    <row r="114" spans="1:38" x14ac:dyDescent="0.4">
      <c r="A114">
        <v>95</v>
      </c>
      <c r="B114">
        <f t="shared" si="55"/>
        <v>-1</v>
      </c>
      <c r="C114">
        <f t="shared" si="55"/>
        <v>-1</v>
      </c>
      <c r="D114">
        <f t="shared" si="55"/>
        <v>1</v>
      </c>
      <c r="E114">
        <f t="shared" si="48"/>
        <v>1</v>
      </c>
      <c r="F114">
        <f t="shared" si="48"/>
        <v>-1</v>
      </c>
      <c r="G114">
        <f t="shared" si="49"/>
        <v>-1</v>
      </c>
      <c r="H114">
        <f t="shared" si="50"/>
        <v>1</v>
      </c>
      <c r="I114">
        <f t="shared" si="51"/>
        <v>1</v>
      </c>
      <c r="J114">
        <f t="shared" si="51"/>
        <v>1</v>
      </c>
      <c r="K114">
        <f t="shared" si="51"/>
        <v>1</v>
      </c>
      <c r="L114">
        <f t="shared" si="57"/>
        <v>275</v>
      </c>
      <c r="M114">
        <f t="shared" si="45"/>
        <v>-1</v>
      </c>
      <c r="N114">
        <f t="shared" si="45"/>
        <v>-1</v>
      </c>
      <c r="O114">
        <f t="shared" si="46"/>
        <v>1</v>
      </c>
      <c r="P114">
        <f t="shared" si="46"/>
        <v>-1</v>
      </c>
      <c r="Q114">
        <f t="shared" si="47"/>
        <v>1</v>
      </c>
      <c r="AB114" s="72">
        <v>113</v>
      </c>
      <c r="AC114">
        <v>67</v>
      </c>
      <c r="AD114">
        <f t="shared" ref="AD114:AF129" si="58">AD99</f>
        <v>1</v>
      </c>
      <c r="AE114">
        <f t="shared" si="58"/>
        <v>1</v>
      </c>
      <c r="AF114">
        <f t="shared" si="58"/>
        <v>1</v>
      </c>
      <c r="AG114">
        <f t="shared" si="56"/>
        <v>175</v>
      </c>
      <c r="AH114">
        <f t="shared" si="35"/>
        <v>217.11158064974501</v>
      </c>
      <c r="AI114">
        <f t="shared" si="43"/>
        <v>199.44444444444446</v>
      </c>
      <c r="AJ114">
        <f t="shared" si="36"/>
        <v>-42.111580649745008</v>
      </c>
      <c r="AK114">
        <f t="shared" si="37"/>
        <v>32.962962962962962</v>
      </c>
      <c r="AL114">
        <f t="shared" si="38"/>
        <v>-54.270009449396085</v>
      </c>
    </row>
    <row r="115" spans="1:38" x14ac:dyDescent="0.4">
      <c r="A115">
        <v>96</v>
      </c>
      <c r="B115">
        <f t="shared" si="55"/>
        <v>1</v>
      </c>
      <c r="C115">
        <f t="shared" si="55"/>
        <v>-1</v>
      </c>
      <c r="D115">
        <f t="shared" si="55"/>
        <v>1</v>
      </c>
      <c r="E115">
        <f t="shared" si="48"/>
        <v>-1</v>
      </c>
      <c r="F115">
        <f t="shared" si="48"/>
        <v>-1</v>
      </c>
      <c r="G115">
        <f t="shared" si="49"/>
        <v>1</v>
      </c>
      <c r="H115">
        <f t="shared" si="50"/>
        <v>-1</v>
      </c>
      <c r="I115">
        <f t="shared" si="51"/>
        <v>1</v>
      </c>
      <c r="J115">
        <f t="shared" si="51"/>
        <v>1</v>
      </c>
      <c r="K115">
        <f t="shared" si="51"/>
        <v>1</v>
      </c>
      <c r="L115">
        <f t="shared" si="57"/>
        <v>145</v>
      </c>
      <c r="M115">
        <f t="shared" si="45"/>
        <v>1</v>
      </c>
      <c r="N115">
        <f t="shared" si="45"/>
        <v>-1</v>
      </c>
      <c r="O115">
        <f t="shared" si="46"/>
        <v>-1</v>
      </c>
      <c r="P115">
        <f t="shared" si="46"/>
        <v>-1</v>
      </c>
      <c r="Q115">
        <f t="shared" si="47"/>
        <v>1</v>
      </c>
      <c r="AB115" s="72">
        <v>114</v>
      </c>
      <c r="AC115">
        <v>84</v>
      </c>
      <c r="AD115">
        <f t="shared" si="58"/>
        <v>-1.6819999999999999</v>
      </c>
      <c r="AE115">
        <f t="shared" si="58"/>
        <v>0</v>
      </c>
      <c r="AF115">
        <f t="shared" si="58"/>
        <v>0</v>
      </c>
      <c r="AG115">
        <f t="shared" si="56"/>
        <v>175</v>
      </c>
      <c r="AH115">
        <f t="shared" si="35"/>
        <v>321.20890508741979</v>
      </c>
      <c r="AI115">
        <f t="shared" si="43"/>
        <v>179.44444444444446</v>
      </c>
      <c r="AJ115">
        <f t="shared" si="36"/>
        <v>-146.20890508741979</v>
      </c>
      <c r="AK115">
        <f t="shared" si="37"/>
        <v>3.3333333333333335</v>
      </c>
      <c r="AL115">
        <f t="shared" si="38"/>
        <v>-121.46493125597488</v>
      </c>
    </row>
    <row r="116" spans="1:38" x14ac:dyDescent="0.4">
      <c r="A116">
        <v>97</v>
      </c>
      <c r="B116">
        <f t="shared" ref="B116:D131" si="59">B101</f>
        <v>-1</v>
      </c>
      <c r="C116">
        <f t="shared" si="59"/>
        <v>1</v>
      </c>
      <c r="D116">
        <f t="shared" si="59"/>
        <v>1</v>
      </c>
      <c r="E116">
        <f t="shared" si="48"/>
        <v>-1</v>
      </c>
      <c r="F116">
        <f t="shared" si="48"/>
        <v>1</v>
      </c>
      <c r="G116">
        <f t="shared" si="49"/>
        <v>-1</v>
      </c>
      <c r="H116">
        <f t="shared" si="50"/>
        <v>-1</v>
      </c>
      <c r="I116">
        <f t="shared" si="51"/>
        <v>1</v>
      </c>
      <c r="J116">
        <f t="shared" si="51"/>
        <v>1</v>
      </c>
      <c r="K116">
        <f t="shared" si="51"/>
        <v>1</v>
      </c>
      <c r="L116">
        <f t="shared" si="57"/>
        <v>245</v>
      </c>
      <c r="M116">
        <f t="shared" si="45"/>
        <v>-1</v>
      </c>
      <c r="N116">
        <f t="shared" si="45"/>
        <v>1</v>
      </c>
      <c r="O116">
        <f t="shared" si="46"/>
        <v>-1</v>
      </c>
      <c r="P116">
        <f t="shared" si="46"/>
        <v>1</v>
      </c>
      <c r="Q116">
        <f t="shared" si="47"/>
        <v>1</v>
      </c>
      <c r="AB116" s="72">
        <v>115</v>
      </c>
      <c r="AC116">
        <v>87</v>
      </c>
      <c r="AD116">
        <f t="shared" si="58"/>
        <v>1.6819999999999999</v>
      </c>
      <c r="AE116">
        <f t="shared" si="58"/>
        <v>0</v>
      </c>
      <c r="AF116">
        <f t="shared" si="58"/>
        <v>0</v>
      </c>
      <c r="AG116">
        <f t="shared" si="56"/>
        <v>165</v>
      </c>
      <c r="AH116">
        <f t="shared" si="35"/>
        <v>204.92119120526203</v>
      </c>
      <c r="AI116">
        <f t="shared" si="43"/>
        <v>181.11111111111111</v>
      </c>
      <c r="AJ116">
        <f t="shared" si="36"/>
        <v>-39.921191205262033</v>
      </c>
      <c r="AK116">
        <f t="shared" si="37"/>
        <v>38.148148148148145</v>
      </c>
      <c r="AL116">
        <f t="shared" si="38"/>
        <v>-47.548295635201718</v>
      </c>
    </row>
    <row r="117" spans="1:38" x14ac:dyDescent="0.4">
      <c r="A117">
        <v>98</v>
      </c>
      <c r="B117">
        <f t="shared" si="59"/>
        <v>1</v>
      </c>
      <c r="C117">
        <f t="shared" si="59"/>
        <v>1</v>
      </c>
      <c r="D117">
        <f t="shared" si="59"/>
        <v>1</v>
      </c>
      <c r="E117">
        <f t="shared" si="48"/>
        <v>1</v>
      </c>
      <c r="F117">
        <f t="shared" si="48"/>
        <v>1</v>
      </c>
      <c r="G117">
        <f t="shared" si="49"/>
        <v>1</v>
      </c>
      <c r="H117">
        <f t="shared" si="50"/>
        <v>1</v>
      </c>
      <c r="I117">
        <f t="shared" si="51"/>
        <v>1</v>
      </c>
      <c r="J117">
        <f t="shared" si="51"/>
        <v>1</v>
      </c>
      <c r="K117">
        <f t="shared" si="51"/>
        <v>1</v>
      </c>
      <c r="L117">
        <f t="shared" si="57"/>
        <v>200</v>
      </c>
      <c r="M117">
        <f t="shared" si="45"/>
        <v>1</v>
      </c>
      <c r="N117">
        <f t="shared" si="45"/>
        <v>1</v>
      </c>
      <c r="O117">
        <f t="shared" si="46"/>
        <v>1</v>
      </c>
      <c r="P117">
        <f t="shared" si="46"/>
        <v>1</v>
      </c>
      <c r="Q117">
        <f t="shared" si="47"/>
        <v>1</v>
      </c>
      <c r="AB117" s="72">
        <v>116</v>
      </c>
      <c r="AC117">
        <v>80</v>
      </c>
      <c r="AD117">
        <f t="shared" si="58"/>
        <v>0</v>
      </c>
      <c r="AE117">
        <f t="shared" si="58"/>
        <v>-1.6819999999999999</v>
      </c>
      <c r="AF117">
        <f t="shared" si="58"/>
        <v>0</v>
      </c>
      <c r="AG117">
        <f t="shared" si="56"/>
        <v>180</v>
      </c>
      <c r="AH117">
        <f t="shared" si="35"/>
        <v>308.91917916909983</v>
      </c>
      <c r="AI117">
        <f t="shared" si="43"/>
        <v>196.11111111111111</v>
      </c>
      <c r="AJ117">
        <f t="shared" si="36"/>
        <v>-128.91917916909983</v>
      </c>
      <c r="AK117">
        <f t="shared" si="37"/>
        <v>5.5555555555555554</v>
      </c>
      <c r="AL117">
        <f t="shared" si="38"/>
        <v>-109.85417328567655</v>
      </c>
    </row>
    <row r="118" spans="1:38" x14ac:dyDescent="0.4">
      <c r="A118">
        <v>99</v>
      </c>
      <c r="B118">
        <f t="shared" si="59"/>
        <v>-1.6819999999999999</v>
      </c>
      <c r="C118">
        <f t="shared" si="59"/>
        <v>0</v>
      </c>
      <c r="D118">
        <f t="shared" si="59"/>
        <v>0</v>
      </c>
      <c r="E118">
        <f t="shared" si="48"/>
        <v>0</v>
      </c>
      <c r="F118">
        <f t="shared" si="48"/>
        <v>0</v>
      </c>
      <c r="G118">
        <f t="shared" si="49"/>
        <v>0</v>
      </c>
      <c r="H118">
        <f t="shared" si="50"/>
        <v>0</v>
      </c>
      <c r="I118">
        <f t="shared" si="51"/>
        <v>2.8291239999999998</v>
      </c>
      <c r="J118">
        <f t="shared" si="51"/>
        <v>0</v>
      </c>
      <c r="K118">
        <f t="shared" si="51"/>
        <v>0</v>
      </c>
      <c r="L118">
        <f t="shared" si="57"/>
        <v>165</v>
      </c>
      <c r="M118">
        <f t="shared" si="45"/>
        <v>-1.6819999999999999</v>
      </c>
      <c r="N118">
        <f t="shared" si="45"/>
        <v>0</v>
      </c>
      <c r="O118">
        <f t="shared" si="46"/>
        <v>0</v>
      </c>
      <c r="P118">
        <f t="shared" si="46"/>
        <v>0</v>
      </c>
      <c r="Q118">
        <f t="shared" si="47"/>
        <v>0</v>
      </c>
      <c r="AB118" s="72">
        <v>117</v>
      </c>
      <c r="AC118">
        <v>75</v>
      </c>
      <c r="AD118">
        <f t="shared" si="58"/>
        <v>0</v>
      </c>
      <c r="AE118">
        <f t="shared" si="58"/>
        <v>1.6819999999999999</v>
      </c>
      <c r="AF118">
        <f t="shared" si="58"/>
        <v>0</v>
      </c>
      <c r="AG118">
        <f t="shared" si="56"/>
        <v>235</v>
      </c>
      <c r="AH118">
        <f t="shared" si="35"/>
        <v>217.21091712358205</v>
      </c>
      <c r="AI118">
        <f t="shared" si="43"/>
        <v>214.44444444444446</v>
      </c>
      <c r="AJ118">
        <f t="shared" si="36"/>
        <v>17.78908287641795</v>
      </c>
      <c r="AK118">
        <f t="shared" si="37"/>
        <v>87.777777777777771</v>
      </c>
      <c r="AL118">
        <f t="shared" si="38"/>
        <v>23.146953494810909</v>
      </c>
    </row>
    <row r="119" spans="1:38" x14ac:dyDescent="0.4">
      <c r="A119">
        <v>100</v>
      </c>
      <c r="B119">
        <f t="shared" si="59"/>
        <v>1.6819999999999999</v>
      </c>
      <c r="C119">
        <f t="shared" si="59"/>
        <v>0</v>
      </c>
      <c r="D119">
        <f t="shared" si="59"/>
        <v>0</v>
      </c>
      <c r="E119">
        <f t="shared" si="48"/>
        <v>0</v>
      </c>
      <c r="F119">
        <f t="shared" si="48"/>
        <v>0</v>
      </c>
      <c r="G119">
        <f t="shared" si="49"/>
        <v>0</v>
      </c>
      <c r="H119">
        <f t="shared" si="50"/>
        <v>0</v>
      </c>
      <c r="I119">
        <f t="shared" si="51"/>
        <v>2.8291239999999998</v>
      </c>
      <c r="J119">
        <f t="shared" si="51"/>
        <v>0</v>
      </c>
      <c r="K119">
        <f t="shared" si="51"/>
        <v>0</v>
      </c>
      <c r="L119">
        <f t="shared" si="57"/>
        <v>155</v>
      </c>
      <c r="M119">
        <f t="shared" si="45"/>
        <v>1.6819999999999999</v>
      </c>
      <c r="N119">
        <f t="shared" si="45"/>
        <v>0</v>
      </c>
      <c r="O119">
        <f t="shared" si="46"/>
        <v>0</v>
      </c>
      <c r="P119">
        <f t="shared" si="46"/>
        <v>0</v>
      </c>
      <c r="Q119">
        <f t="shared" si="47"/>
        <v>0</v>
      </c>
      <c r="AB119" s="72">
        <v>118</v>
      </c>
      <c r="AC119">
        <v>88</v>
      </c>
      <c r="AD119">
        <f t="shared" si="58"/>
        <v>0</v>
      </c>
      <c r="AE119">
        <f t="shared" si="58"/>
        <v>0</v>
      </c>
      <c r="AF119">
        <f t="shared" si="58"/>
        <v>-1.6819999999999999</v>
      </c>
      <c r="AG119">
        <f t="shared" si="56"/>
        <v>155</v>
      </c>
      <c r="AH119">
        <f t="shared" si="35"/>
        <v>197.96011723478756</v>
      </c>
      <c r="AI119">
        <f t="shared" si="43"/>
        <v>195</v>
      </c>
      <c r="AJ119">
        <f t="shared" si="36"/>
        <v>-42.96011723478756</v>
      </c>
      <c r="AK119">
        <f t="shared" si="37"/>
        <v>32.222222222222221</v>
      </c>
      <c r="AL119">
        <f t="shared" si="38"/>
        <v>-55.261673000887363</v>
      </c>
    </row>
    <row r="120" spans="1:38" x14ac:dyDescent="0.4">
      <c r="A120">
        <v>101</v>
      </c>
      <c r="B120">
        <f t="shared" si="59"/>
        <v>0</v>
      </c>
      <c r="C120">
        <f t="shared" si="59"/>
        <v>-1.6819999999999999</v>
      </c>
      <c r="D120">
        <f t="shared" si="59"/>
        <v>0</v>
      </c>
      <c r="E120">
        <f t="shared" si="48"/>
        <v>0</v>
      </c>
      <c r="F120">
        <f t="shared" si="48"/>
        <v>0</v>
      </c>
      <c r="G120">
        <f t="shared" si="49"/>
        <v>0</v>
      </c>
      <c r="H120">
        <f t="shared" si="50"/>
        <v>0</v>
      </c>
      <c r="I120">
        <f t="shared" si="51"/>
        <v>0</v>
      </c>
      <c r="J120">
        <f t="shared" si="51"/>
        <v>2.8291239999999998</v>
      </c>
      <c r="K120">
        <f t="shared" si="51"/>
        <v>0</v>
      </c>
      <c r="L120">
        <f t="shared" si="57"/>
        <v>225</v>
      </c>
      <c r="M120">
        <f t="shared" si="45"/>
        <v>0</v>
      </c>
      <c r="N120">
        <f t="shared" si="45"/>
        <v>-1.6819999999999999</v>
      </c>
      <c r="O120">
        <f t="shared" si="46"/>
        <v>0</v>
      </c>
      <c r="P120">
        <f t="shared" si="46"/>
        <v>0</v>
      </c>
      <c r="Q120">
        <f t="shared" si="47"/>
        <v>0</v>
      </c>
      <c r="AB120" s="72">
        <v>119</v>
      </c>
      <c r="AC120">
        <v>70</v>
      </c>
      <c r="AD120">
        <f t="shared" si="58"/>
        <v>0</v>
      </c>
      <c r="AE120">
        <f t="shared" si="58"/>
        <v>0</v>
      </c>
      <c r="AF120">
        <f t="shared" si="58"/>
        <v>1.6819999999999999</v>
      </c>
      <c r="AG120">
        <f t="shared" si="56"/>
        <v>230</v>
      </c>
      <c r="AH120">
        <f t="shared" si="35"/>
        <v>197.96011723478756</v>
      </c>
      <c r="AI120">
        <f t="shared" si="43"/>
        <v>226.66666666666666</v>
      </c>
      <c r="AJ120">
        <f t="shared" si="36"/>
        <v>32.03988276521244</v>
      </c>
      <c r="AK120">
        <f t="shared" si="37"/>
        <v>93.703703703703695</v>
      </c>
      <c r="AL120">
        <f t="shared" si="38"/>
        <v>40.822305586828001</v>
      </c>
    </row>
    <row r="121" spans="1:38" x14ac:dyDescent="0.4">
      <c r="A121">
        <v>102</v>
      </c>
      <c r="B121">
        <f t="shared" si="59"/>
        <v>0</v>
      </c>
      <c r="C121">
        <f t="shared" si="59"/>
        <v>1.6819999999999999</v>
      </c>
      <c r="D121">
        <f t="shared" si="59"/>
        <v>0</v>
      </c>
      <c r="E121">
        <f t="shared" si="48"/>
        <v>0</v>
      </c>
      <c r="F121">
        <f t="shared" si="48"/>
        <v>0</v>
      </c>
      <c r="G121">
        <f t="shared" si="49"/>
        <v>0</v>
      </c>
      <c r="H121">
        <f t="shared" si="50"/>
        <v>0</v>
      </c>
      <c r="I121">
        <f t="shared" si="51"/>
        <v>0</v>
      </c>
      <c r="J121">
        <f t="shared" si="51"/>
        <v>2.8291239999999998</v>
      </c>
      <c r="K121">
        <f t="shared" si="51"/>
        <v>0</v>
      </c>
      <c r="L121">
        <f t="shared" si="57"/>
        <v>240</v>
      </c>
      <c r="M121">
        <f t="shared" si="45"/>
        <v>0</v>
      </c>
      <c r="N121">
        <f t="shared" si="45"/>
        <v>1.6819999999999999</v>
      </c>
      <c r="O121">
        <f t="shared" si="46"/>
        <v>0</v>
      </c>
      <c r="P121">
        <f t="shared" si="46"/>
        <v>0</v>
      </c>
      <c r="Q121">
        <f t="shared" si="47"/>
        <v>0</v>
      </c>
      <c r="AB121" s="72">
        <v>120</v>
      </c>
      <c r="AC121">
        <v>79</v>
      </c>
      <c r="AD121">
        <f t="shared" si="58"/>
        <v>0</v>
      </c>
      <c r="AE121">
        <f t="shared" si="58"/>
        <v>0</v>
      </c>
      <c r="AF121">
        <f t="shared" si="58"/>
        <v>0</v>
      </c>
      <c r="AG121">
        <f t="shared" si="56"/>
        <v>200</v>
      </c>
      <c r="AH121">
        <f t="shared" si="35"/>
        <v>263.06504814634093</v>
      </c>
      <c r="AI121">
        <f t="shared" si="43"/>
        <v>228.33333333333334</v>
      </c>
      <c r="AJ121">
        <f t="shared" si="36"/>
        <v>-63.065048146340928</v>
      </c>
      <c r="AK121">
        <f t="shared" si="37"/>
        <v>17.407407407407408</v>
      </c>
      <c r="AL121">
        <f t="shared" si="38"/>
        <v>-78.256565423942405</v>
      </c>
    </row>
    <row r="122" spans="1:38" x14ac:dyDescent="0.4">
      <c r="A122">
        <v>103</v>
      </c>
      <c r="B122">
        <f t="shared" si="59"/>
        <v>0</v>
      </c>
      <c r="C122">
        <f t="shared" si="59"/>
        <v>0</v>
      </c>
      <c r="D122">
        <f t="shared" si="59"/>
        <v>-1.6819999999999999</v>
      </c>
      <c r="E122">
        <f t="shared" si="48"/>
        <v>0</v>
      </c>
      <c r="F122">
        <f t="shared" si="48"/>
        <v>0</v>
      </c>
      <c r="G122">
        <f t="shared" si="49"/>
        <v>0</v>
      </c>
      <c r="H122">
        <f t="shared" si="50"/>
        <v>0</v>
      </c>
      <c r="I122">
        <f t="shared" si="51"/>
        <v>0</v>
      </c>
      <c r="J122">
        <f t="shared" si="51"/>
        <v>0</v>
      </c>
      <c r="K122">
        <f t="shared" si="51"/>
        <v>2.8291239999999998</v>
      </c>
      <c r="L122">
        <f t="shared" si="57"/>
        <v>175</v>
      </c>
      <c r="M122">
        <f t="shared" si="45"/>
        <v>0</v>
      </c>
      <c r="N122">
        <f t="shared" si="45"/>
        <v>0</v>
      </c>
      <c r="O122">
        <f t="shared" si="46"/>
        <v>0</v>
      </c>
      <c r="P122">
        <f t="shared" si="46"/>
        <v>0</v>
      </c>
      <c r="Q122">
        <f t="shared" si="47"/>
        <v>2.8291239999999998</v>
      </c>
      <c r="AB122" s="72">
        <v>121</v>
      </c>
      <c r="AC122">
        <v>94</v>
      </c>
      <c r="AD122">
        <f t="shared" si="58"/>
        <v>-1</v>
      </c>
      <c r="AE122">
        <f t="shared" si="58"/>
        <v>-1</v>
      </c>
      <c r="AF122">
        <f t="shared" si="58"/>
        <v>-1</v>
      </c>
      <c r="AG122">
        <f>M3</f>
        <v>360</v>
      </c>
      <c r="AH122">
        <f t="shared" si="35"/>
        <v>340.77149499437962</v>
      </c>
      <c r="AI122">
        <f t="shared" si="43"/>
        <v>292.22222222222223</v>
      </c>
      <c r="AJ122">
        <f t="shared" si="36"/>
        <v>19.228505005620377</v>
      </c>
      <c r="AK122">
        <f t="shared" si="37"/>
        <v>89.259259259259267</v>
      </c>
      <c r="AL122">
        <f t="shared" si="38"/>
        <v>26.836444728045656</v>
      </c>
    </row>
    <row r="123" spans="1:38" x14ac:dyDescent="0.4">
      <c r="A123">
        <v>104</v>
      </c>
      <c r="B123">
        <f t="shared" si="59"/>
        <v>0</v>
      </c>
      <c r="C123">
        <f t="shared" si="59"/>
        <v>0</v>
      </c>
      <c r="D123">
        <f t="shared" si="59"/>
        <v>1.6819999999999999</v>
      </c>
      <c r="E123">
        <f t="shared" si="48"/>
        <v>0</v>
      </c>
      <c r="F123">
        <f t="shared" si="48"/>
        <v>0</v>
      </c>
      <c r="G123">
        <f t="shared" si="49"/>
        <v>0</v>
      </c>
      <c r="H123">
        <f t="shared" si="50"/>
        <v>0</v>
      </c>
      <c r="I123">
        <f t="shared" si="51"/>
        <v>0</v>
      </c>
      <c r="J123">
        <f t="shared" si="51"/>
        <v>0</v>
      </c>
      <c r="K123">
        <f t="shared" si="51"/>
        <v>2.8291239999999998</v>
      </c>
      <c r="L123">
        <f t="shared" si="57"/>
        <v>225</v>
      </c>
      <c r="M123">
        <f t="shared" si="45"/>
        <v>0</v>
      </c>
      <c r="N123">
        <f t="shared" si="45"/>
        <v>0</v>
      </c>
      <c r="O123">
        <f t="shared" si="46"/>
        <v>0</v>
      </c>
      <c r="P123">
        <f t="shared" si="46"/>
        <v>0</v>
      </c>
      <c r="Q123">
        <f t="shared" si="47"/>
        <v>2.8291239999999998</v>
      </c>
      <c r="AB123" s="72">
        <v>122</v>
      </c>
      <c r="AC123">
        <v>113</v>
      </c>
      <c r="AD123">
        <f t="shared" si="58"/>
        <v>1</v>
      </c>
      <c r="AE123">
        <f t="shared" si="58"/>
        <v>-1</v>
      </c>
      <c r="AF123">
        <f t="shared" si="58"/>
        <v>-1</v>
      </c>
      <c r="AG123">
        <f t="shared" ref="AG123:AG136" si="60">M4</f>
        <v>200</v>
      </c>
      <c r="AH123">
        <f t="shared" si="35"/>
        <v>219.4127009040493</v>
      </c>
      <c r="AI123">
        <f t="shared" si="43"/>
        <v>191.66666666666666</v>
      </c>
      <c r="AJ123">
        <f t="shared" si="36"/>
        <v>-19.412700904049302</v>
      </c>
      <c r="AK123">
        <f t="shared" si="37"/>
        <v>55.925925925925924</v>
      </c>
      <c r="AL123">
        <f t="shared" si="38"/>
        <v>-25.808081903427777</v>
      </c>
    </row>
    <row r="124" spans="1:38" x14ac:dyDescent="0.4">
      <c r="A124">
        <v>105</v>
      </c>
      <c r="B124">
        <f t="shared" si="59"/>
        <v>0</v>
      </c>
      <c r="C124">
        <f t="shared" si="59"/>
        <v>0</v>
      </c>
      <c r="D124">
        <f t="shared" si="59"/>
        <v>0</v>
      </c>
      <c r="E124">
        <f t="shared" si="48"/>
        <v>0</v>
      </c>
      <c r="F124">
        <f t="shared" si="48"/>
        <v>0</v>
      </c>
      <c r="G124">
        <f t="shared" si="49"/>
        <v>0</v>
      </c>
      <c r="H124">
        <f t="shared" si="50"/>
        <v>0</v>
      </c>
      <c r="I124">
        <f t="shared" si="51"/>
        <v>0</v>
      </c>
      <c r="J124">
        <f t="shared" si="51"/>
        <v>0</v>
      </c>
      <c r="K124">
        <f t="shared" si="51"/>
        <v>0</v>
      </c>
      <c r="L124">
        <f t="shared" si="57"/>
        <v>200</v>
      </c>
      <c r="M124">
        <f t="shared" si="45"/>
        <v>0</v>
      </c>
      <c r="N124">
        <f t="shared" si="45"/>
        <v>0</v>
      </c>
      <c r="O124">
        <f t="shared" si="46"/>
        <v>0</v>
      </c>
      <c r="P124">
        <f t="shared" si="46"/>
        <v>0</v>
      </c>
      <c r="Q124">
        <f t="shared" si="47"/>
        <v>0</v>
      </c>
      <c r="AB124" s="72">
        <v>123</v>
      </c>
      <c r="AC124">
        <v>110</v>
      </c>
      <c r="AD124">
        <f t="shared" si="58"/>
        <v>-1</v>
      </c>
      <c r="AE124">
        <f t="shared" si="58"/>
        <v>1</v>
      </c>
      <c r="AF124">
        <f t="shared" si="58"/>
        <v>-1</v>
      </c>
      <c r="AG124">
        <f t="shared" si="60"/>
        <v>205</v>
      </c>
      <c r="AH124">
        <f t="shared" si="35"/>
        <v>208.47037474007516</v>
      </c>
      <c r="AI124">
        <f t="shared" si="43"/>
        <v>181.66666666666666</v>
      </c>
      <c r="AJ124">
        <f t="shared" si="36"/>
        <v>-3.4703747400751581</v>
      </c>
      <c r="AK124">
        <f t="shared" si="37"/>
        <v>72.962962962962962</v>
      </c>
      <c r="AL124">
        <f t="shared" si="38"/>
        <v>-3.4929560847827439</v>
      </c>
    </row>
    <row r="125" spans="1:38" x14ac:dyDescent="0.4">
      <c r="A125">
        <v>106</v>
      </c>
      <c r="B125">
        <f t="shared" si="59"/>
        <v>-1</v>
      </c>
      <c r="C125">
        <f t="shared" si="59"/>
        <v>-1</v>
      </c>
      <c r="D125">
        <f t="shared" si="59"/>
        <v>-1</v>
      </c>
      <c r="E125">
        <f t="shared" si="48"/>
        <v>1</v>
      </c>
      <c r="F125">
        <f t="shared" si="48"/>
        <v>1</v>
      </c>
      <c r="G125">
        <f t="shared" si="49"/>
        <v>1</v>
      </c>
      <c r="H125">
        <f t="shared" si="50"/>
        <v>-1</v>
      </c>
      <c r="I125">
        <f t="shared" si="51"/>
        <v>1</v>
      </c>
      <c r="J125">
        <f t="shared" si="51"/>
        <v>1</v>
      </c>
      <c r="K125">
        <f t="shared" si="51"/>
        <v>1</v>
      </c>
      <c r="L125">
        <f>L3</f>
        <v>300</v>
      </c>
      <c r="M125">
        <f t="shared" si="45"/>
        <v>-1</v>
      </c>
      <c r="N125">
        <f t="shared" si="45"/>
        <v>-1</v>
      </c>
      <c r="O125">
        <f t="shared" si="46"/>
        <v>1</v>
      </c>
      <c r="P125">
        <f t="shared" si="46"/>
        <v>1</v>
      </c>
      <c r="Q125">
        <f t="shared" si="47"/>
        <v>1</v>
      </c>
      <c r="AB125" s="72">
        <v>124</v>
      </c>
      <c r="AC125">
        <v>92</v>
      </c>
      <c r="AD125">
        <f t="shared" si="58"/>
        <v>1</v>
      </c>
      <c r="AE125">
        <f t="shared" si="58"/>
        <v>1</v>
      </c>
      <c r="AF125">
        <f t="shared" si="58"/>
        <v>-1</v>
      </c>
      <c r="AG125">
        <f t="shared" si="60"/>
        <v>200</v>
      </c>
      <c r="AH125">
        <f t="shared" si="35"/>
        <v>191.55602509418941</v>
      </c>
      <c r="AI125">
        <f t="shared" si="43"/>
        <v>173.33333333333334</v>
      </c>
      <c r="AJ125">
        <f t="shared" si="36"/>
        <v>8.4439749058105917</v>
      </c>
      <c r="AK125">
        <f t="shared" si="37"/>
        <v>81.851851851851848</v>
      </c>
      <c r="AL125">
        <f t="shared" si="38"/>
        <v>10.88401092701551</v>
      </c>
    </row>
    <row r="126" spans="1:38" x14ac:dyDescent="0.4">
      <c r="A126">
        <v>107</v>
      </c>
      <c r="B126">
        <f t="shared" si="59"/>
        <v>1</v>
      </c>
      <c r="C126">
        <f t="shared" si="59"/>
        <v>-1</v>
      </c>
      <c r="D126">
        <f t="shared" si="59"/>
        <v>-1</v>
      </c>
      <c r="E126">
        <f t="shared" si="48"/>
        <v>-1</v>
      </c>
      <c r="F126">
        <f t="shared" si="48"/>
        <v>1</v>
      </c>
      <c r="G126">
        <f t="shared" si="49"/>
        <v>-1</v>
      </c>
      <c r="H126">
        <f t="shared" si="50"/>
        <v>1</v>
      </c>
      <c r="I126">
        <f t="shared" si="51"/>
        <v>1</v>
      </c>
      <c r="J126">
        <f t="shared" si="51"/>
        <v>1</v>
      </c>
      <c r="K126">
        <f t="shared" si="51"/>
        <v>1</v>
      </c>
      <c r="L126">
        <f t="shared" ref="L126:L139" si="61">L4</f>
        <v>165</v>
      </c>
      <c r="M126">
        <f t="shared" si="45"/>
        <v>1</v>
      </c>
      <c r="N126">
        <f t="shared" si="45"/>
        <v>-1</v>
      </c>
      <c r="O126">
        <f t="shared" si="46"/>
        <v>-1</v>
      </c>
      <c r="P126">
        <f t="shared" si="46"/>
        <v>1</v>
      </c>
      <c r="Q126">
        <f t="shared" si="47"/>
        <v>1</v>
      </c>
      <c r="AB126" s="72">
        <v>125</v>
      </c>
      <c r="AC126">
        <v>102</v>
      </c>
      <c r="AD126">
        <f t="shared" si="58"/>
        <v>-1</v>
      </c>
      <c r="AE126">
        <f t="shared" si="58"/>
        <v>-1</v>
      </c>
      <c r="AF126">
        <f t="shared" si="58"/>
        <v>1</v>
      </c>
      <c r="AG126">
        <f t="shared" si="60"/>
        <v>385</v>
      </c>
      <c r="AH126">
        <f t="shared" si="35"/>
        <v>315.21593943882408</v>
      </c>
      <c r="AI126">
        <f t="shared" si="43"/>
        <v>297.22222222222223</v>
      </c>
      <c r="AJ126">
        <f t="shared" si="36"/>
        <v>69.78406056117592</v>
      </c>
      <c r="AK126">
        <f t="shared" si="37"/>
        <v>99.629629629629633</v>
      </c>
      <c r="AL126">
        <f t="shared" si="38"/>
        <v>96.179809377067045</v>
      </c>
    </row>
    <row r="127" spans="1:38" x14ac:dyDescent="0.4">
      <c r="A127">
        <v>108</v>
      </c>
      <c r="B127">
        <f t="shared" si="59"/>
        <v>-1</v>
      </c>
      <c r="C127">
        <f t="shared" si="59"/>
        <v>1</v>
      </c>
      <c r="D127">
        <f t="shared" si="59"/>
        <v>-1</v>
      </c>
      <c r="E127">
        <f t="shared" si="48"/>
        <v>-1</v>
      </c>
      <c r="F127">
        <f t="shared" si="48"/>
        <v>-1</v>
      </c>
      <c r="G127">
        <f t="shared" si="49"/>
        <v>1</v>
      </c>
      <c r="H127">
        <f t="shared" si="50"/>
        <v>1</v>
      </c>
      <c r="I127">
        <f t="shared" si="51"/>
        <v>1</v>
      </c>
      <c r="J127">
        <f t="shared" si="51"/>
        <v>1</v>
      </c>
      <c r="K127">
        <f t="shared" si="51"/>
        <v>1</v>
      </c>
      <c r="L127">
        <f t="shared" si="61"/>
        <v>195</v>
      </c>
      <c r="M127">
        <f t="shared" si="45"/>
        <v>-1</v>
      </c>
      <c r="N127">
        <f t="shared" si="45"/>
        <v>1</v>
      </c>
      <c r="O127">
        <f t="shared" si="46"/>
        <v>-1</v>
      </c>
      <c r="P127">
        <f t="shared" si="46"/>
        <v>-1</v>
      </c>
      <c r="Q127">
        <f t="shared" si="47"/>
        <v>1</v>
      </c>
      <c r="AB127" s="72">
        <v>126</v>
      </c>
      <c r="AC127">
        <v>100</v>
      </c>
      <c r="AD127">
        <f t="shared" si="58"/>
        <v>1</v>
      </c>
      <c r="AE127">
        <f t="shared" si="58"/>
        <v>-1</v>
      </c>
      <c r="AF127">
        <f t="shared" si="58"/>
        <v>1</v>
      </c>
      <c r="AG127">
        <f t="shared" si="60"/>
        <v>135</v>
      </c>
      <c r="AH127">
        <f t="shared" si="35"/>
        <v>193.8571453484937</v>
      </c>
      <c r="AI127">
        <f t="shared" si="43"/>
        <v>154.44444444444446</v>
      </c>
      <c r="AJ127">
        <f t="shared" si="36"/>
        <v>-58.857145348493702</v>
      </c>
      <c r="AK127">
        <f t="shared" si="37"/>
        <v>20.37037037037037</v>
      </c>
      <c r="AL127">
        <f t="shared" si="38"/>
        <v>-72.963729365259411</v>
      </c>
    </row>
    <row r="128" spans="1:38" x14ac:dyDescent="0.4">
      <c r="A128">
        <v>109</v>
      </c>
      <c r="B128">
        <f t="shared" si="59"/>
        <v>1</v>
      </c>
      <c r="C128">
        <f t="shared" si="59"/>
        <v>1</v>
      </c>
      <c r="D128">
        <f t="shared" si="59"/>
        <v>-1</v>
      </c>
      <c r="E128">
        <f t="shared" si="48"/>
        <v>1</v>
      </c>
      <c r="F128">
        <f t="shared" si="48"/>
        <v>-1</v>
      </c>
      <c r="G128">
        <f t="shared" si="49"/>
        <v>-1</v>
      </c>
      <c r="H128">
        <f t="shared" si="50"/>
        <v>-1</v>
      </c>
      <c r="I128">
        <f t="shared" si="51"/>
        <v>1</v>
      </c>
      <c r="J128">
        <f t="shared" si="51"/>
        <v>1</v>
      </c>
      <c r="K128">
        <f t="shared" si="51"/>
        <v>1</v>
      </c>
      <c r="L128">
        <f t="shared" si="61"/>
        <v>155</v>
      </c>
      <c r="M128">
        <f t="shared" si="45"/>
        <v>1</v>
      </c>
      <c r="N128">
        <f t="shared" si="45"/>
        <v>1</v>
      </c>
      <c r="O128">
        <f t="shared" si="46"/>
        <v>1</v>
      </c>
      <c r="P128">
        <f t="shared" si="46"/>
        <v>-1</v>
      </c>
      <c r="Q128">
        <f t="shared" si="47"/>
        <v>1</v>
      </c>
      <c r="AB128" s="72">
        <v>127</v>
      </c>
      <c r="AC128">
        <v>109</v>
      </c>
      <c r="AD128">
        <f t="shared" si="58"/>
        <v>-1</v>
      </c>
      <c r="AE128">
        <f t="shared" si="58"/>
        <v>1</v>
      </c>
      <c r="AF128">
        <f t="shared" si="58"/>
        <v>1</v>
      </c>
      <c r="AG128">
        <f t="shared" si="60"/>
        <v>275</v>
      </c>
      <c r="AH128">
        <f t="shared" si="35"/>
        <v>234.02593029563073</v>
      </c>
      <c r="AI128">
        <f t="shared" si="43"/>
        <v>225.55555555555554</v>
      </c>
      <c r="AJ128">
        <f t="shared" si="36"/>
        <v>40.974069704369271</v>
      </c>
      <c r="AK128">
        <f t="shared" si="37"/>
        <v>96.666666666666671</v>
      </c>
      <c r="AL128">
        <f t="shared" si="38"/>
        <v>55.46493125597484</v>
      </c>
    </row>
    <row r="129" spans="1:38" x14ac:dyDescent="0.4">
      <c r="A129">
        <v>110</v>
      </c>
      <c r="B129">
        <f t="shared" si="59"/>
        <v>-1</v>
      </c>
      <c r="C129">
        <f t="shared" si="59"/>
        <v>-1</v>
      </c>
      <c r="D129">
        <f t="shared" si="59"/>
        <v>1</v>
      </c>
      <c r="E129">
        <f t="shared" si="48"/>
        <v>1</v>
      </c>
      <c r="F129">
        <f t="shared" si="48"/>
        <v>-1</v>
      </c>
      <c r="G129">
        <f t="shared" si="49"/>
        <v>-1</v>
      </c>
      <c r="H129">
        <f t="shared" si="50"/>
        <v>1</v>
      </c>
      <c r="I129">
        <f t="shared" si="51"/>
        <v>1</v>
      </c>
      <c r="J129">
        <f t="shared" si="51"/>
        <v>1</v>
      </c>
      <c r="K129">
        <f t="shared" si="51"/>
        <v>1</v>
      </c>
      <c r="L129">
        <f t="shared" si="61"/>
        <v>295</v>
      </c>
      <c r="M129">
        <f t="shared" si="45"/>
        <v>-1</v>
      </c>
      <c r="N129">
        <f t="shared" si="45"/>
        <v>-1</v>
      </c>
      <c r="O129">
        <f t="shared" si="46"/>
        <v>1</v>
      </c>
      <c r="P129">
        <f t="shared" si="46"/>
        <v>-1</v>
      </c>
      <c r="Q129">
        <f t="shared" si="47"/>
        <v>1</v>
      </c>
      <c r="AB129" s="72">
        <v>128</v>
      </c>
      <c r="AC129">
        <v>91</v>
      </c>
      <c r="AD129">
        <f t="shared" si="58"/>
        <v>1</v>
      </c>
      <c r="AE129">
        <f t="shared" si="58"/>
        <v>1</v>
      </c>
      <c r="AF129">
        <f t="shared" si="58"/>
        <v>1</v>
      </c>
      <c r="AG129">
        <f t="shared" si="60"/>
        <v>205</v>
      </c>
      <c r="AH129">
        <f t="shared" si="35"/>
        <v>217.11158064974501</v>
      </c>
      <c r="AI129">
        <f t="shared" si="43"/>
        <v>199.44444444444446</v>
      </c>
      <c r="AJ129">
        <f t="shared" si="36"/>
        <v>-12.111580649745008</v>
      </c>
      <c r="AK129">
        <f t="shared" si="37"/>
        <v>66.296296296296305</v>
      </c>
      <c r="AL129">
        <f t="shared" si="38"/>
        <v>-12.712744847893585</v>
      </c>
    </row>
    <row r="130" spans="1:38" x14ac:dyDescent="0.4">
      <c r="A130">
        <v>111</v>
      </c>
      <c r="B130">
        <f t="shared" si="59"/>
        <v>1</v>
      </c>
      <c r="C130">
        <f t="shared" si="59"/>
        <v>-1</v>
      </c>
      <c r="D130">
        <f t="shared" si="59"/>
        <v>1</v>
      </c>
      <c r="E130">
        <f t="shared" si="48"/>
        <v>-1</v>
      </c>
      <c r="F130">
        <f t="shared" si="48"/>
        <v>-1</v>
      </c>
      <c r="G130">
        <f t="shared" si="49"/>
        <v>1</v>
      </c>
      <c r="H130">
        <f t="shared" si="50"/>
        <v>-1</v>
      </c>
      <c r="I130">
        <f t="shared" si="51"/>
        <v>1</v>
      </c>
      <c r="J130">
        <f t="shared" si="51"/>
        <v>1</v>
      </c>
      <c r="K130">
        <f t="shared" si="51"/>
        <v>1</v>
      </c>
      <c r="L130">
        <f t="shared" si="61"/>
        <v>140</v>
      </c>
      <c r="M130">
        <f t="shared" si="45"/>
        <v>1</v>
      </c>
      <c r="N130">
        <f t="shared" si="45"/>
        <v>-1</v>
      </c>
      <c r="O130">
        <f t="shared" si="46"/>
        <v>-1</v>
      </c>
      <c r="P130">
        <f t="shared" si="46"/>
        <v>-1</v>
      </c>
      <c r="Q130">
        <f t="shared" si="47"/>
        <v>1</v>
      </c>
      <c r="AB130" s="72">
        <v>129</v>
      </c>
      <c r="AC130">
        <v>129</v>
      </c>
      <c r="AD130">
        <f t="shared" ref="AD130:AF136" si="62">AD115</f>
        <v>-1.6819999999999999</v>
      </c>
      <c r="AE130">
        <f t="shared" si="62"/>
        <v>0</v>
      </c>
      <c r="AF130">
        <f t="shared" si="62"/>
        <v>0</v>
      </c>
      <c r="AG130">
        <f t="shared" si="60"/>
        <v>175</v>
      </c>
      <c r="AH130">
        <f t="shared" si="35"/>
        <v>321.20890508741979</v>
      </c>
      <c r="AI130">
        <f t="shared" si="43"/>
        <v>179.44444444444446</v>
      </c>
      <c r="AJ130">
        <f t="shared" si="36"/>
        <v>-146.20890508741979</v>
      </c>
      <c r="AK130">
        <f t="shared" si="37"/>
        <v>3.3333333333333335</v>
      </c>
      <c r="AL130">
        <f t="shared" si="38"/>
        <v>-121.46493125597488</v>
      </c>
    </row>
    <row r="131" spans="1:38" x14ac:dyDescent="0.4">
      <c r="A131">
        <v>112</v>
      </c>
      <c r="B131">
        <f t="shared" si="59"/>
        <v>-1</v>
      </c>
      <c r="C131">
        <f t="shared" si="59"/>
        <v>1</v>
      </c>
      <c r="D131">
        <f t="shared" si="59"/>
        <v>1</v>
      </c>
      <c r="E131">
        <f t="shared" si="48"/>
        <v>-1</v>
      </c>
      <c r="F131">
        <f t="shared" si="48"/>
        <v>1</v>
      </c>
      <c r="G131">
        <f t="shared" si="49"/>
        <v>-1</v>
      </c>
      <c r="H131">
        <f t="shared" si="50"/>
        <v>-1</v>
      </c>
      <c r="I131">
        <f t="shared" si="51"/>
        <v>1</v>
      </c>
      <c r="J131">
        <f t="shared" si="51"/>
        <v>1</v>
      </c>
      <c r="K131">
        <f t="shared" si="51"/>
        <v>1</v>
      </c>
      <c r="L131">
        <f t="shared" si="61"/>
        <v>210</v>
      </c>
      <c r="M131">
        <f t="shared" si="45"/>
        <v>-1</v>
      </c>
      <c r="N131">
        <f t="shared" si="45"/>
        <v>1</v>
      </c>
      <c r="O131">
        <f t="shared" si="46"/>
        <v>-1</v>
      </c>
      <c r="P131">
        <f t="shared" si="46"/>
        <v>1</v>
      </c>
      <c r="Q131">
        <f t="shared" si="47"/>
        <v>1</v>
      </c>
      <c r="AB131" s="72">
        <v>130</v>
      </c>
      <c r="AC131">
        <v>123</v>
      </c>
      <c r="AD131">
        <f t="shared" si="62"/>
        <v>1.6819999999999999</v>
      </c>
      <c r="AE131">
        <f t="shared" si="62"/>
        <v>0</v>
      </c>
      <c r="AF131">
        <f t="shared" si="62"/>
        <v>0</v>
      </c>
      <c r="AG131">
        <f t="shared" si="60"/>
        <v>170</v>
      </c>
      <c r="AH131">
        <f t="shared" ref="AH131:AH136" si="63">$S$45+$S$46*AD131+$S$47*AE131+$S$48*AD131*AE131+$S$49*AE131*AF131+$S$50*AF131^2</f>
        <v>204.92119120526203</v>
      </c>
      <c r="AI131">
        <f t="shared" si="43"/>
        <v>181.11111111111111</v>
      </c>
      <c r="AJ131">
        <f t="shared" ref="AJ131:AJ136" si="64">AG131-AH131</f>
        <v>-34.921191205262033</v>
      </c>
      <c r="AK131">
        <f t="shared" ref="AK131:AK136" si="65">(_xlfn.RANK.EQ(AJ131,$AJ$2:$AJ$136,1)-0.5)/135*100</f>
        <v>41.851851851851848</v>
      </c>
      <c r="AL131">
        <f t="shared" ref="AL131:AL136" si="66">_xlfn.NORM.INV(AK131/100,$AJ$138,$AJ$140)</f>
        <v>-42.921891756618457</v>
      </c>
    </row>
    <row r="132" spans="1:38" x14ac:dyDescent="0.4">
      <c r="A132">
        <v>113</v>
      </c>
      <c r="B132">
        <f t="shared" ref="B132:D147" si="67">B117</f>
        <v>1</v>
      </c>
      <c r="C132">
        <f t="shared" si="67"/>
        <v>1</v>
      </c>
      <c r="D132">
        <f t="shared" si="67"/>
        <v>1</v>
      </c>
      <c r="E132">
        <f t="shared" si="48"/>
        <v>1</v>
      </c>
      <c r="F132">
        <f t="shared" si="48"/>
        <v>1</v>
      </c>
      <c r="G132">
        <f t="shared" si="49"/>
        <v>1</v>
      </c>
      <c r="H132">
        <f t="shared" si="50"/>
        <v>1</v>
      </c>
      <c r="I132">
        <f t="shared" si="51"/>
        <v>1</v>
      </c>
      <c r="J132">
        <f t="shared" si="51"/>
        <v>1</v>
      </c>
      <c r="K132">
        <f t="shared" si="51"/>
        <v>1</v>
      </c>
      <c r="L132">
        <f t="shared" si="61"/>
        <v>175</v>
      </c>
      <c r="M132">
        <f t="shared" si="45"/>
        <v>1</v>
      </c>
      <c r="N132">
        <f t="shared" si="45"/>
        <v>1</v>
      </c>
      <c r="O132">
        <f t="shared" si="46"/>
        <v>1</v>
      </c>
      <c r="P132">
        <f t="shared" si="46"/>
        <v>1</v>
      </c>
      <c r="Q132">
        <f t="shared" si="47"/>
        <v>1</v>
      </c>
      <c r="AB132" s="72">
        <v>131</v>
      </c>
      <c r="AC132">
        <v>134</v>
      </c>
      <c r="AD132">
        <f t="shared" si="62"/>
        <v>0</v>
      </c>
      <c r="AE132">
        <f t="shared" si="62"/>
        <v>-1.6819999999999999</v>
      </c>
      <c r="AF132">
        <f t="shared" si="62"/>
        <v>0</v>
      </c>
      <c r="AG132">
        <f t="shared" si="60"/>
        <v>205</v>
      </c>
      <c r="AH132">
        <f t="shared" si="63"/>
        <v>308.91917916909983</v>
      </c>
      <c r="AI132">
        <f t="shared" si="43"/>
        <v>196.11111111111111</v>
      </c>
      <c r="AJ132">
        <f t="shared" si="64"/>
        <v>-103.91917916909983</v>
      </c>
      <c r="AK132">
        <f t="shared" si="65"/>
        <v>10</v>
      </c>
      <c r="AL132">
        <f t="shared" si="66"/>
        <v>-94.819873691367519</v>
      </c>
    </row>
    <row r="133" spans="1:38" x14ac:dyDescent="0.4">
      <c r="A133">
        <v>114</v>
      </c>
      <c r="B133">
        <f t="shared" si="67"/>
        <v>-1.6819999999999999</v>
      </c>
      <c r="C133">
        <f t="shared" si="67"/>
        <v>0</v>
      </c>
      <c r="D133">
        <f t="shared" si="67"/>
        <v>0</v>
      </c>
      <c r="E133">
        <f t="shared" si="48"/>
        <v>0</v>
      </c>
      <c r="F133">
        <f t="shared" si="48"/>
        <v>0</v>
      </c>
      <c r="G133">
        <f t="shared" si="49"/>
        <v>0</v>
      </c>
      <c r="H133">
        <f t="shared" si="50"/>
        <v>0</v>
      </c>
      <c r="I133">
        <f t="shared" si="51"/>
        <v>2.8291239999999998</v>
      </c>
      <c r="J133">
        <f t="shared" si="51"/>
        <v>0</v>
      </c>
      <c r="K133">
        <f t="shared" si="51"/>
        <v>0</v>
      </c>
      <c r="L133">
        <f t="shared" si="61"/>
        <v>175</v>
      </c>
      <c r="M133">
        <f t="shared" si="45"/>
        <v>-1.6819999999999999</v>
      </c>
      <c r="N133">
        <f t="shared" si="45"/>
        <v>0</v>
      </c>
      <c r="O133">
        <f t="shared" si="46"/>
        <v>0</v>
      </c>
      <c r="P133">
        <f t="shared" si="46"/>
        <v>0</v>
      </c>
      <c r="Q133">
        <f t="shared" si="47"/>
        <v>0</v>
      </c>
      <c r="AB133" s="72">
        <v>132</v>
      </c>
      <c r="AC133">
        <v>126</v>
      </c>
      <c r="AD133">
        <f t="shared" si="62"/>
        <v>0</v>
      </c>
      <c r="AE133">
        <f t="shared" si="62"/>
        <v>1.6819999999999999</v>
      </c>
      <c r="AF133">
        <f t="shared" si="62"/>
        <v>0</v>
      </c>
      <c r="AG133">
        <f t="shared" si="60"/>
        <v>220</v>
      </c>
      <c r="AH133">
        <f t="shared" si="63"/>
        <v>217.21091712358205</v>
      </c>
      <c r="AI133">
        <f t="shared" si="43"/>
        <v>214.44444444444446</v>
      </c>
      <c r="AJ133">
        <f t="shared" si="64"/>
        <v>2.7890828764179503</v>
      </c>
      <c r="AK133">
        <f t="shared" si="65"/>
        <v>78.148148148148138</v>
      </c>
      <c r="AL133">
        <f t="shared" si="66"/>
        <v>4.4911159367999645</v>
      </c>
    </row>
    <row r="134" spans="1:38" x14ac:dyDescent="0.4">
      <c r="A134">
        <v>115</v>
      </c>
      <c r="B134">
        <f t="shared" si="67"/>
        <v>1.6819999999999999</v>
      </c>
      <c r="C134">
        <f t="shared" si="67"/>
        <v>0</v>
      </c>
      <c r="D134">
        <f t="shared" si="67"/>
        <v>0</v>
      </c>
      <c r="E134">
        <f t="shared" si="48"/>
        <v>0</v>
      </c>
      <c r="F134">
        <f t="shared" si="48"/>
        <v>0</v>
      </c>
      <c r="G134">
        <f t="shared" si="49"/>
        <v>0</v>
      </c>
      <c r="H134">
        <f t="shared" si="50"/>
        <v>0</v>
      </c>
      <c r="I134">
        <f t="shared" si="51"/>
        <v>2.8291239999999998</v>
      </c>
      <c r="J134">
        <f t="shared" si="51"/>
        <v>0</v>
      </c>
      <c r="K134">
        <f t="shared" si="51"/>
        <v>0</v>
      </c>
      <c r="L134">
        <f t="shared" si="61"/>
        <v>165</v>
      </c>
      <c r="M134">
        <f t="shared" si="45"/>
        <v>1.6819999999999999</v>
      </c>
      <c r="N134">
        <f t="shared" si="45"/>
        <v>0</v>
      </c>
      <c r="O134">
        <f t="shared" si="46"/>
        <v>0</v>
      </c>
      <c r="P134">
        <f t="shared" si="46"/>
        <v>0</v>
      </c>
      <c r="Q134">
        <f t="shared" si="47"/>
        <v>0</v>
      </c>
      <c r="AB134" s="72">
        <v>133</v>
      </c>
      <c r="AC134">
        <v>125</v>
      </c>
      <c r="AD134">
        <f t="shared" si="62"/>
        <v>0</v>
      </c>
      <c r="AE134">
        <f t="shared" si="62"/>
        <v>0</v>
      </c>
      <c r="AF134">
        <f t="shared" si="62"/>
        <v>-1.6819999999999999</v>
      </c>
      <c r="AG134">
        <f t="shared" si="60"/>
        <v>170</v>
      </c>
      <c r="AH134">
        <f t="shared" si="63"/>
        <v>197.96011723478756</v>
      </c>
      <c r="AI134">
        <f t="shared" si="43"/>
        <v>195</v>
      </c>
      <c r="AJ134">
        <f t="shared" si="64"/>
        <v>-27.96011723478756</v>
      </c>
      <c r="AK134">
        <f t="shared" si="65"/>
        <v>47.777777777777779</v>
      </c>
      <c r="AL134">
        <f t="shared" si="66"/>
        <v>-35.688402081904265</v>
      </c>
    </row>
    <row r="135" spans="1:38" x14ac:dyDescent="0.4">
      <c r="A135">
        <v>116</v>
      </c>
      <c r="B135">
        <f t="shared" si="67"/>
        <v>0</v>
      </c>
      <c r="C135">
        <f t="shared" si="67"/>
        <v>-1.6819999999999999</v>
      </c>
      <c r="D135">
        <f t="shared" si="67"/>
        <v>0</v>
      </c>
      <c r="E135">
        <f t="shared" si="48"/>
        <v>0</v>
      </c>
      <c r="F135">
        <f t="shared" si="48"/>
        <v>0</v>
      </c>
      <c r="G135">
        <f t="shared" si="49"/>
        <v>0</v>
      </c>
      <c r="H135">
        <f t="shared" si="50"/>
        <v>0</v>
      </c>
      <c r="I135">
        <f t="shared" si="51"/>
        <v>0</v>
      </c>
      <c r="J135">
        <f t="shared" si="51"/>
        <v>2.8291239999999998</v>
      </c>
      <c r="K135">
        <f t="shared" si="51"/>
        <v>0</v>
      </c>
      <c r="L135">
        <f t="shared" si="61"/>
        <v>180</v>
      </c>
      <c r="M135">
        <f t="shared" si="45"/>
        <v>0</v>
      </c>
      <c r="N135">
        <f t="shared" si="45"/>
        <v>-1.6819999999999999</v>
      </c>
      <c r="O135">
        <f t="shared" si="46"/>
        <v>0</v>
      </c>
      <c r="P135">
        <f t="shared" si="46"/>
        <v>0</v>
      </c>
      <c r="Q135">
        <f t="shared" si="47"/>
        <v>0</v>
      </c>
      <c r="AB135" s="72">
        <v>134</v>
      </c>
      <c r="AC135">
        <v>118</v>
      </c>
      <c r="AD135">
        <f t="shared" si="62"/>
        <v>0</v>
      </c>
      <c r="AE135">
        <f t="shared" si="62"/>
        <v>0</v>
      </c>
      <c r="AF135">
        <f t="shared" si="62"/>
        <v>1.6819999999999999</v>
      </c>
      <c r="AG135">
        <f t="shared" si="60"/>
        <v>240</v>
      </c>
      <c r="AH135">
        <f t="shared" si="63"/>
        <v>197.96011723478756</v>
      </c>
      <c r="AI135">
        <f t="shared" si="43"/>
        <v>226.66666666666666</v>
      </c>
      <c r="AJ135">
        <f t="shared" si="64"/>
        <v>42.03988276521244</v>
      </c>
      <c r="AK135">
        <f t="shared" si="65"/>
        <v>97.407407407407405</v>
      </c>
      <c r="AL135">
        <f t="shared" si="66"/>
        <v>60.792709163934894</v>
      </c>
    </row>
    <row r="136" spans="1:38" x14ac:dyDescent="0.4">
      <c r="A136">
        <v>117</v>
      </c>
      <c r="B136">
        <f t="shared" si="67"/>
        <v>0</v>
      </c>
      <c r="C136">
        <f t="shared" si="67"/>
        <v>1.6819999999999999</v>
      </c>
      <c r="D136">
        <f t="shared" si="67"/>
        <v>0</v>
      </c>
      <c r="E136">
        <f t="shared" si="48"/>
        <v>0</v>
      </c>
      <c r="F136">
        <f t="shared" si="48"/>
        <v>0</v>
      </c>
      <c r="G136">
        <f t="shared" si="49"/>
        <v>0</v>
      </c>
      <c r="H136">
        <f t="shared" si="50"/>
        <v>0</v>
      </c>
      <c r="I136">
        <f t="shared" si="51"/>
        <v>0</v>
      </c>
      <c r="J136">
        <f t="shared" si="51"/>
        <v>2.8291239999999998</v>
      </c>
      <c r="K136">
        <f t="shared" si="51"/>
        <v>0</v>
      </c>
      <c r="L136">
        <f t="shared" si="61"/>
        <v>235</v>
      </c>
      <c r="M136">
        <f t="shared" si="45"/>
        <v>0</v>
      </c>
      <c r="N136">
        <f t="shared" si="45"/>
        <v>1.6819999999999999</v>
      </c>
      <c r="O136">
        <f t="shared" si="46"/>
        <v>0</v>
      </c>
      <c r="P136">
        <f t="shared" si="46"/>
        <v>0</v>
      </c>
      <c r="Q136">
        <f t="shared" si="47"/>
        <v>0</v>
      </c>
      <c r="AB136" s="72">
        <v>135</v>
      </c>
      <c r="AC136">
        <v>128</v>
      </c>
      <c r="AD136">
        <f t="shared" si="62"/>
        <v>0</v>
      </c>
      <c r="AE136">
        <f t="shared" si="62"/>
        <v>0</v>
      </c>
      <c r="AF136">
        <f t="shared" si="62"/>
        <v>0</v>
      </c>
      <c r="AG136">
        <f t="shared" si="60"/>
        <v>220</v>
      </c>
      <c r="AH136">
        <f t="shared" si="63"/>
        <v>263.06504814634093</v>
      </c>
      <c r="AI136">
        <f t="shared" si="43"/>
        <v>228.33333333333334</v>
      </c>
      <c r="AJ136">
        <f t="shared" si="64"/>
        <v>-43.065048146340928</v>
      </c>
      <c r="AK136">
        <f t="shared" si="65"/>
        <v>31.481481481481481</v>
      </c>
      <c r="AL136">
        <f t="shared" si="66"/>
        <v>-56.262835870750891</v>
      </c>
    </row>
    <row r="137" spans="1:38" x14ac:dyDescent="0.4">
      <c r="A137">
        <v>118</v>
      </c>
      <c r="B137">
        <f t="shared" si="67"/>
        <v>0</v>
      </c>
      <c r="C137">
        <f t="shared" si="67"/>
        <v>0</v>
      </c>
      <c r="D137">
        <f t="shared" si="67"/>
        <v>-1.6819999999999999</v>
      </c>
      <c r="E137">
        <f t="shared" si="48"/>
        <v>0</v>
      </c>
      <c r="F137">
        <f t="shared" si="48"/>
        <v>0</v>
      </c>
      <c r="G137">
        <f t="shared" si="49"/>
        <v>0</v>
      </c>
      <c r="H137">
        <f t="shared" si="50"/>
        <v>0</v>
      </c>
      <c r="I137">
        <f t="shared" si="51"/>
        <v>0</v>
      </c>
      <c r="J137">
        <f t="shared" si="51"/>
        <v>0</v>
      </c>
      <c r="K137">
        <f t="shared" si="51"/>
        <v>2.8291239999999998</v>
      </c>
      <c r="L137">
        <f t="shared" si="61"/>
        <v>155</v>
      </c>
      <c r="M137">
        <f t="shared" si="45"/>
        <v>0</v>
      </c>
      <c r="N137">
        <f t="shared" si="45"/>
        <v>0</v>
      </c>
      <c r="O137">
        <f t="shared" si="46"/>
        <v>0</v>
      </c>
      <c r="P137">
        <f t="shared" si="46"/>
        <v>0</v>
      </c>
      <c r="Q137">
        <f t="shared" si="47"/>
        <v>2.8291239999999998</v>
      </c>
      <c r="AJ137" t="s">
        <v>95</v>
      </c>
    </row>
    <row r="138" spans="1:38" x14ac:dyDescent="0.4">
      <c r="A138">
        <v>119</v>
      </c>
      <c r="B138">
        <f t="shared" si="67"/>
        <v>0</v>
      </c>
      <c r="C138">
        <f t="shared" si="67"/>
        <v>0</v>
      </c>
      <c r="D138">
        <f t="shared" si="67"/>
        <v>1.6819999999999999</v>
      </c>
      <c r="E138">
        <f t="shared" si="48"/>
        <v>0</v>
      </c>
      <c r="F138">
        <f t="shared" si="48"/>
        <v>0</v>
      </c>
      <c r="G138">
        <f t="shared" si="49"/>
        <v>0</v>
      </c>
      <c r="H138">
        <f t="shared" si="50"/>
        <v>0</v>
      </c>
      <c r="I138">
        <f t="shared" si="51"/>
        <v>0</v>
      </c>
      <c r="J138">
        <f t="shared" si="51"/>
        <v>0</v>
      </c>
      <c r="K138">
        <f t="shared" si="51"/>
        <v>2.8291239999999998</v>
      </c>
      <c r="L138">
        <f t="shared" si="61"/>
        <v>230</v>
      </c>
      <c r="M138">
        <f t="shared" si="45"/>
        <v>0</v>
      </c>
      <c r="N138">
        <f t="shared" si="45"/>
        <v>0</v>
      </c>
      <c r="O138">
        <f t="shared" si="46"/>
        <v>0</v>
      </c>
      <c r="P138">
        <f t="shared" si="46"/>
        <v>0</v>
      </c>
      <c r="Q138">
        <f t="shared" si="47"/>
        <v>2.8291239999999998</v>
      </c>
      <c r="AJ138">
        <f>AVERAGE(AJ2:AJ136)</f>
        <v>-33.000000000000021</v>
      </c>
    </row>
    <row r="139" spans="1:38" x14ac:dyDescent="0.4">
      <c r="A139">
        <v>120</v>
      </c>
      <c r="B139">
        <f t="shared" si="67"/>
        <v>0</v>
      </c>
      <c r="C139">
        <f t="shared" si="67"/>
        <v>0</v>
      </c>
      <c r="D139">
        <f t="shared" si="67"/>
        <v>0</v>
      </c>
      <c r="E139">
        <f t="shared" si="48"/>
        <v>0</v>
      </c>
      <c r="F139">
        <f t="shared" si="48"/>
        <v>0</v>
      </c>
      <c r="G139">
        <f t="shared" si="49"/>
        <v>0</v>
      </c>
      <c r="H139">
        <f t="shared" si="50"/>
        <v>0</v>
      </c>
      <c r="I139">
        <f t="shared" si="51"/>
        <v>0</v>
      </c>
      <c r="J139">
        <f t="shared" si="51"/>
        <v>0</v>
      </c>
      <c r="K139">
        <f t="shared" si="51"/>
        <v>0</v>
      </c>
      <c r="L139">
        <f t="shared" si="61"/>
        <v>200</v>
      </c>
      <c r="M139">
        <f t="shared" si="45"/>
        <v>0</v>
      </c>
      <c r="N139">
        <f t="shared" si="45"/>
        <v>0</v>
      </c>
      <c r="O139">
        <f t="shared" si="46"/>
        <v>0</v>
      </c>
      <c r="P139">
        <f t="shared" si="46"/>
        <v>0</v>
      </c>
      <c r="Q139">
        <f t="shared" si="47"/>
        <v>0</v>
      </c>
      <c r="AJ139" t="s">
        <v>240</v>
      </c>
    </row>
    <row r="140" spans="1:38" x14ac:dyDescent="0.4">
      <c r="A140">
        <v>121</v>
      </c>
      <c r="B140">
        <f t="shared" si="67"/>
        <v>-1</v>
      </c>
      <c r="C140">
        <f t="shared" si="67"/>
        <v>-1</v>
      </c>
      <c r="D140">
        <f t="shared" si="67"/>
        <v>-1</v>
      </c>
      <c r="E140">
        <f t="shared" si="48"/>
        <v>1</v>
      </c>
      <c r="F140">
        <f t="shared" si="48"/>
        <v>1</v>
      </c>
      <c r="G140">
        <f t="shared" si="49"/>
        <v>1</v>
      </c>
      <c r="H140">
        <f t="shared" si="50"/>
        <v>-1</v>
      </c>
      <c r="I140">
        <f t="shared" si="51"/>
        <v>1</v>
      </c>
      <c r="J140">
        <f t="shared" si="51"/>
        <v>1</v>
      </c>
      <c r="K140">
        <f t="shared" si="51"/>
        <v>1</v>
      </c>
      <c r="L140">
        <f>M3</f>
        <v>360</v>
      </c>
      <c r="M140">
        <f t="shared" si="45"/>
        <v>-1</v>
      </c>
      <c r="N140">
        <f t="shared" si="45"/>
        <v>-1</v>
      </c>
      <c r="O140">
        <f t="shared" si="46"/>
        <v>1</v>
      </c>
      <c r="P140">
        <f t="shared" si="46"/>
        <v>1</v>
      </c>
      <c r="Q140">
        <f t="shared" si="47"/>
        <v>1</v>
      </c>
      <c r="AJ140">
        <f>_xlfn.STDEV.S(AJ2:AJ136)</f>
        <v>48.238303751044846</v>
      </c>
    </row>
    <row r="141" spans="1:38" x14ac:dyDescent="0.4">
      <c r="A141">
        <v>122</v>
      </c>
      <c r="B141">
        <f t="shared" si="67"/>
        <v>1</v>
      </c>
      <c r="C141">
        <f t="shared" si="67"/>
        <v>-1</v>
      </c>
      <c r="D141">
        <f t="shared" si="67"/>
        <v>-1</v>
      </c>
      <c r="E141">
        <f t="shared" si="48"/>
        <v>-1</v>
      </c>
      <c r="F141">
        <f t="shared" si="48"/>
        <v>1</v>
      </c>
      <c r="G141">
        <f t="shared" si="49"/>
        <v>-1</v>
      </c>
      <c r="H141">
        <f t="shared" si="50"/>
        <v>1</v>
      </c>
      <c r="I141">
        <f t="shared" si="51"/>
        <v>1</v>
      </c>
      <c r="J141">
        <f t="shared" si="51"/>
        <v>1</v>
      </c>
      <c r="K141">
        <f t="shared" si="51"/>
        <v>1</v>
      </c>
      <c r="L141">
        <f t="shared" ref="L141:L154" si="68">M4</f>
        <v>200</v>
      </c>
      <c r="M141">
        <f t="shared" si="45"/>
        <v>1</v>
      </c>
      <c r="N141">
        <f t="shared" si="45"/>
        <v>-1</v>
      </c>
      <c r="O141">
        <f t="shared" si="46"/>
        <v>-1</v>
      </c>
      <c r="P141">
        <f t="shared" si="46"/>
        <v>1</v>
      </c>
      <c r="Q141">
        <f t="shared" si="47"/>
        <v>1</v>
      </c>
    </row>
    <row r="142" spans="1:38" x14ac:dyDescent="0.4">
      <c r="A142">
        <v>123</v>
      </c>
      <c r="B142">
        <f t="shared" si="67"/>
        <v>-1</v>
      </c>
      <c r="C142">
        <f t="shared" si="67"/>
        <v>1</v>
      </c>
      <c r="D142">
        <f t="shared" si="67"/>
        <v>-1</v>
      </c>
      <c r="E142">
        <f t="shared" si="48"/>
        <v>-1</v>
      </c>
      <c r="F142">
        <f t="shared" si="48"/>
        <v>-1</v>
      </c>
      <c r="G142">
        <f t="shared" si="49"/>
        <v>1</v>
      </c>
      <c r="H142">
        <f t="shared" si="50"/>
        <v>1</v>
      </c>
      <c r="I142">
        <f t="shared" si="51"/>
        <v>1</v>
      </c>
      <c r="J142">
        <f t="shared" si="51"/>
        <v>1</v>
      </c>
      <c r="K142">
        <f t="shared" si="51"/>
        <v>1</v>
      </c>
      <c r="L142">
        <f t="shared" si="68"/>
        <v>205</v>
      </c>
      <c r="M142">
        <f t="shared" si="45"/>
        <v>-1</v>
      </c>
      <c r="N142">
        <f t="shared" si="45"/>
        <v>1</v>
      </c>
      <c r="O142">
        <f t="shared" si="46"/>
        <v>-1</v>
      </c>
      <c r="P142">
        <f t="shared" si="46"/>
        <v>-1</v>
      </c>
      <c r="Q142">
        <f t="shared" si="47"/>
        <v>1</v>
      </c>
    </row>
    <row r="143" spans="1:38" x14ac:dyDescent="0.4">
      <c r="A143">
        <v>124</v>
      </c>
      <c r="B143">
        <f t="shared" si="67"/>
        <v>1</v>
      </c>
      <c r="C143">
        <f t="shared" si="67"/>
        <v>1</v>
      </c>
      <c r="D143">
        <f t="shared" si="67"/>
        <v>-1</v>
      </c>
      <c r="E143">
        <f t="shared" si="48"/>
        <v>1</v>
      </c>
      <c r="F143">
        <f t="shared" si="48"/>
        <v>-1</v>
      </c>
      <c r="G143">
        <f t="shared" si="49"/>
        <v>-1</v>
      </c>
      <c r="H143">
        <f t="shared" si="50"/>
        <v>-1</v>
      </c>
      <c r="I143">
        <f t="shared" si="51"/>
        <v>1</v>
      </c>
      <c r="J143">
        <f t="shared" si="51"/>
        <v>1</v>
      </c>
      <c r="K143">
        <f t="shared" si="51"/>
        <v>1</v>
      </c>
      <c r="L143">
        <f t="shared" si="68"/>
        <v>200</v>
      </c>
      <c r="M143">
        <f t="shared" si="45"/>
        <v>1</v>
      </c>
      <c r="N143">
        <f t="shared" si="45"/>
        <v>1</v>
      </c>
      <c r="O143">
        <f t="shared" si="46"/>
        <v>1</v>
      </c>
      <c r="P143">
        <f t="shared" si="46"/>
        <v>-1</v>
      </c>
      <c r="Q143">
        <f t="shared" si="47"/>
        <v>1</v>
      </c>
    </row>
    <row r="144" spans="1:38" x14ac:dyDescent="0.4">
      <c r="A144">
        <v>125</v>
      </c>
      <c r="B144">
        <f t="shared" si="67"/>
        <v>-1</v>
      </c>
      <c r="C144">
        <f t="shared" si="67"/>
        <v>-1</v>
      </c>
      <c r="D144">
        <f t="shared" si="67"/>
        <v>1</v>
      </c>
      <c r="E144">
        <f t="shared" si="48"/>
        <v>1</v>
      </c>
      <c r="F144">
        <f t="shared" si="48"/>
        <v>-1</v>
      </c>
      <c r="G144">
        <f t="shared" si="49"/>
        <v>-1</v>
      </c>
      <c r="H144">
        <f t="shared" si="50"/>
        <v>1</v>
      </c>
      <c r="I144">
        <f t="shared" si="51"/>
        <v>1</v>
      </c>
      <c r="J144">
        <f t="shared" si="51"/>
        <v>1</v>
      </c>
      <c r="K144">
        <f t="shared" si="51"/>
        <v>1</v>
      </c>
      <c r="L144">
        <f t="shared" si="68"/>
        <v>385</v>
      </c>
      <c r="M144">
        <f t="shared" si="45"/>
        <v>-1</v>
      </c>
      <c r="N144">
        <f t="shared" si="45"/>
        <v>-1</v>
      </c>
      <c r="O144">
        <f t="shared" si="46"/>
        <v>1</v>
      </c>
      <c r="P144">
        <f t="shared" si="46"/>
        <v>-1</v>
      </c>
      <c r="Q144">
        <f t="shared" si="47"/>
        <v>1</v>
      </c>
    </row>
    <row r="145" spans="1:17" x14ac:dyDescent="0.4">
      <c r="A145">
        <v>126</v>
      </c>
      <c r="B145">
        <f t="shared" si="67"/>
        <v>1</v>
      </c>
      <c r="C145">
        <f t="shared" si="67"/>
        <v>-1</v>
      </c>
      <c r="D145">
        <f t="shared" si="67"/>
        <v>1</v>
      </c>
      <c r="E145">
        <f t="shared" si="48"/>
        <v>-1</v>
      </c>
      <c r="F145">
        <f t="shared" si="48"/>
        <v>-1</v>
      </c>
      <c r="G145">
        <f t="shared" si="49"/>
        <v>1</v>
      </c>
      <c r="H145">
        <f t="shared" si="50"/>
        <v>-1</v>
      </c>
      <c r="I145">
        <f t="shared" si="51"/>
        <v>1</v>
      </c>
      <c r="J145">
        <f t="shared" si="51"/>
        <v>1</v>
      </c>
      <c r="K145">
        <f t="shared" si="51"/>
        <v>1</v>
      </c>
      <c r="L145">
        <f t="shared" si="68"/>
        <v>135</v>
      </c>
      <c r="M145">
        <f t="shared" si="45"/>
        <v>1</v>
      </c>
      <c r="N145">
        <f t="shared" si="45"/>
        <v>-1</v>
      </c>
      <c r="O145">
        <f t="shared" si="46"/>
        <v>-1</v>
      </c>
      <c r="P145">
        <f t="shared" si="46"/>
        <v>-1</v>
      </c>
      <c r="Q145">
        <f t="shared" si="47"/>
        <v>1</v>
      </c>
    </row>
    <row r="146" spans="1:17" x14ac:dyDescent="0.4">
      <c r="A146">
        <v>127</v>
      </c>
      <c r="B146">
        <f t="shared" si="67"/>
        <v>-1</v>
      </c>
      <c r="C146">
        <f t="shared" si="67"/>
        <v>1</v>
      </c>
      <c r="D146">
        <f t="shared" si="67"/>
        <v>1</v>
      </c>
      <c r="E146">
        <f t="shared" si="48"/>
        <v>-1</v>
      </c>
      <c r="F146">
        <f t="shared" si="48"/>
        <v>1</v>
      </c>
      <c r="G146">
        <f t="shared" si="49"/>
        <v>-1</v>
      </c>
      <c r="H146">
        <f t="shared" si="50"/>
        <v>-1</v>
      </c>
      <c r="I146">
        <f t="shared" si="51"/>
        <v>1</v>
      </c>
      <c r="J146">
        <f t="shared" si="51"/>
        <v>1</v>
      </c>
      <c r="K146">
        <f t="shared" si="51"/>
        <v>1</v>
      </c>
      <c r="L146">
        <f t="shared" si="68"/>
        <v>275</v>
      </c>
      <c r="M146">
        <f t="shared" si="45"/>
        <v>-1</v>
      </c>
      <c r="N146">
        <f t="shared" si="45"/>
        <v>1</v>
      </c>
      <c r="O146">
        <f t="shared" si="46"/>
        <v>-1</v>
      </c>
      <c r="P146">
        <f t="shared" si="46"/>
        <v>1</v>
      </c>
      <c r="Q146">
        <f t="shared" si="47"/>
        <v>1</v>
      </c>
    </row>
    <row r="147" spans="1:17" x14ac:dyDescent="0.4">
      <c r="A147">
        <v>128</v>
      </c>
      <c r="B147">
        <f t="shared" si="67"/>
        <v>1</v>
      </c>
      <c r="C147">
        <f t="shared" si="67"/>
        <v>1</v>
      </c>
      <c r="D147">
        <f t="shared" si="67"/>
        <v>1</v>
      </c>
      <c r="E147">
        <f t="shared" si="48"/>
        <v>1</v>
      </c>
      <c r="F147">
        <f t="shared" si="48"/>
        <v>1</v>
      </c>
      <c r="G147">
        <f t="shared" si="49"/>
        <v>1</v>
      </c>
      <c r="H147">
        <f t="shared" si="50"/>
        <v>1</v>
      </c>
      <c r="I147">
        <f t="shared" si="51"/>
        <v>1</v>
      </c>
      <c r="J147">
        <f t="shared" si="51"/>
        <v>1</v>
      </c>
      <c r="K147">
        <f t="shared" si="51"/>
        <v>1</v>
      </c>
      <c r="L147">
        <f t="shared" si="68"/>
        <v>205</v>
      </c>
      <c r="M147">
        <f t="shared" si="45"/>
        <v>1</v>
      </c>
      <c r="N147">
        <f t="shared" si="45"/>
        <v>1</v>
      </c>
      <c r="O147">
        <f t="shared" si="46"/>
        <v>1</v>
      </c>
      <c r="P147">
        <f t="shared" si="46"/>
        <v>1</v>
      </c>
      <c r="Q147">
        <f t="shared" si="47"/>
        <v>1</v>
      </c>
    </row>
    <row r="148" spans="1:17" x14ac:dyDescent="0.4">
      <c r="A148">
        <v>129</v>
      </c>
      <c r="B148">
        <f t="shared" ref="B148:D154" si="69">B133</f>
        <v>-1.6819999999999999</v>
      </c>
      <c r="C148">
        <f t="shared" si="69"/>
        <v>0</v>
      </c>
      <c r="D148">
        <f t="shared" si="69"/>
        <v>0</v>
      </c>
      <c r="E148">
        <f t="shared" si="48"/>
        <v>0</v>
      </c>
      <c r="F148">
        <f t="shared" si="48"/>
        <v>0</v>
      </c>
      <c r="G148">
        <f t="shared" si="49"/>
        <v>0</v>
      </c>
      <c r="H148">
        <f t="shared" si="50"/>
        <v>0</v>
      </c>
      <c r="I148">
        <f t="shared" si="51"/>
        <v>2.8291239999999998</v>
      </c>
      <c r="J148">
        <f t="shared" si="51"/>
        <v>0</v>
      </c>
      <c r="K148">
        <f t="shared" si="51"/>
        <v>0</v>
      </c>
      <c r="L148">
        <f t="shared" si="68"/>
        <v>175</v>
      </c>
      <c r="M148">
        <f t="shared" ref="M148:N154" si="70">B148</f>
        <v>-1.6819999999999999</v>
      </c>
      <c r="N148">
        <f t="shared" si="70"/>
        <v>0</v>
      </c>
      <c r="O148">
        <f t="shared" ref="O148:P154" si="71">E148</f>
        <v>0</v>
      </c>
      <c r="P148">
        <f t="shared" si="71"/>
        <v>0</v>
      </c>
      <c r="Q148">
        <f t="shared" ref="Q148:Q154" si="72">K148</f>
        <v>0</v>
      </c>
    </row>
    <row r="149" spans="1:17" x14ac:dyDescent="0.4">
      <c r="A149">
        <v>130</v>
      </c>
      <c r="B149">
        <f t="shared" si="69"/>
        <v>1.6819999999999999</v>
      </c>
      <c r="C149">
        <f t="shared" si="69"/>
        <v>0</v>
      </c>
      <c r="D149">
        <f t="shared" si="69"/>
        <v>0</v>
      </c>
      <c r="E149">
        <f t="shared" ref="E149:F154" si="73">B149*C149</f>
        <v>0</v>
      </c>
      <c r="F149">
        <f t="shared" si="73"/>
        <v>0</v>
      </c>
      <c r="G149">
        <f t="shared" ref="G149:G154" si="74">B149*D149</f>
        <v>0</v>
      </c>
      <c r="H149">
        <f t="shared" ref="H149:H154" si="75">B149*C149*D149</f>
        <v>0</v>
      </c>
      <c r="I149">
        <f t="shared" ref="I149:K154" si="76">B149^2</f>
        <v>2.8291239999999998</v>
      </c>
      <c r="J149">
        <f t="shared" si="76"/>
        <v>0</v>
      </c>
      <c r="K149">
        <f t="shared" si="76"/>
        <v>0</v>
      </c>
      <c r="L149">
        <f t="shared" si="68"/>
        <v>170</v>
      </c>
      <c r="M149">
        <f t="shared" si="70"/>
        <v>1.6819999999999999</v>
      </c>
      <c r="N149">
        <f t="shared" si="70"/>
        <v>0</v>
      </c>
      <c r="O149">
        <f t="shared" si="71"/>
        <v>0</v>
      </c>
      <c r="P149">
        <f t="shared" si="71"/>
        <v>0</v>
      </c>
      <c r="Q149">
        <f t="shared" si="72"/>
        <v>0</v>
      </c>
    </row>
    <row r="150" spans="1:17" x14ac:dyDescent="0.4">
      <c r="A150">
        <v>131</v>
      </c>
      <c r="B150">
        <f t="shared" si="69"/>
        <v>0</v>
      </c>
      <c r="C150">
        <f t="shared" si="69"/>
        <v>-1.6819999999999999</v>
      </c>
      <c r="D150">
        <f t="shared" si="69"/>
        <v>0</v>
      </c>
      <c r="E150">
        <f t="shared" si="73"/>
        <v>0</v>
      </c>
      <c r="F150">
        <f t="shared" si="73"/>
        <v>0</v>
      </c>
      <c r="G150">
        <f t="shared" si="74"/>
        <v>0</v>
      </c>
      <c r="H150">
        <f t="shared" si="75"/>
        <v>0</v>
      </c>
      <c r="I150">
        <f t="shared" si="76"/>
        <v>0</v>
      </c>
      <c r="J150">
        <f t="shared" si="76"/>
        <v>2.8291239999999998</v>
      </c>
      <c r="K150">
        <f t="shared" si="76"/>
        <v>0</v>
      </c>
      <c r="L150">
        <f t="shared" si="68"/>
        <v>205</v>
      </c>
      <c r="M150">
        <f t="shared" si="70"/>
        <v>0</v>
      </c>
      <c r="N150">
        <f t="shared" si="70"/>
        <v>-1.6819999999999999</v>
      </c>
      <c r="O150">
        <f t="shared" si="71"/>
        <v>0</v>
      </c>
      <c r="P150">
        <f t="shared" si="71"/>
        <v>0</v>
      </c>
      <c r="Q150">
        <f t="shared" si="72"/>
        <v>0</v>
      </c>
    </row>
    <row r="151" spans="1:17" x14ac:dyDescent="0.4">
      <c r="A151">
        <v>132</v>
      </c>
      <c r="B151">
        <f t="shared" si="69"/>
        <v>0</v>
      </c>
      <c r="C151">
        <f t="shared" si="69"/>
        <v>1.6819999999999999</v>
      </c>
      <c r="D151">
        <f t="shared" si="69"/>
        <v>0</v>
      </c>
      <c r="E151">
        <f t="shared" si="73"/>
        <v>0</v>
      </c>
      <c r="F151">
        <f t="shared" si="73"/>
        <v>0</v>
      </c>
      <c r="G151">
        <f t="shared" si="74"/>
        <v>0</v>
      </c>
      <c r="H151">
        <f t="shared" si="75"/>
        <v>0</v>
      </c>
      <c r="I151">
        <f t="shared" si="76"/>
        <v>0</v>
      </c>
      <c r="J151">
        <f t="shared" si="76"/>
        <v>2.8291239999999998</v>
      </c>
      <c r="K151">
        <f t="shared" si="76"/>
        <v>0</v>
      </c>
      <c r="L151">
        <f t="shared" si="68"/>
        <v>220</v>
      </c>
      <c r="M151">
        <f t="shared" si="70"/>
        <v>0</v>
      </c>
      <c r="N151">
        <f t="shared" si="70"/>
        <v>1.6819999999999999</v>
      </c>
      <c r="O151">
        <f t="shared" si="71"/>
        <v>0</v>
      </c>
      <c r="P151">
        <f t="shared" si="71"/>
        <v>0</v>
      </c>
      <c r="Q151">
        <f t="shared" si="72"/>
        <v>0</v>
      </c>
    </row>
    <row r="152" spans="1:17" x14ac:dyDescent="0.4">
      <c r="A152">
        <v>133</v>
      </c>
      <c r="B152">
        <f t="shared" si="69"/>
        <v>0</v>
      </c>
      <c r="C152">
        <f t="shared" si="69"/>
        <v>0</v>
      </c>
      <c r="D152">
        <f t="shared" si="69"/>
        <v>-1.6819999999999999</v>
      </c>
      <c r="E152">
        <f t="shared" si="73"/>
        <v>0</v>
      </c>
      <c r="F152">
        <f t="shared" si="73"/>
        <v>0</v>
      </c>
      <c r="G152">
        <f t="shared" si="74"/>
        <v>0</v>
      </c>
      <c r="H152">
        <f t="shared" si="75"/>
        <v>0</v>
      </c>
      <c r="I152">
        <f t="shared" si="76"/>
        <v>0</v>
      </c>
      <c r="J152">
        <f t="shared" si="76"/>
        <v>0</v>
      </c>
      <c r="K152">
        <f t="shared" si="76"/>
        <v>2.8291239999999998</v>
      </c>
      <c r="L152">
        <f t="shared" si="68"/>
        <v>170</v>
      </c>
      <c r="M152">
        <f t="shared" si="70"/>
        <v>0</v>
      </c>
      <c r="N152">
        <f t="shared" si="70"/>
        <v>0</v>
      </c>
      <c r="O152">
        <f t="shared" si="71"/>
        <v>0</v>
      </c>
      <c r="P152">
        <f t="shared" si="71"/>
        <v>0</v>
      </c>
      <c r="Q152">
        <f t="shared" si="72"/>
        <v>2.8291239999999998</v>
      </c>
    </row>
    <row r="153" spans="1:17" x14ac:dyDescent="0.4">
      <c r="A153">
        <v>134</v>
      </c>
      <c r="B153">
        <f t="shared" si="69"/>
        <v>0</v>
      </c>
      <c r="C153">
        <f t="shared" si="69"/>
        <v>0</v>
      </c>
      <c r="D153">
        <f t="shared" si="69"/>
        <v>1.6819999999999999</v>
      </c>
      <c r="E153">
        <f t="shared" si="73"/>
        <v>0</v>
      </c>
      <c r="F153">
        <f t="shared" si="73"/>
        <v>0</v>
      </c>
      <c r="G153">
        <f t="shared" si="74"/>
        <v>0</v>
      </c>
      <c r="H153">
        <f t="shared" si="75"/>
        <v>0</v>
      </c>
      <c r="I153">
        <f t="shared" si="76"/>
        <v>0</v>
      </c>
      <c r="J153">
        <f t="shared" si="76"/>
        <v>0</v>
      </c>
      <c r="K153">
        <f t="shared" si="76"/>
        <v>2.8291239999999998</v>
      </c>
      <c r="L153">
        <f t="shared" si="68"/>
        <v>240</v>
      </c>
      <c r="M153">
        <f t="shared" si="70"/>
        <v>0</v>
      </c>
      <c r="N153">
        <f t="shared" si="70"/>
        <v>0</v>
      </c>
      <c r="O153">
        <f t="shared" si="71"/>
        <v>0</v>
      </c>
      <c r="P153">
        <f t="shared" si="71"/>
        <v>0</v>
      </c>
      <c r="Q153">
        <f t="shared" si="72"/>
        <v>2.8291239999999998</v>
      </c>
    </row>
    <row r="154" spans="1:17" x14ac:dyDescent="0.4">
      <c r="A154">
        <v>135</v>
      </c>
      <c r="B154">
        <f t="shared" si="69"/>
        <v>0</v>
      </c>
      <c r="C154">
        <f t="shared" si="69"/>
        <v>0</v>
      </c>
      <c r="D154">
        <f t="shared" si="69"/>
        <v>0</v>
      </c>
      <c r="E154">
        <f t="shared" si="73"/>
        <v>0</v>
      </c>
      <c r="F154">
        <f t="shared" si="73"/>
        <v>0</v>
      </c>
      <c r="G154">
        <f t="shared" si="74"/>
        <v>0</v>
      </c>
      <c r="H154">
        <f t="shared" si="75"/>
        <v>0</v>
      </c>
      <c r="I154">
        <f t="shared" si="76"/>
        <v>0</v>
      </c>
      <c r="J154">
        <f t="shared" si="76"/>
        <v>0</v>
      </c>
      <c r="K154">
        <f t="shared" si="76"/>
        <v>0</v>
      </c>
      <c r="L154">
        <f t="shared" si="68"/>
        <v>220</v>
      </c>
      <c r="M154">
        <f t="shared" si="70"/>
        <v>0</v>
      </c>
      <c r="N154">
        <f t="shared" si="70"/>
        <v>0</v>
      </c>
      <c r="O154">
        <f t="shared" si="71"/>
        <v>0</v>
      </c>
      <c r="P154">
        <f t="shared" si="71"/>
        <v>0</v>
      </c>
      <c r="Q154">
        <f t="shared" si="72"/>
        <v>0</v>
      </c>
    </row>
  </sheetData>
  <mergeCells count="3">
    <mergeCell ref="E1:G1"/>
    <mergeCell ref="H1:J1"/>
    <mergeCell ref="K1:M1"/>
  </mergeCells>
  <phoneticPr fontId="1" type="noConversion"/>
  <conditionalFormatting sqref="V45:V50">
    <cfRule type="cellIs" dxfId="1" priority="2" operator="lessThan">
      <formula>0.05</formula>
    </cfRule>
  </conditionalFormatting>
  <conditionalFormatting sqref="V23:V33">
    <cfRule type="cellIs" dxfId="0" priority="1" operator="lessThan">
      <formula>0.05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195E-9AD3-4E33-9194-E7066545408F}">
  <dimension ref="A1:I24"/>
  <sheetViews>
    <sheetView workbookViewId="0">
      <selection sqref="A1:I27"/>
    </sheetView>
  </sheetViews>
  <sheetFormatPr defaultRowHeight="17" x14ac:dyDescent="0.4"/>
  <sheetData>
    <row r="1" spans="1:9" x14ac:dyDescent="0.4">
      <c r="A1" t="s">
        <v>127</v>
      </c>
    </row>
    <row r="2" spans="1:9" ht="17.5" thickBot="1" x14ac:dyDescent="0.45"/>
    <row r="3" spans="1:9" x14ac:dyDescent="0.4">
      <c r="A3" s="42" t="s">
        <v>128</v>
      </c>
      <c r="B3" s="42"/>
    </row>
    <row r="4" spans="1:9" x14ac:dyDescent="0.4">
      <c r="A4" s="39" t="s">
        <v>129</v>
      </c>
      <c r="B4" s="39">
        <v>0.8760956872520439</v>
      </c>
    </row>
    <row r="5" spans="1:9" x14ac:dyDescent="0.4">
      <c r="A5" s="39" t="s">
        <v>130</v>
      </c>
      <c r="B5" s="39">
        <v>0.76754365322163121</v>
      </c>
    </row>
    <row r="6" spans="1:9" x14ac:dyDescent="0.4">
      <c r="A6" s="39" t="s">
        <v>131</v>
      </c>
      <c r="B6" s="39">
        <v>0.74211874029274716</v>
      </c>
    </row>
    <row r="7" spans="1:9" x14ac:dyDescent="0.4">
      <c r="A7" s="39" t="s">
        <v>132</v>
      </c>
      <c r="B7" s="39">
        <v>29.282508051356835</v>
      </c>
    </row>
    <row r="8" spans="1:9" ht="17.5" thickBot="1" x14ac:dyDescent="0.45">
      <c r="A8" s="40" t="s">
        <v>133</v>
      </c>
      <c r="B8" s="40">
        <v>72</v>
      </c>
    </row>
    <row r="10" spans="1:9" ht="17.5" thickBot="1" x14ac:dyDescent="0.45">
      <c r="A10" t="s">
        <v>134</v>
      </c>
    </row>
    <row r="11" spans="1:9" x14ac:dyDescent="0.4">
      <c r="A11" s="41"/>
      <c r="B11" s="41" t="s">
        <v>139</v>
      </c>
      <c r="C11" s="41" t="s">
        <v>140</v>
      </c>
      <c r="D11" s="41" t="s">
        <v>141</v>
      </c>
      <c r="E11" s="41" t="s">
        <v>142</v>
      </c>
      <c r="F11" s="41" t="s">
        <v>143</v>
      </c>
    </row>
    <row r="12" spans="1:9" x14ac:dyDescent="0.4">
      <c r="A12" s="39" t="s">
        <v>135</v>
      </c>
      <c r="B12" s="39">
        <v>7</v>
      </c>
      <c r="C12" s="39">
        <v>181199.99999999997</v>
      </c>
      <c r="D12" s="39">
        <v>25885.714285714283</v>
      </c>
      <c r="E12" s="39">
        <v>30.188644317820255</v>
      </c>
      <c r="F12" s="39">
        <v>5.5534759259068179E-18</v>
      </c>
    </row>
    <row r="13" spans="1:9" x14ac:dyDescent="0.4">
      <c r="A13" s="39" t="s">
        <v>136</v>
      </c>
      <c r="B13" s="39">
        <v>64</v>
      </c>
      <c r="C13" s="39">
        <v>54877.777777777788</v>
      </c>
      <c r="D13" s="39">
        <v>857.46527777777794</v>
      </c>
      <c r="E13" s="39"/>
      <c r="F13" s="39"/>
    </row>
    <row r="14" spans="1:9" ht="17.5" thickBot="1" x14ac:dyDescent="0.45">
      <c r="A14" s="40" t="s">
        <v>137</v>
      </c>
      <c r="B14" s="40">
        <v>71</v>
      </c>
      <c r="C14" s="40">
        <v>236077.77777777775</v>
      </c>
      <c r="D14" s="40"/>
      <c r="E14" s="40"/>
      <c r="F14" s="40"/>
    </row>
    <row r="15" spans="1:9" ht="17.5" thickBot="1" x14ac:dyDescent="0.45"/>
    <row r="16" spans="1:9" x14ac:dyDescent="0.4">
      <c r="A16" s="41"/>
      <c r="B16" s="41" t="s">
        <v>144</v>
      </c>
      <c r="C16" s="41" t="s">
        <v>132</v>
      </c>
      <c r="D16" s="41" t="s">
        <v>145</v>
      </c>
      <c r="E16" s="41" t="s">
        <v>146</v>
      </c>
      <c r="F16" s="41" t="s">
        <v>147</v>
      </c>
      <c r="G16" s="41" t="s">
        <v>148</v>
      </c>
      <c r="H16" s="41" t="s">
        <v>149</v>
      </c>
      <c r="I16" s="41" t="s">
        <v>150</v>
      </c>
    </row>
    <row r="17" spans="1:9" x14ac:dyDescent="0.4">
      <c r="A17" s="39" t="s">
        <v>138</v>
      </c>
      <c r="B17" s="39">
        <v>214.44444444444446</v>
      </c>
      <c r="C17" s="39">
        <v>3.4509766688773493</v>
      </c>
      <c r="D17" s="39">
        <v>62.14021855853526</v>
      </c>
      <c r="E17" s="39">
        <v>6.223921212364755E-59</v>
      </c>
      <c r="F17" s="39">
        <v>207.55032601666969</v>
      </c>
      <c r="G17" s="39">
        <v>221.33856287221923</v>
      </c>
      <c r="H17" s="39">
        <v>207.55032601666969</v>
      </c>
      <c r="I17" s="39">
        <v>221.33856287221923</v>
      </c>
    </row>
    <row r="18" spans="1:9" x14ac:dyDescent="0.4">
      <c r="A18" s="39" t="s">
        <v>120</v>
      </c>
      <c r="B18" s="39">
        <v>-34.722222222222229</v>
      </c>
      <c r="C18" s="39">
        <v>3.4509766688773484</v>
      </c>
      <c r="D18" s="39">
        <v>-10.0615638857732</v>
      </c>
      <c r="E18" s="39">
        <v>8.2786488884469892E-15</v>
      </c>
      <c r="F18" s="39">
        <v>-41.616340649997007</v>
      </c>
      <c r="G18" s="39">
        <v>-27.828103794447451</v>
      </c>
      <c r="H18" s="39">
        <v>-41.616340649997007</v>
      </c>
      <c r="I18" s="39">
        <v>-27.828103794447451</v>
      </c>
    </row>
    <row r="19" spans="1:9" x14ac:dyDescent="0.4">
      <c r="A19" s="39" t="s">
        <v>121</v>
      </c>
      <c r="B19" s="39">
        <v>-19.444444444444446</v>
      </c>
      <c r="C19" s="39">
        <v>3.4509766688773493</v>
      </c>
      <c r="D19" s="39">
        <v>-5.63447577603299</v>
      </c>
      <c r="E19" s="39">
        <v>4.2283132864828999E-7</v>
      </c>
      <c r="F19" s="39">
        <v>-26.338562872219224</v>
      </c>
      <c r="G19" s="39">
        <v>-12.550326016669668</v>
      </c>
      <c r="H19" s="39">
        <v>-26.338562872219224</v>
      </c>
      <c r="I19" s="39">
        <v>-12.550326016669668</v>
      </c>
    </row>
    <row r="20" spans="1:9" x14ac:dyDescent="0.4">
      <c r="A20" s="39" t="s">
        <v>122</v>
      </c>
      <c r="B20" s="39">
        <v>4.7222222222222312</v>
      </c>
      <c r="C20" s="39">
        <v>3.4509766688773493</v>
      </c>
      <c r="D20" s="39">
        <v>1.3683726884651572</v>
      </c>
      <c r="E20" s="39">
        <v>0.17598015360623659</v>
      </c>
      <c r="F20" s="39">
        <v>-2.1718962055525477</v>
      </c>
      <c r="G20" s="39">
        <v>11.61634064999701</v>
      </c>
      <c r="H20" s="39">
        <v>-2.1718962055525477</v>
      </c>
      <c r="I20" s="39">
        <v>11.61634064999701</v>
      </c>
    </row>
    <row r="21" spans="1:9" x14ac:dyDescent="0.4">
      <c r="A21" s="39" t="s">
        <v>151</v>
      </c>
      <c r="B21" s="39">
        <v>26.111111111111114</v>
      </c>
      <c r="C21" s="39">
        <v>3.4509766688773484</v>
      </c>
      <c r="D21" s="39">
        <v>7.5662960421014462</v>
      </c>
      <c r="E21" s="39">
        <v>1.8754647283016474E-10</v>
      </c>
      <c r="F21" s="39">
        <v>19.216992683336336</v>
      </c>
      <c r="G21" s="39">
        <v>33.005229538885892</v>
      </c>
      <c r="H21" s="39">
        <v>19.216992683336336</v>
      </c>
      <c r="I21" s="39">
        <v>33.005229538885892</v>
      </c>
    </row>
    <row r="22" spans="1:9" x14ac:dyDescent="0.4">
      <c r="A22" s="39" t="s">
        <v>152</v>
      </c>
      <c r="B22" s="39">
        <v>12.777777777777782</v>
      </c>
      <c r="C22" s="39">
        <v>3.4509766688773493</v>
      </c>
      <c r="D22" s="39">
        <v>3.7026555099645373</v>
      </c>
      <c r="E22" s="39">
        <v>4.464351155635022E-4</v>
      </c>
      <c r="F22" s="39">
        <v>5.8836593500030032</v>
      </c>
      <c r="G22" s="39">
        <v>19.67189620555256</v>
      </c>
      <c r="H22" s="39">
        <v>5.8836593500030032</v>
      </c>
      <c r="I22" s="39">
        <v>19.67189620555256</v>
      </c>
    </row>
    <row r="23" spans="1:9" x14ac:dyDescent="0.4">
      <c r="A23" s="39" t="s">
        <v>153</v>
      </c>
      <c r="B23" s="39">
        <v>-7.4999999999999991</v>
      </c>
      <c r="C23" s="39">
        <v>3.4509766688773484</v>
      </c>
      <c r="D23" s="39">
        <v>-2.1732977993270106</v>
      </c>
      <c r="E23" s="39">
        <v>3.3465378030676521E-2</v>
      </c>
      <c r="F23" s="39">
        <v>-14.394118427774776</v>
      </c>
      <c r="G23" s="39">
        <v>-0.60588157222522199</v>
      </c>
      <c r="H23" s="39">
        <v>-14.394118427774776</v>
      </c>
      <c r="I23" s="39">
        <v>-0.60588157222522199</v>
      </c>
    </row>
    <row r="24" spans="1:9" ht="17.5" thickBot="1" x14ac:dyDescent="0.45">
      <c r="A24" s="40" t="s">
        <v>154</v>
      </c>
      <c r="B24" s="40">
        <v>3.055555555555546</v>
      </c>
      <c r="C24" s="40">
        <v>3.4509766688773484</v>
      </c>
      <c r="D24" s="40">
        <v>0.88541762194803875</v>
      </c>
      <c r="E24" s="40">
        <v>0.37924609779040619</v>
      </c>
      <c r="F24" s="40">
        <v>-3.8385628722192311</v>
      </c>
      <c r="G24" s="40">
        <v>9.9496739833303227</v>
      </c>
      <c r="H24" s="40">
        <v>-3.8385628722192311</v>
      </c>
      <c r="I24" s="40">
        <v>9.9496739833303227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FF7F-C379-4648-8145-FECEA7F02896}">
  <dimension ref="A1:AO85"/>
  <sheetViews>
    <sheetView topLeftCell="J28" zoomScale="75" zoomScaleNormal="55" workbookViewId="0">
      <selection activeCell="AN2" sqref="AN2"/>
    </sheetView>
  </sheetViews>
  <sheetFormatPr defaultRowHeight="17" x14ac:dyDescent="0.4"/>
  <cols>
    <col min="16" max="16" width="13.08984375" bestFit="1" customWidth="1"/>
    <col min="17" max="17" width="14" bestFit="1" customWidth="1"/>
    <col min="24" max="24" width="17.08984375" bestFit="1" customWidth="1"/>
    <col min="36" max="36" width="13.453125" bestFit="1" customWidth="1"/>
  </cols>
  <sheetData>
    <row r="1" spans="1:41" ht="17.5" thickBot="1" x14ac:dyDescent="0.45">
      <c r="A1" s="14"/>
      <c r="B1" s="15"/>
      <c r="C1" s="15"/>
      <c r="D1" s="15"/>
      <c r="E1" s="92" t="s">
        <v>96</v>
      </c>
      <c r="F1" s="93"/>
      <c r="G1" s="93"/>
      <c r="H1" s="92" t="s">
        <v>97</v>
      </c>
      <c r="I1" s="93"/>
      <c r="J1" s="93"/>
      <c r="K1" s="92" t="s">
        <v>98</v>
      </c>
      <c r="L1" s="93"/>
      <c r="M1" s="93"/>
      <c r="N1" s="22"/>
      <c r="O1" s="23"/>
      <c r="P1" s="14" t="s">
        <v>23</v>
      </c>
      <c r="Q1" s="16" t="s">
        <v>37</v>
      </c>
      <c r="AE1" t="s">
        <v>0</v>
      </c>
      <c r="AF1" t="s">
        <v>114</v>
      </c>
      <c r="AG1" t="s">
        <v>1</v>
      </c>
      <c r="AH1" t="s">
        <v>2</v>
      </c>
      <c r="AI1" t="s">
        <v>3</v>
      </c>
      <c r="AJ1" t="s">
        <v>107</v>
      </c>
      <c r="AK1" t="s">
        <v>108</v>
      </c>
      <c r="AL1" t="s">
        <v>15</v>
      </c>
      <c r="AM1" t="s">
        <v>109</v>
      </c>
      <c r="AN1" t="s">
        <v>112</v>
      </c>
      <c r="AO1" t="s">
        <v>113</v>
      </c>
    </row>
    <row r="2" spans="1:41" x14ac:dyDescent="0.4">
      <c r="A2" s="17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4</v>
      </c>
      <c r="I2" s="6" t="s">
        <v>5</v>
      </c>
      <c r="J2" s="6" t="s">
        <v>6</v>
      </c>
      <c r="K2" s="7" t="s">
        <v>4</v>
      </c>
      <c r="L2" s="6" t="s">
        <v>5</v>
      </c>
      <c r="M2" s="6" t="s">
        <v>6</v>
      </c>
      <c r="N2" s="7" t="s">
        <v>15</v>
      </c>
      <c r="O2" s="10" t="s">
        <v>36</v>
      </c>
      <c r="P2" s="17">
        <v>8</v>
      </c>
      <c r="Q2" s="18">
        <f>SUM(O3:O10)/P2</f>
        <v>857.46527777777692</v>
      </c>
      <c r="S2" s="14" t="s">
        <v>47</v>
      </c>
      <c r="T2" s="15" cm="1">
        <f t="array" ref="T2">SUM(((E3:M10)-$P$8)^2)</f>
        <v>236077.77777777769</v>
      </c>
      <c r="U2" s="15" t="s">
        <v>45</v>
      </c>
      <c r="V2" s="16" t="s">
        <v>44</v>
      </c>
      <c r="X2" s="2" t="s">
        <v>56</v>
      </c>
      <c r="Y2" s="26" t="s">
        <v>57</v>
      </c>
      <c r="Z2" s="26" t="s">
        <v>58</v>
      </c>
      <c r="AA2" s="26" t="s">
        <v>59</v>
      </c>
      <c r="AB2" s="26" t="s">
        <v>60</v>
      </c>
      <c r="AC2" s="27" t="s">
        <v>61</v>
      </c>
      <c r="AE2">
        <v>1</v>
      </c>
      <c r="AF2">
        <v>23</v>
      </c>
      <c r="AG2">
        <v>-1</v>
      </c>
      <c r="AH2">
        <v>-1</v>
      </c>
      <c r="AI2">
        <v>-1</v>
      </c>
      <c r="AJ2">
        <f>E3</f>
        <v>255</v>
      </c>
      <c r="AK2">
        <f>$J$16+$K$16*AG2+$L$16*AH2+$N$16*AG2*AH2+$O$16*AH$2*AI2+$P$16*AG2*AI2</f>
        <v>300</v>
      </c>
      <c r="AL2">
        <f>N3</f>
        <v>292.22222222222223</v>
      </c>
      <c r="AM2">
        <f>AJ2-AK2</f>
        <v>-45</v>
      </c>
      <c r="AN2">
        <f t="shared" ref="AN2:AN33" si="0">100*(_xlfn.RANK.EQ(AM2,$AM$2:$AM$73,1)-0.5)/$P$6</f>
        <v>13.194444444444445</v>
      </c>
      <c r="AO2">
        <f t="shared" ref="AO2:AO33" si="1">_xlfn.NORM.INV(AN2/100,$AM$74,$AM$75)</f>
        <v>-39.635163844461808</v>
      </c>
    </row>
    <row r="3" spans="1:41" x14ac:dyDescent="0.4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300</v>
      </c>
      <c r="G3" s="6">
        <v>285</v>
      </c>
      <c r="H3" s="7">
        <v>240</v>
      </c>
      <c r="I3" s="6">
        <v>310</v>
      </c>
      <c r="J3" s="6">
        <v>300</v>
      </c>
      <c r="K3" s="7">
        <v>280</v>
      </c>
      <c r="L3" s="6">
        <v>300</v>
      </c>
      <c r="M3" s="6">
        <v>360</v>
      </c>
      <c r="N3" s="7">
        <f>AVERAGE(E3:M3)</f>
        <v>292.22222222222223</v>
      </c>
      <c r="O3" s="10">
        <f>_xlfn.VAR.S(E3:M3)</f>
        <v>1175.694444444438</v>
      </c>
      <c r="P3" s="17" t="s">
        <v>24</v>
      </c>
      <c r="Q3" s="18" t="s">
        <v>38</v>
      </c>
      <c r="S3" s="17" t="s">
        <v>48</v>
      </c>
      <c r="T3" s="6">
        <f t="shared" ref="T3:T9" si="2">$P$6/2*((U3-$P$8)^2+(V3-$P$8)^2)</f>
        <v>86805.555555555504</v>
      </c>
      <c r="U3" s="6">
        <f>AVERAGE(E4:M4,E6:M6,E8:M8,E10:M10)</f>
        <v>179.72222222222223</v>
      </c>
      <c r="V3" s="18">
        <f>AVERAGE(E3:M3,E5:M5,E7:M7,E9:M9)</f>
        <v>249.16666666666666</v>
      </c>
      <c r="X3" s="3" t="s">
        <v>17</v>
      </c>
      <c r="Y3" s="6">
        <f>T3</f>
        <v>86805.555555555504</v>
      </c>
      <c r="Z3" s="6">
        <v>1</v>
      </c>
      <c r="AA3" s="6">
        <f>Y3/Z3</f>
        <v>86805.555555555504</v>
      </c>
      <c r="AB3" s="6">
        <f>AA3/$AA$10</f>
        <v>101.2350678274954</v>
      </c>
      <c r="AC3" s="10">
        <f>_xlfn.F.INV.RT(0.05,Z3,$Z$10)</f>
        <v>3.9909237717402912</v>
      </c>
      <c r="AE3">
        <v>2</v>
      </c>
      <c r="AF3">
        <v>17</v>
      </c>
      <c r="AG3">
        <v>1</v>
      </c>
      <c r="AH3">
        <v>-1</v>
      </c>
      <c r="AI3">
        <v>-1</v>
      </c>
      <c r="AJ3">
        <f t="shared" ref="AJ3:AJ9" si="3">E4</f>
        <v>200</v>
      </c>
      <c r="AK3">
        <f t="shared" ref="AK3:AK66" si="4">$J$16+$K$16*AG3+$L$16*AH3+$N$16*AG3*AH3+$O$16*AH$2*AI3+$P$16*AG3*AI3</f>
        <v>193.33333333333334</v>
      </c>
      <c r="AL3">
        <f t="shared" ref="AL3:AL9" si="5">N4</f>
        <v>191.66666666666666</v>
      </c>
      <c r="AM3">
        <f t="shared" ref="AM3:AM66" si="6">AJ3-AK3</f>
        <v>6.6666666666666572</v>
      </c>
      <c r="AN3">
        <f t="shared" si="0"/>
        <v>57.638888888888886</v>
      </c>
      <c r="AO3">
        <f t="shared" si="1"/>
        <v>6.8348955309915027</v>
      </c>
    </row>
    <row r="4" spans="1:41" x14ac:dyDescent="0.4">
      <c r="A4" s="17">
        <v>2</v>
      </c>
      <c r="B4" s="6">
        <v>1</v>
      </c>
      <c r="C4" s="6">
        <v>-1</v>
      </c>
      <c r="D4" s="6">
        <v>-1</v>
      </c>
      <c r="E4" s="13">
        <v>200</v>
      </c>
      <c r="F4" s="12">
        <v>205</v>
      </c>
      <c r="G4" s="12">
        <v>230</v>
      </c>
      <c r="H4" s="13">
        <v>220</v>
      </c>
      <c r="I4" s="12">
        <v>155</v>
      </c>
      <c r="J4" s="12">
        <v>200</v>
      </c>
      <c r="K4" s="13">
        <v>150</v>
      </c>
      <c r="L4" s="12">
        <v>165</v>
      </c>
      <c r="M4" s="12">
        <v>200</v>
      </c>
      <c r="N4" s="7">
        <f t="shared" ref="N4:N10" si="7">AVERAGE(E4:M4)</f>
        <v>191.66666666666666</v>
      </c>
      <c r="O4" s="10">
        <f t="shared" ref="O4:O10" si="8">_xlfn.VAR.S(E4:M4)</f>
        <v>806.25</v>
      </c>
      <c r="P4" s="17">
        <v>9</v>
      </c>
      <c r="Q4" s="18">
        <f>4*Q2/(P2*P4)</f>
        <v>47.636959876543159</v>
      </c>
      <c r="S4" s="17" t="s">
        <v>49</v>
      </c>
      <c r="T4" s="6">
        <f t="shared" si="2"/>
        <v>27222.222222222219</v>
      </c>
      <c r="U4" s="6">
        <f>AVERAGE(E5:M5,E6:M6,E9:M9,E10:M10)</f>
        <v>195</v>
      </c>
      <c r="V4" s="18">
        <f>AVERAGE(E3:M3,E4:M4,E7:M7,E8:M8)</f>
        <v>233.88888888888889</v>
      </c>
      <c r="X4" s="3" t="s">
        <v>62</v>
      </c>
      <c r="Y4" s="6">
        <f t="shared" ref="Y4:Y9" si="9">T4</f>
        <v>27222.222222222219</v>
      </c>
      <c r="Z4" s="6">
        <v>1</v>
      </c>
      <c r="AA4" s="6">
        <f t="shared" ref="AA4:AA10" si="10">Y4/Z4</f>
        <v>27222.222222222219</v>
      </c>
      <c r="AB4" s="6">
        <f t="shared" ref="AB4:AB9" si="11">AA4/$AA$10</f>
        <v>31.747317270702574</v>
      </c>
      <c r="AC4" s="10">
        <f t="shared" ref="AC4:AC9" si="12">_xlfn.F.INV.RT(0.05,Z4,$Z$10)</f>
        <v>3.9909237717402912</v>
      </c>
      <c r="AE4">
        <v>3</v>
      </c>
      <c r="AF4">
        <v>18</v>
      </c>
      <c r="AG4">
        <v>-1</v>
      </c>
      <c r="AH4">
        <v>1</v>
      </c>
      <c r="AI4">
        <v>-1</v>
      </c>
      <c r="AJ4">
        <f t="shared" si="3"/>
        <v>150</v>
      </c>
      <c r="AK4">
        <f t="shared" si="4"/>
        <v>208.88888888888889</v>
      </c>
      <c r="AL4">
        <f t="shared" si="5"/>
        <v>181.66666666666666</v>
      </c>
      <c r="AM4">
        <f t="shared" si="6"/>
        <v>-58.888888888888886</v>
      </c>
      <c r="AN4">
        <f t="shared" si="0"/>
        <v>3.4722222222222223</v>
      </c>
      <c r="AO4">
        <f t="shared" si="1"/>
        <v>-64.406841997762029</v>
      </c>
    </row>
    <row r="5" spans="1:41" x14ac:dyDescent="0.4">
      <c r="A5" s="17">
        <v>3</v>
      </c>
      <c r="B5" s="6">
        <v>-1</v>
      </c>
      <c r="C5" s="6">
        <v>1</v>
      </c>
      <c r="D5" s="6">
        <v>-1</v>
      </c>
      <c r="E5" s="13">
        <v>150</v>
      </c>
      <c r="F5" s="12">
        <v>175</v>
      </c>
      <c r="G5" s="12">
        <v>160</v>
      </c>
      <c r="H5" s="13">
        <v>190</v>
      </c>
      <c r="I5" s="12">
        <v>150</v>
      </c>
      <c r="J5" s="12">
        <v>190</v>
      </c>
      <c r="K5" s="13">
        <v>220</v>
      </c>
      <c r="L5" s="12">
        <v>195</v>
      </c>
      <c r="M5" s="12">
        <v>205</v>
      </c>
      <c r="N5" s="7">
        <f t="shared" si="7"/>
        <v>181.66666666666666</v>
      </c>
      <c r="O5" s="10">
        <f t="shared" si="8"/>
        <v>606.25</v>
      </c>
      <c r="P5" s="17" t="s">
        <v>25</v>
      </c>
      <c r="Q5" s="18" t="s">
        <v>40</v>
      </c>
      <c r="S5" s="17" t="s">
        <v>50</v>
      </c>
      <c r="T5" s="6">
        <f t="shared" si="2"/>
        <v>1605.5555555555502</v>
      </c>
      <c r="U5" s="6">
        <f>AVERAGE(E7:M10)</f>
        <v>219.16666666666666</v>
      </c>
      <c r="V5" s="18">
        <f>AVERAGE(E3:M6)</f>
        <v>209.72222222222223</v>
      </c>
      <c r="X5" s="3" t="s">
        <v>63</v>
      </c>
      <c r="Y5" s="6">
        <f t="shared" si="9"/>
        <v>1605.5555555555502</v>
      </c>
      <c r="Z5" s="6">
        <v>1</v>
      </c>
      <c r="AA5" s="6">
        <f t="shared" si="10"/>
        <v>1605.5555555555502</v>
      </c>
      <c r="AB5" s="6">
        <f t="shared" si="11"/>
        <v>1.8724438145373499</v>
      </c>
      <c r="AC5" s="10">
        <f t="shared" si="12"/>
        <v>3.9909237717402912</v>
      </c>
      <c r="AE5">
        <v>4</v>
      </c>
      <c r="AF5">
        <v>4</v>
      </c>
      <c r="AG5">
        <v>1</v>
      </c>
      <c r="AH5">
        <v>1</v>
      </c>
      <c r="AI5">
        <v>-1</v>
      </c>
      <c r="AJ5">
        <f t="shared" si="3"/>
        <v>170</v>
      </c>
      <c r="AK5">
        <f t="shared" si="4"/>
        <v>206.66666666666666</v>
      </c>
      <c r="AL5">
        <f t="shared" si="5"/>
        <v>173.33333333333334</v>
      </c>
      <c r="AM5">
        <f t="shared" si="6"/>
        <v>-36.666666666666657</v>
      </c>
      <c r="AN5">
        <f t="shared" si="0"/>
        <v>17.361111111111111</v>
      </c>
      <c r="AO5">
        <f t="shared" si="1"/>
        <v>-33.346884105789833</v>
      </c>
    </row>
    <row r="6" spans="1:41" x14ac:dyDescent="0.4">
      <c r="A6" s="17">
        <v>4</v>
      </c>
      <c r="B6" s="6">
        <v>1</v>
      </c>
      <c r="C6" s="6">
        <v>1</v>
      </c>
      <c r="D6" s="6">
        <v>-1</v>
      </c>
      <c r="E6" s="13">
        <v>170</v>
      </c>
      <c r="F6" s="12">
        <v>210</v>
      </c>
      <c r="G6" s="12">
        <v>160</v>
      </c>
      <c r="H6" s="13">
        <v>160</v>
      </c>
      <c r="I6" s="12">
        <v>170</v>
      </c>
      <c r="J6" s="12">
        <v>185</v>
      </c>
      <c r="K6" s="13">
        <v>150</v>
      </c>
      <c r="L6" s="12">
        <v>155</v>
      </c>
      <c r="M6" s="12">
        <v>200</v>
      </c>
      <c r="N6" s="7">
        <f t="shared" si="7"/>
        <v>173.33333333333334</v>
      </c>
      <c r="O6" s="10">
        <f t="shared" si="8"/>
        <v>431.25</v>
      </c>
      <c r="P6" s="17">
        <f>P2*P4</f>
        <v>72</v>
      </c>
      <c r="Q6" s="18">
        <f>Q4^0.5</f>
        <v>6.9019533377546942</v>
      </c>
      <c r="S6" s="17" t="s">
        <v>52</v>
      </c>
      <c r="T6" s="6">
        <f t="shared" si="2"/>
        <v>49088.888888888854</v>
      </c>
      <c r="U6" s="6">
        <f>AVERAGE(E3:M3,E6:M6,E7:M7,E10:M10)</f>
        <v>240.55555555555554</v>
      </c>
      <c r="V6" s="18">
        <f>AVERAGE(E4:M4,E5:M5,E8:M8,E9:M9)</f>
        <v>188.33333333333334</v>
      </c>
      <c r="X6" s="3" t="s">
        <v>33</v>
      </c>
      <c r="Y6" s="6">
        <f t="shared" si="9"/>
        <v>49088.888888888854</v>
      </c>
      <c r="Z6" s="6">
        <v>1</v>
      </c>
      <c r="AA6" s="6">
        <f t="shared" si="10"/>
        <v>49088.888888888854</v>
      </c>
      <c r="AB6" s="6">
        <f t="shared" si="11"/>
        <v>57.248835796719952</v>
      </c>
      <c r="AC6" s="10">
        <f t="shared" si="12"/>
        <v>3.9909237717402912</v>
      </c>
      <c r="AE6">
        <v>5</v>
      </c>
      <c r="AF6">
        <v>21</v>
      </c>
      <c r="AG6">
        <v>-1</v>
      </c>
      <c r="AH6">
        <v>-1</v>
      </c>
      <c r="AI6">
        <v>1</v>
      </c>
      <c r="AJ6">
        <f t="shared" si="3"/>
        <v>300</v>
      </c>
      <c r="AK6">
        <f t="shared" si="4"/>
        <v>289.44444444444446</v>
      </c>
      <c r="AL6">
        <f t="shared" si="5"/>
        <v>297.22222222222223</v>
      </c>
      <c r="AM6">
        <f t="shared" si="6"/>
        <v>10.555555555555543</v>
      </c>
      <c r="AN6">
        <f t="shared" si="0"/>
        <v>65.972222222222229</v>
      </c>
      <c r="AO6">
        <f t="shared" si="1"/>
        <v>14.605549353857581</v>
      </c>
    </row>
    <row r="7" spans="1:41" x14ac:dyDescent="0.4">
      <c r="A7" s="17">
        <v>5</v>
      </c>
      <c r="B7" s="6">
        <v>-1</v>
      </c>
      <c r="C7" s="6">
        <v>-1</v>
      </c>
      <c r="D7" s="6">
        <v>1</v>
      </c>
      <c r="E7" s="13">
        <v>300</v>
      </c>
      <c r="F7" s="12">
        <v>290</v>
      </c>
      <c r="G7" s="12">
        <v>345</v>
      </c>
      <c r="H7" s="13">
        <v>230</v>
      </c>
      <c r="I7" s="12">
        <v>285</v>
      </c>
      <c r="J7" s="12">
        <v>270</v>
      </c>
      <c r="K7" s="13">
        <v>275</v>
      </c>
      <c r="L7" s="12">
        <v>295</v>
      </c>
      <c r="M7" s="12">
        <v>385</v>
      </c>
      <c r="N7" s="7">
        <f t="shared" si="7"/>
        <v>297.22222222222223</v>
      </c>
      <c r="O7" s="10">
        <f t="shared" si="8"/>
        <v>1994.444444444438</v>
      </c>
      <c r="P7" s="17" t="s">
        <v>26</v>
      </c>
      <c r="Q7" s="18" t="s">
        <v>41</v>
      </c>
      <c r="S7" s="17" t="s">
        <v>53</v>
      </c>
      <c r="T7" s="6">
        <f t="shared" si="2"/>
        <v>11755.555555555571</v>
      </c>
      <c r="U7" s="6">
        <f>AVERAGE(E3:M3,E4:M4,E9:M9,E10:M10)</f>
        <v>227.22222222222223</v>
      </c>
      <c r="V7" s="18">
        <f>AVERAGE(E5:M5,E6:M6,E7:M7,E8:M8)</f>
        <v>201.66666666666666</v>
      </c>
      <c r="X7" s="3" t="s">
        <v>21</v>
      </c>
      <c r="Y7" s="6">
        <f t="shared" si="9"/>
        <v>11755.555555555571</v>
      </c>
      <c r="Z7" s="6">
        <v>1</v>
      </c>
      <c r="AA7" s="6">
        <f t="shared" si="10"/>
        <v>11755.555555555571</v>
      </c>
      <c r="AB7" s="6">
        <f t="shared" si="11"/>
        <v>13.709657825470764</v>
      </c>
      <c r="AC7" s="10">
        <f t="shared" si="12"/>
        <v>3.9909237717402912</v>
      </c>
      <c r="AE7">
        <v>6</v>
      </c>
      <c r="AF7">
        <v>16</v>
      </c>
      <c r="AG7">
        <v>1</v>
      </c>
      <c r="AH7">
        <v>-1</v>
      </c>
      <c r="AI7">
        <v>1</v>
      </c>
      <c r="AJ7">
        <f t="shared" si="3"/>
        <v>140</v>
      </c>
      <c r="AK7">
        <f t="shared" si="4"/>
        <v>152.7777777777778</v>
      </c>
      <c r="AL7">
        <f t="shared" si="5"/>
        <v>154.44444444444446</v>
      </c>
      <c r="AM7">
        <f t="shared" si="6"/>
        <v>-12.7777777777778</v>
      </c>
      <c r="AN7">
        <f t="shared" si="0"/>
        <v>36.805555555555557</v>
      </c>
      <c r="AO7">
        <f t="shared" si="1"/>
        <v>-11.955600719560206</v>
      </c>
    </row>
    <row r="8" spans="1:41" ht="17.5" thickBot="1" x14ac:dyDescent="0.45">
      <c r="A8" s="17">
        <v>6</v>
      </c>
      <c r="B8" s="6">
        <v>1</v>
      </c>
      <c r="C8" s="6">
        <v>-1</v>
      </c>
      <c r="D8" s="6">
        <v>1</v>
      </c>
      <c r="E8" s="13">
        <v>140</v>
      </c>
      <c r="F8" s="12">
        <v>150</v>
      </c>
      <c r="G8" s="12">
        <v>145</v>
      </c>
      <c r="H8" s="13">
        <v>200</v>
      </c>
      <c r="I8" s="12">
        <v>150</v>
      </c>
      <c r="J8" s="12">
        <v>185</v>
      </c>
      <c r="K8" s="13">
        <v>145</v>
      </c>
      <c r="L8" s="12">
        <v>140</v>
      </c>
      <c r="M8" s="12">
        <v>135</v>
      </c>
      <c r="N8" s="7">
        <f t="shared" si="7"/>
        <v>154.44444444444446</v>
      </c>
      <c r="O8" s="10">
        <f t="shared" si="8"/>
        <v>502.77777777777737</v>
      </c>
      <c r="P8" s="19">
        <f>AVERAGE(N3:N10)</f>
        <v>214.44444444444446</v>
      </c>
      <c r="Q8" s="21">
        <f>P2*(P4-1)</f>
        <v>64</v>
      </c>
      <c r="S8" s="17" t="s">
        <v>54</v>
      </c>
      <c r="T8" s="6">
        <f t="shared" si="2"/>
        <v>4050</v>
      </c>
      <c r="U8" s="6">
        <f>AVERAGE(E3:M3,E5:M5,E8:M8,E10:M10)</f>
        <v>206.94444444444446</v>
      </c>
      <c r="V8" s="18">
        <f>AVERAGE(E4:M4,E6:M6,E7:M7,E9:M9)</f>
        <v>221.94444444444446</v>
      </c>
      <c r="X8" s="3" t="s">
        <v>20</v>
      </c>
      <c r="Y8" s="6">
        <f t="shared" si="9"/>
        <v>4050</v>
      </c>
      <c r="Z8" s="6">
        <v>1</v>
      </c>
      <c r="AA8" s="6">
        <f t="shared" si="10"/>
        <v>4050</v>
      </c>
      <c r="AB8" s="6">
        <f t="shared" si="11"/>
        <v>4.723223324559628</v>
      </c>
      <c r="AC8" s="10">
        <f t="shared" si="12"/>
        <v>3.9909237717402912</v>
      </c>
      <c r="AE8">
        <v>7</v>
      </c>
      <c r="AF8">
        <v>22</v>
      </c>
      <c r="AG8">
        <v>-1</v>
      </c>
      <c r="AH8">
        <v>1</v>
      </c>
      <c r="AI8">
        <v>1</v>
      </c>
      <c r="AJ8">
        <f t="shared" si="3"/>
        <v>175</v>
      </c>
      <c r="AK8">
        <f t="shared" si="4"/>
        <v>198.33333333333334</v>
      </c>
      <c r="AL8">
        <f t="shared" si="5"/>
        <v>225.55555555555554</v>
      </c>
      <c r="AM8">
        <f t="shared" si="6"/>
        <v>-23.333333333333343</v>
      </c>
      <c r="AN8">
        <f t="shared" si="0"/>
        <v>22.916666666666668</v>
      </c>
      <c r="AO8">
        <f t="shared" si="1"/>
        <v>-26.308606087044208</v>
      </c>
    </row>
    <row r="9" spans="1:41" x14ac:dyDescent="0.4">
      <c r="A9" s="17">
        <v>7</v>
      </c>
      <c r="B9" s="6">
        <v>-1</v>
      </c>
      <c r="C9" s="6">
        <v>1</v>
      </c>
      <c r="D9" s="6">
        <v>1</v>
      </c>
      <c r="E9" s="13">
        <v>175</v>
      </c>
      <c r="F9" s="12">
        <v>210</v>
      </c>
      <c r="G9" s="12">
        <v>230</v>
      </c>
      <c r="H9" s="13">
        <v>230</v>
      </c>
      <c r="I9" s="12">
        <v>210</v>
      </c>
      <c r="J9" s="12">
        <v>245</v>
      </c>
      <c r="K9" s="13">
        <v>245</v>
      </c>
      <c r="L9" s="12">
        <v>210</v>
      </c>
      <c r="M9" s="12">
        <v>275</v>
      </c>
      <c r="N9" s="7">
        <f t="shared" si="7"/>
        <v>225.55555555555554</v>
      </c>
      <c r="O9" s="10">
        <f t="shared" si="8"/>
        <v>815.27777777778101</v>
      </c>
      <c r="S9" s="17" t="s">
        <v>55</v>
      </c>
      <c r="T9" s="6">
        <f t="shared" si="2"/>
        <v>672.22222222222297</v>
      </c>
      <c r="U9" s="6">
        <f>AVERAGE(E4:M4,E5:M5,E7:M7,E10:M10)</f>
        <v>217.5</v>
      </c>
      <c r="V9" s="18">
        <f>AVERAGE(E3:M3,E6:M6,E8:M8,E9:M9)</f>
        <v>211.38888888888889</v>
      </c>
      <c r="X9" s="3" t="s">
        <v>22</v>
      </c>
      <c r="Y9" s="6">
        <f t="shared" si="9"/>
        <v>672.22222222222297</v>
      </c>
      <c r="Z9" s="6">
        <v>1</v>
      </c>
      <c r="AA9" s="6">
        <f t="shared" si="10"/>
        <v>672.22222222222297</v>
      </c>
      <c r="AB9" s="6">
        <f t="shared" si="11"/>
        <v>0.78396436525612578</v>
      </c>
      <c r="AC9" s="10">
        <f t="shared" si="12"/>
        <v>3.9909237717402912</v>
      </c>
      <c r="AE9">
        <v>8</v>
      </c>
      <c r="AF9">
        <v>1</v>
      </c>
      <c r="AG9">
        <v>1</v>
      </c>
      <c r="AH9">
        <v>1</v>
      </c>
      <c r="AI9">
        <v>1</v>
      </c>
      <c r="AJ9">
        <f t="shared" si="3"/>
        <v>180</v>
      </c>
      <c r="AK9">
        <f t="shared" si="4"/>
        <v>166.11111111111111</v>
      </c>
      <c r="AL9">
        <f t="shared" si="5"/>
        <v>199.44444444444446</v>
      </c>
      <c r="AM9">
        <f t="shared" si="6"/>
        <v>13.888888888888886</v>
      </c>
      <c r="AN9">
        <f t="shared" si="0"/>
        <v>74.305555555555557</v>
      </c>
      <c r="AO9">
        <f t="shared" si="1"/>
        <v>23.158368977613431</v>
      </c>
    </row>
    <row r="10" spans="1:41" ht="17.5" thickBot="1" x14ac:dyDescent="0.45">
      <c r="A10" s="19">
        <v>8</v>
      </c>
      <c r="B10" s="20">
        <v>1</v>
      </c>
      <c r="C10" s="20">
        <v>1</v>
      </c>
      <c r="D10" s="20">
        <v>1</v>
      </c>
      <c r="E10" s="24">
        <v>180</v>
      </c>
      <c r="F10" s="25">
        <v>175</v>
      </c>
      <c r="G10" s="25">
        <v>205</v>
      </c>
      <c r="H10" s="24">
        <v>200</v>
      </c>
      <c r="I10" s="25">
        <v>250</v>
      </c>
      <c r="J10" s="25">
        <v>205</v>
      </c>
      <c r="K10" s="24">
        <v>200</v>
      </c>
      <c r="L10" s="25">
        <v>175</v>
      </c>
      <c r="M10" s="25">
        <v>205</v>
      </c>
      <c r="N10" s="8">
        <f t="shared" si="7"/>
        <v>199.44444444444446</v>
      </c>
      <c r="O10" s="11">
        <f t="shared" si="8"/>
        <v>527.77777777778101</v>
      </c>
      <c r="S10" s="17"/>
      <c r="T10" s="6" cm="1">
        <f t="array" ref="T10">SUM(((E3:M3)-N3)^2)</f>
        <v>9405.5555555555547</v>
      </c>
      <c r="U10" s="6"/>
      <c r="V10" s="18"/>
      <c r="X10" s="3" t="s">
        <v>64</v>
      </c>
      <c r="Y10" s="6">
        <f>T18</f>
        <v>54877.777777777766</v>
      </c>
      <c r="Z10" s="6">
        <f>P2*(P4-1)</f>
        <v>64</v>
      </c>
      <c r="AA10" s="6">
        <f t="shared" si="10"/>
        <v>857.4652777777776</v>
      </c>
      <c r="AB10" s="6"/>
      <c r="AC10" s="10"/>
      <c r="AE10">
        <v>9</v>
      </c>
      <c r="AF10">
        <v>48</v>
      </c>
      <c r="AG10">
        <v>-1</v>
      </c>
      <c r="AH10">
        <v>-1</v>
      </c>
      <c r="AI10">
        <v>-1</v>
      </c>
      <c r="AJ10">
        <f>F3</f>
        <v>300</v>
      </c>
      <c r="AK10">
        <f t="shared" si="4"/>
        <v>300</v>
      </c>
      <c r="AL10">
        <f>AL2</f>
        <v>292.22222222222223</v>
      </c>
      <c r="AM10">
        <f t="shared" si="6"/>
        <v>0</v>
      </c>
      <c r="AN10">
        <f t="shared" si="0"/>
        <v>49.305555555555557</v>
      </c>
      <c r="AO10">
        <f t="shared" si="1"/>
        <v>-0.61756259244648304</v>
      </c>
    </row>
    <row r="11" spans="1:41" ht="17.5" thickBot="1" x14ac:dyDescent="0.45">
      <c r="S11" s="17"/>
      <c r="T11" s="6" cm="1">
        <f t="array" ref="T11">SUM(((E4:M4)-N4)^2)</f>
        <v>6450</v>
      </c>
      <c r="U11" s="6"/>
      <c r="V11" s="18"/>
      <c r="X11" s="28" t="s">
        <v>65</v>
      </c>
      <c r="Y11" s="29">
        <f>SUM(Y3:Y10)</f>
        <v>236077.77777777769</v>
      </c>
      <c r="Z11" s="29">
        <f>P2*P4-1</f>
        <v>71</v>
      </c>
      <c r="AA11" s="29"/>
      <c r="AB11" s="29"/>
      <c r="AC11" s="30"/>
      <c r="AE11">
        <v>10</v>
      </c>
      <c r="AF11">
        <v>28</v>
      </c>
      <c r="AG11">
        <v>1</v>
      </c>
      <c r="AH11">
        <v>-1</v>
      </c>
      <c r="AI11">
        <v>-1</v>
      </c>
      <c r="AJ11">
        <f t="shared" ref="AJ11:AJ17" si="13">F4</f>
        <v>205</v>
      </c>
      <c r="AK11">
        <f t="shared" si="4"/>
        <v>193.33333333333334</v>
      </c>
      <c r="AL11">
        <f t="shared" ref="AL11:AL17" si="14">AL3</f>
        <v>191.66666666666666</v>
      </c>
      <c r="AM11">
        <f t="shared" si="6"/>
        <v>11.666666666666657</v>
      </c>
      <c r="AN11">
        <f t="shared" si="0"/>
        <v>68.75</v>
      </c>
      <c r="AO11">
        <f t="shared" si="1"/>
        <v>17.339710547966966</v>
      </c>
    </row>
    <row r="12" spans="1:41" x14ac:dyDescent="0.4">
      <c r="S12" s="17"/>
      <c r="T12" s="6" cm="1">
        <f t="array" ref="T12">SUM(((E5:M5)-N5)^2)</f>
        <v>4850.0000000000009</v>
      </c>
      <c r="U12" s="6"/>
      <c r="V12" s="18"/>
      <c r="X12" s="12" t="s">
        <v>66</v>
      </c>
      <c r="Y12" s="6">
        <f>SUM(Y3:Y9)/Y11</f>
        <v>0.76754365322163121</v>
      </c>
      <c r="AE12">
        <v>11</v>
      </c>
      <c r="AF12">
        <v>45</v>
      </c>
      <c r="AG12">
        <v>-1</v>
      </c>
      <c r="AH12">
        <v>1</v>
      </c>
      <c r="AI12">
        <v>-1</v>
      </c>
      <c r="AJ12">
        <f t="shared" si="13"/>
        <v>175</v>
      </c>
      <c r="AK12">
        <f t="shared" si="4"/>
        <v>208.88888888888889</v>
      </c>
      <c r="AL12">
        <f t="shared" si="14"/>
        <v>181.66666666666666</v>
      </c>
      <c r="AM12">
        <f t="shared" si="6"/>
        <v>-33.888888888888886</v>
      </c>
      <c r="AN12">
        <f t="shared" si="0"/>
        <v>20.138888888888889</v>
      </c>
      <c r="AO12">
        <f t="shared" si="1"/>
        <v>-29.681516574764466</v>
      </c>
    </row>
    <row r="13" spans="1:41" x14ac:dyDescent="0.4">
      <c r="A13" t="s">
        <v>0</v>
      </c>
      <c r="B13" t="s">
        <v>1</v>
      </c>
      <c r="C13" t="s">
        <v>2</v>
      </c>
      <c r="D13" t="s">
        <v>3</v>
      </c>
      <c r="E13" t="s">
        <v>11</v>
      </c>
      <c r="F13" t="s">
        <v>12</v>
      </c>
      <c r="G13" t="s">
        <v>13</v>
      </c>
      <c r="H13" t="s">
        <v>14</v>
      </c>
      <c r="I13" t="s">
        <v>16</v>
      </c>
      <c r="K13" t="s">
        <v>17</v>
      </c>
      <c r="L13" t="s">
        <v>18</v>
      </c>
      <c r="M13" t="s">
        <v>19</v>
      </c>
      <c r="N13" t="s">
        <v>33</v>
      </c>
      <c r="O13" t="s">
        <v>21</v>
      </c>
      <c r="P13" t="s">
        <v>20</v>
      </c>
      <c r="Q13" t="s">
        <v>22</v>
      </c>
      <c r="S13" s="17"/>
      <c r="T13" s="6" cm="1">
        <f t="array" ref="T13">SUM(((E6:M6)-N6)^2)</f>
        <v>3450</v>
      </c>
      <c r="U13" s="6"/>
      <c r="V13" s="18"/>
      <c r="X13" s="12" t="s">
        <v>67</v>
      </c>
      <c r="Y13" s="6">
        <f>1-(Y10/Z10)/(Y11/Z11)</f>
        <v>0.74211874029274716</v>
      </c>
      <c r="AE13">
        <v>12</v>
      </c>
      <c r="AF13">
        <v>47</v>
      </c>
      <c r="AG13">
        <v>1</v>
      </c>
      <c r="AH13">
        <v>1</v>
      </c>
      <c r="AI13">
        <v>-1</v>
      </c>
      <c r="AJ13">
        <f t="shared" si="13"/>
        <v>210</v>
      </c>
      <c r="AK13">
        <f t="shared" si="4"/>
        <v>206.66666666666666</v>
      </c>
      <c r="AL13">
        <f t="shared" si="14"/>
        <v>173.33333333333334</v>
      </c>
      <c r="AM13">
        <f t="shared" si="6"/>
        <v>3.3333333333333428</v>
      </c>
      <c r="AN13">
        <f t="shared" si="0"/>
        <v>54.861111111111114</v>
      </c>
      <c r="AO13">
        <f t="shared" si="1"/>
        <v>4.3334726389105809</v>
      </c>
    </row>
    <row r="14" spans="1:41" ht="17.5" thickBot="1" x14ac:dyDescent="0.45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f>E3</f>
        <v>255</v>
      </c>
      <c r="K14">
        <f t="shared" ref="K14:Q14" si="15">SUMPRODUCT(B14:B85,$I$14:$I$85)/($P$2/2*$P$4)</f>
        <v>-69.444444444444443</v>
      </c>
      <c r="L14">
        <f t="shared" si="15"/>
        <v>-38.888888888888886</v>
      </c>
      <c r="M14">
        <f t="shared" si="15"/>
        <v>9.4444444444444446</v>
      </c>
      <c r="N14">
        <f t="shared" si="15"/>
        <v>52.222222222222221</v>
      </c>
      <c r="O14">
        <f t="shared" si="15"/>
        <v>25.555555555555557</v>
      </c>
      <c r="P14">
        <f t="shared" si="15"/>
        <v>-15</v>
      </c>
      <c r="Q14">
        <f t="shared" si="15"/>
        <v>6.1111111111111107</v>
      </c>
      <c r="S14" s="17"/>
      <c r="T14" s="6" cm="1">
        <f t="array" ref="T14">SUM(((E7:M7)-N7)^2)</f>
        <v>15955.555555555557</v>
      </c>
      <c r="U14" s="6"/>
      <c r="V14" s="18"/>
      <c r="AE14">
        <v>13</v>
      </c>
      <c r="AF14">
        <v>34</v>
      </c>
      <c r="AG14">
        <v>-1</v>
      </c>
      <c r="AH14">
        <v>-1</v>
      </c>
      <c r="AI14">
        <v>1</v>
      </c>
      <c r="AJ14">
        <f t="shared" si="13"/>
        <v>290</v>
      </c>
      <c r="AK14">
        <f t="shared" si="4"/>
        <v>289.44444444444446</v>
      </c>
      <c r="AL14">
        <f t="shared" si="14"/>
        <v>297.22222222222223</v>
      </c>
      <c r="AM14">
        <f t="shared" si="6"/>
        <v>0.55555555555554292</v>
      </c>
      <c r="AN14">
        <f t="shared" si="0"/>
        <v>53.472222222222221</v>
      </c>
      <c r="AO14">
        <f t="shared" si="1"/>
        <v>3.0915656611438624</v>
      </c>
    </row>
    <row r="15" spans="1:41" x14ac:dyDescent="0.4">
      <c r="A15">
        <v>2</v>
      </c>
      <c r="B15">
        <v>1</v>
      </c>
      <c r="C15">
        <v>-1</v>
      </c>
      <c r="D15">
        <v>-1</v>
      </c>
      <c r="E15">
        <f t="shared" ref="E15:E78" si="16">B15*C15</f>
        <v>-1</v>
      </c>
      <c r="F15">
        <f t="shared" ref="F15:F78" si="17">C15*D15</f>
        <v>1</v>
      </c>
      <c r="G15">
        <f t="shared" ref="G15:G78" si="18">B15*D15</f>
        <v>-1</v>
      </c>
      <c r="H15">
        <f t="shared" ref="H15:H78" si="19">B15*C15*D15</f>
        <v>1</v>
      </c>
      <c r="I15">
        <f t="shared" ref="I15:I21" si="20">E4</f>
        <v>200</v>
      </c>
      <c r="J15" t="s">
        <v>27</v>
      </c>
      <c r="K15" t="s">
        <v>28</v>
      </c>
      <c r="L15" t="s">
        <v>29</v>
      </c>
      <c r="M15" t="s">
        <v>32</v>
      </c>
      <c r="N15" t="s">
        <v>31</v>
      </c>
      <c r="O15" t="s">
        <v>34</v>
      </c>
      <c r="P15" t="s">
        <v>30</v>
      </c>
      <c r="Q15" t="s">
        <v>35</v>
      </c>
      <c r="S15" s="17"/>
      <c r="T15" s="6" cm="1">
        <f t="array" ref="T15">SUM(((E8:M8)-N8)^2)</f>
        <v>4022.2222222222226</v>
      </c>
      <c r="U15" s="6"/>
      <c r="V15" s="18"/>
      <c r="X15" s="2" t="s">
        <v>56</v>
      </c>
      <c r="Y15" s="26" t="s">
        <v>57</v>
      </c>
      <c r="Z15" s="26" t="s">
        <v>58</v>
      </c>
      <c r="AA15" s="26" t="s">
        <v>59</v>
      </c>
      <c r="AB15" s="26" t="s">
        <v>60</v>
      </c>
      <c r="AC15" s="27" t="s">
        <v>61</v>
      </c>
      <c r="AE15">
        <v>14</v>
      </c>
      <c r="AF15">
        <v>31</v>
      </c>
      <c r="AG15">
        <v>1</v>
      </c>
      <c r="AH15">
        <v>-1</v>
      </c>
      <c r="AI15">
        <v>1</v>
      </c>
      <c r="AJ15">
        <f t="shared" si="13"/>
        <v>150</v>
      </c>
      <c r="AK15">
        <f t="shared" si="4"/>
        <v>152.7777777777778</v>
      </c>
      <c r="AL15">
        <f t="shared" si="14"/>
        <v>154.44444444444446</v>
      </c>
      <c r="AM15">
        <f t="shared" si="6"/>
        <v>-2.7777777777777999</v>
      </c>
      <c r="AN15">
        <f t="shared" si="0"/>
        <v>46.527777777777779</v>
      </c>
      <c r="AO15">
        <f t="shared" si="1"/>
        <v>-3.091565661143874</v>
      </c>
    </row>
    <row r="16" spans="1:41" x14ac:dyDescent="0.4">
      <c r="A16">
        <v>3</v>
      </c>
      <c r="B16">
        <v>-1</v>
      </c>
      <c r="C16">
        <v>1</v>
      </c>
      <c r="D16">
        <v>-1</v>
      </c>
      <c r="E16">
        <f t="shared" si="16"/>
        <v>-1</v>
      </c>
      <c r="F16">
        <f t="shared" si="17"/>
        <v>-1</v>
      </c>
      <c r="G16">
        <f t="shared" si="18"/>
        <v>1</v>
      </c>
      <c r="H16">
        <f t="shared" si="19"/>
        <v>1</v>
      </c>
      <c r="I16">
        <f t="shared" si="20"/>
        <v>150</v>
      </c>
      <c r="J16" s="37">
        <f>AVERAGE(E3:M10)</f>
        <v>214.44444444444446</v>
      </c>
      <c r="K16" s="37">
        <f>K14/2</f>
        <v>-34.722222222222221</v>
      </c>
      <c r="L16" s="37">
        <f t="shared" ref="L16:Q16" si="21">L14/2</f>
        <v>-19.444444444444443</v>
      </c>
      <c r="M16" s="38">
        <f t="shared" si="21"/>
        <v>4.7222222222222223</v>
      </c>
      <c r="N16" s="37">
        <f t="shared" si="21"/>
        <v>26.111111111111111</v>
      </c>
      <c r="O16" s="37">
        <f t="shared" si="21"/>
        <v>12.777777777777779</v>
      </c>
      <c r="P16" s="37">
        <f t="shared" si="21"/>
        <v>-7.5</v>
      </c>
      <c r="Q16">
        <f t="shared" si="21"/>
        <v>3.0555555555555554</v>
      </c>
      <c r="S16" s="17"/>
      <c r="T16" s="6" cm="1">
        <f t="array" ref="T16">SUM(((E9:M9)-N9)^2)</f>
        <v>6522.2222222222226</v>
      </c>
      <c r="U16" s="6"/>
      <c r="V16" s="18"/>
      <c r="X16" s="3" t="s">
        <v>17</v>
      </c>
      <c r="Y16" s="6">
        <f>T3</f>
        <v>86805.555555555504</v>
      </c>
      <c r="Z16" s="6">
        <v>1</v>
      </c>
      <c r="AA16" s="6">
        <f>Y16/Z16</f>
        <v>86805.555555555504</v>
      </c>
      <c r="AB16" s="6">
        <f>AA16/$AA$21</f>
        <v>100.23814152410573</v>
      </c>
      <c r="AC16" s="10">
        <f>_xlfn.F.INV.RT(0.05,Z16,$Z$21)</f>
        <v>3.9862694790263804</v>
      </c>
      <c r="AE16">
        <v>15</v>
      </c>
      <c r="AF16">
        <v>32</v>
      </c>
      <c r="AG16">
        <v>-1</v>
      </c>
      <c r="AH16">
        <v>1</v>
      </c>
      <c r="AI16">
        <v>1</v>
      </c>
      <c r="AJ16">
        <f t="shared" si="13"/>
        <v>210</v>
      </c>
      <c r="AK16">
        <f t="shared" si="4"/>
        <v>198.33333333333334</v>
      </c>
      <c r="AL16">
        <f t="shared" si="14"/>
        <v>225.55555555555554</v>
      </c>
      <c r="AM16">
        <f t="shared" si="6"/>
        <v>11.666666666666657</v>
      </c>
      <c r="AN16">
        <f t="shared" si="0"/>
        <v>68.75</v>
      </c>
      <c r="AO16">
        <f t="shared" si="1"/>
        <v>17.339710547966966</v>
      </c>
    </row>
    <row r="17" spans="1:41" x14ac:dyDescent="0.4">
      <c r="A17">
        <v>4</v>
      </c>
      <c r="B17">
        <v>1</v>
      </c>
      <c r="C17">
        <v>1</v>
      </c>
      <c r="D17">
        <v>-1</v>
      </c>
      <c r="E17">
        <f t="shared" si="16"/>
        <v>1</v>
      </c>
      <c r="F17">
        <f t="shared" si="17"/>
        <v>-1</v>
      </c>
      <c r="G17">
        <f t="shared" si="18"/>
        <v>-1</v>
      </c>
      <c r="H17">
        <f t="shared" si="19"/>
        <v>-1</v>
      </c>
      <c r="I17">
        <f t="shared" si="20"/>
        <v>170</v>
      </c>
      <c r="M17" t="s">
        <v>39</v>
      </c>
      <c r="N17" t="s">
        <v>46</v>
      </c>
      <c r="O17" t="s">
        <v>42</v>
      </c>
      <c r="P17" t="s">
        <v>43</v>
      </c>
      <c r="Q17" t="s">
        <v>44</v>
      </c>
      <c r="R17" t="s">
        <v>45</v>
      </c>
      <c r="S17" s="17"/>
      <c r="T17" s="6" cm="1">
        <f t="array" ref="T17">SUM(((E10:M10)-N10)^2)</f>
        <v>4222.2222222222217</v>
      </c>
      <c r="U17" s="6" t="s">
        <v>47</v>
      </c>
      <c r="V17" s="18"/>
      <c r="X17" s="3" t="s">
        <v>18</v>
      </c>
      <c r="Y17" s="6">
        <f>T4</f>
        <v>27222.222222222219</v>
      </c>
      <c r="Z17" s="6">
        <v>1</v>
      </c>
      <c r="AA17" s="6">
        <f>Y17/Z17</f>
        <v>27222.222222222219</v>
      </c>
      <c r="AB17" s="6">
        <f>AA17/$AA$21</f>
        <v>31.434681181959572</v>
      </c>
      <c r="AC17" s="10">
        <f>_xlfn.F.INV.RT(0.05,Z17,$Z$21)</f>
        <v>3.9862694790263804</v>
      </c>
      <c r="AE17">
        <v>16</v>
      </c>
      <c r="AF17">
        <v>44</v>
      </c>
      <c r="AG17">
        <v>1</v>
      </c>
      <c r="AH17">
        <v>1</v>
      </c>
      <c r="AI17">
        <v>1</v>
      </c>
      <c r="AJ17">
        <f t="shared" si="13"/>
        <v>175</v>
      </c>
      <c r="AK17">
        <f t="shared" si="4"/>
        <v>166.11111111111111</v>
      </c>
      <c r="AL17">
        <f t="shared" si="14"/>
        <v>199.44444444444446</v>
      </c>
      <c r="AM17">
        <f t="shared" si="6"/>
        <v>8.8888888888888857</v>
      </c>
      <c r="AN17">
        <f t="shared" si="0"/>
        <v>61.805555555555557</v>
      </c>
      <c r="AO17">
        <f t="shared" si="1"/>
        <v>10.656133169355956</v>
      </c>
    </row>
    <row r="18" spans="1:41" ht="17.5" thickBot="1" x14ac:dyDescent="0.45">
      <c r="A18">
        <v>5</v>
      </c>
      <c r="B18">
        <v>-1</v>
      </c>
      <c r="C18">
        <v>-1</v>
      </c>
      <c r="D18">
        <v>1</v>
      </c>
      <c r="E18">
        <f t="shared" si="16"/>
        <v>1</v>
      </c>
      <c r="F18">
        <f t="shared" si="17"/>
        <v>-1</v>
      </c>
      <c r="G18">
        <f t="shared" si="18"/>
        <v>-1</v>
      </c>
      <c r="H18">
        <f t="shared" si="19"/>
        <v>1</v>
      </c>
      <c r="I18">
        <f t="shared" si="20"/>
        <v>300</v>
      </c>
      <c r="J18">
        <v>7</v>
      </c>
      <c r="K18" t="s">
        <v>17</v>
      </c>
      <c r="L18">
        <f>K14</f>
        <v>-69.444444444444443</v>
      </c>
      <c r="M18">
        <f t="shared" ref="M18:M24" si="22">(L18-0)/$Q$6</f>
        <v>-10.061563885773202</v>
      </c>
      <c r="N18">
        <f t="shared" ref="N18:N24" si="23">IF(_xlfn.T.DIST(M18,$Q$8,1)&gt;0.5,(1-_xlfn.T.DIST(M18,$Q$8,1))*2,_xlfn.T.DIST(M18,$Q$8,1)*2)</f>
        <v>8.2786488884469608E-15</v>
      </c>
      <c r="O18">
        <f>_xlfn.T.INV(0.025,64)</f>
        <v>-1.9977296543176954</v>
      </c>
      <c r="P18">
        <f>_xlfn.T.INV(0.975,64)</f>
        <v>1.9977296543176919</v>
      </c>
      <c r="Q18">
        <f t="shared" ref="Q18:Q24" si="24">L18-P18*$Q$6</f>
        <v>-83.23268129999397</v>
      </c>
      <c r="R18">
        <f t="shared" ref="R18:R24" si="25">L18+P18*$Q$6</f>
        <v>-55.656207588894915</v>
      </c>
      <c r="S18" s="19" t="s">
        <v>51</v>
      </c>
      <c r="T18" s="20">
        <f>SUM(T10:T17)</f>
        <v>54877.777777777766</v>
      </c>
      <c r="U18" s="20">
        <f>T18+SUM(T3:T9)</f>
        <v>236077.77777777769</v>
      </c>
      <c r="V18" s="21"/>
      <c r="X18" s="3" t="s">
        <v>33</v>
      </c>
      <c r="Y18" s="6">
        <f>T6</f>
        <v>49088.888888888854</v>
      </c>
      <c r="Z18" s="6">
        <v>1</v>
      </c>
      <c r="AA18" s="6">
        <f>Y18/Z18</f>
        <v>49088.888888888854</v>
      </c>
      <c r="AB18" s="6">
        <f>AA18/$AA$21</f>
        <v>56.685069984447878</v>
      </c>
      <c r="AC18" s="10">
        <f>_xlfn.F.INV.RT(0.05,Z18,$Z$21)</f>
        <v>3.9862694790263804</v>
      </c>
      <c r="AE18">
        <v>17</v>
      </c>
      <c r="AF18">
        <v>59</v>
      </c>
      <c r="AG18">
        <v>-1</v>
      </c>
      <c r="AH18">
        <v>-1</v>
      </c>
      <c r="AI18">
        <v>-1</v>
      </c>
      <c r="AJ18">
        <f>G3</f>
        <v>285</v>
      </c>
      <c r="AK18">
        <f t="shared" si="4"/>
        <v>300</v>
      </c>
      <c r="AL18">
        <f>AL10</f>
        <v>292.22222222222223</v>
      </c>
      <c r="AM18">
        <f t="shared" si="6"/>
        <v>-15</v>
      </c>
      <c r="AN18">
        <f t="shared" si="0"/>
        <v>32.638888888888886</v>
      </c>
      <c r="AO18">
        <f t="shared" si="1"/>
        <v>-15.960775308127316</v>
      </c>
    </row>
    <row r="19" spans="1:41" x14ac:dyDescent="0.4">
      <c r="A19">
        <v>6</v>
      </c>
      <c r="B19">
        <v>1</v>
      </c>
      <c r="C19">
        <v>-1</v>
      </c>
      <c r="D19">
        <v>1</v>
      </c>
      <c r="E19">
        <f t="shared" si="16"/>
        <v>-1</v>
      </c>
      <c r="F19">
        <f t="shared" si="17"/>
        <v>-1</v>
      </c>
      <c r="G19">
        <f t="shared" si="18"/>
        <v>1</v>
      </c>
      <c r="H19">
        <f t="shared" si="19"/>
        <v>-1</v>
      </c>
      <c r="I19">
        <f t="shared" si="20"/>
        <v>140</v>
      </c>
      <c r="J19">
        <v>6</v>
      </c>
      <c r="K19" t="s">
        <v>18</v>
      </c>
      <c r="L19">
        <f>L14</f>
        <v>-38.888888888888886</v>
      </c>
      <c r="M19">
        <f t="shared" si="22"/>
        <v>-5.6344757760329927</v>
      </c>
      <c r="N19">
        <f t="shared" si="23"/>
        <v>4.2283132864828538E-7</v>
      </c>
      <c r="O19">
        <f t="shared" ref="O19:O24" si="26">_xlfn.T.INV(0.025,64)</f>
        <v>-1.9977296543176954</v>
      </c>
      <c r="P19">
        <f t="shared" ref="P19:P24" si="27">_xlfn.T.INV(0.975,64)</f>
        <v>1.9977296543176919</v>
      </c>
      <c r="Q19">
        <f t="shared" si="24"/>
        <v>-52.677125744438413</v>
      </c>
      <c r="R19">
        <f t="shared" si="25"/>
        <v>-25.100652033339358</v>
      </c>
      <c r="X19" s="3" t="s">
        <v>21</v>
      </c>
      <c r="Y19" s="6">
        <f>T7</f>
        <v>11755.555555555571</v>
      </c>
      <c r="Z19" s="12">
        <v>1</v>
      </c>
      <c r="AA19" s="6">
        <f t="shared" ref="AA19:AA20" si="28">Y19/Z19</f>
        <v>11755.555555555571</v>
      </c>
      <c r="AB19" s="6">
        <f t="shared" ref="AB19:AB20" si="29">AA19/$AA$21</f>
        <v>13.57465007776052</v>
      </c>
      <c r="AC19" s="10">
        <f t="shared" ref="AC19:AC20" si="30">_xlfn.F.INV.RT(0.05,Z19,$Z$21)</f>
        <v>3.9862694790263804</v>
      </c>
      <c r="AE19">
        <v>18</v>
      </c>
      <c r="AF19">
        <v>63</v>
      </c>
      <c r="AG19">
        <v>1</v>
      </c>
      <c r="AH19">
        <v>-1</v>
      </c>
      <c r="AI19">
        <v>-1</v>
      </c>
      <c r="AJ19">
        <f t="shared" ref="AJ19:AJ25" si="31">G4</f>
        <v>230</v>
      </c>
      <c r="AK19">
        <f t="shared" si="4"/>
        <v>193.33333333333334</v>
      </c>
      <c r="AL19">
        <f t="shared" ref="AL19:AL25" si="32">AL11</f>
        <v>191.66666666666666</v>
      </c>
      <c r="AM19">
        <f t="shared" si="6"/>
        <v>36.666666666666657</v>
      </c>
      <c r="AN19">
        <f t="shared" si="0"/>
        <v>84.027777777777771</v>
      </c>
      <c r="AO19">
        <f t="shared" si="1"/>
        <v>35.319664884465048</v>
      </c>
    </row>
    <row r="20" spans="1:41" x14ac:dyDescent="0.4">
      <c r="A20">
        <v>7</v>
      </c>
      <c r="B20">
        <v>-1</v>
      </c>
      <c r="C20">
        <v>1</v>
      </c>
      <c r="D20">
        <v>1</v>
      </c>
      <c r="E20">
        <f t="shared" si="16"/>
        <v>-1</v>
      </c>
      <c r="F20">
        <f t="shared" si="17"/>
        <v>1</v>
      </c>
      <c r="G20">
        <f t="shared" si="18"/>
        <v>-1</v>
      </c>
      <c r="H20">
        <f t="shared" si="19"/>
        <v>-1</v>
      </c>
      <c r="I20">
        <f t="shared" si="20"/>
        <v>175</v>
      </c>
      <c r="J20">
        <v>5</v>
      </c>
      <c r="K20" t="s">
        <v>19</v>
      </c>
      <c r="L20">
        <f>M14</f>
        <v>9.4444444444444446</v>
      </c>
      <c r="M20">
        <f t="shared" si="22"/>
        <v>1.3683726884651555</v>
      </c>
      <c r="N20">
        <f t="shared" si="23"/>
        <v>0.17598015360623664</v>
      </c>
      <c r="O20">
        <f t="shared" si="26"/>
        <v>-1.9977296543176954</v>
      </c>
      <c r="P20">
        <f t="shared" si="27"/>
        <v>1.9977296543176919</v>
      </c>
      <c r="Q20">
        <f t="shared" si="24"/>
        <v>-4.3437924111050812</v>
      </c>
      <c r="R20">
        <f t="shared" si="25"/>
        <v>23.23268129999397</v>
      </c>
      <c r="X20" s="56" t="s">
        <v>20</v>
      </c>
      <c r="Y20">
        <f>T8</f>
        <v>4050</v>
      </c>
      <c r="Z20" s="12">
        <v>1</v>
      </c>
      <c r="AA20" s="6">
        <f t="shared" si="28"/>
        <v>4050</v>
      </c>
      <c r="AB20" s="6">
        <f t="shared" si="29"/>
        <v>4.6767107309486793</v>
      </c>
      <c r="AC20" s="10">
        <f t="shared" si="30"/>
        <v>3.9862694790263804</v>
      </c>
      <c r="AE20">
        <v>19</v>
      </c>
      <c r="AF20">
        <v>54</v>
      </c>
      <c r="AG20">
        <v>-1</v>
      </c>
      <c r="AH20">
        <v>1</v>
      </c>
      <c r="AI20">
        <v>-1</v>
      </c>
      <c r="AJ20">
        <f t="shared" si="31"/>
        <v>160</v>
      </c>
      <c r="AK20">
        <f t="shared" si="4"/>
        <v>208.88888888888889</v>
      </c>
      <c r="AL20">
        <f t="shared" si="32"/>
        <v>181.66666666666666</v>
      </c>
      <c r="AM20">
        <f t="shared" si="6"/>
        <v>-48.888888888888886</v>
      </c>
      <c r="AN20">
        <f t="shared" si="0"/>
        <v>9.0277777777777786</v>
      </c>
      <c r="AO20">
        <f t="shared" si="1"/>
        <v>-47.503678826659737</v>
      </c>
    </row>
    <row r="21" spans="1:41" x14ac:dyDescent="0.4">
      <c r="A21">
        <v>8</v>
      </c>
      <c r="B21">
        <v>1</v>
      </c>
      <c r="C21">
        <v>1</v>
      </c>
      <c r="D21">
        <v>1</v>
      </c>
      <c r="E21">
        <f t="shared" si="16"/>
        <v>1</v>
      </c>
      <c r="F21">
        <f t="shared" si="17"/>
        <v>1</v>
      </c>
      <c r="G21">
        <f t="shared" si="18"/>
        <v>1</v>
      </c>
      <c r="H21">
        <f t="shared" si="19"/>
        <v>1</v>
      </c>
      <c r="I21">
        <f t="shared" si="20"/>
        <v>180</v>
      </c>
      <c r="J21">
        <v>4</v>
      </c>
      <c r="K21" t="s">
        <v>33</v>
      </c>
      <c r="L21">
        <f>N14</f>
        <v>52.222222222222221</v>
      </c>
      <c r="M21">
        <f t="shared" si="22"/>
        <v>7.566296042101448</v>
      </c>
      <c r="N21">
        <f t="shared" si="23"/>
        <v>1.8754642283624889E-10</v>
      </c>
      <c r="O21">
        <f t="shared" si="26"/>
        <v>-1.9977296543176954</v>
      </c>
      <c r="P21">
        <f t="shared" si="27"/>
        <v>1.9977296543176919</v>
      </c>
      <c r="Q21">
        <f t="shared" si="24"/>
        <v>38.433985366672694</v>
      </c>
      <c r="R21">
        <f t="shared" si="25"/>
        <v>66.010459077771742</v>
      </c>
      <c r="X21" s="3" t="s">
        <v>64</v>
      </c>
      <c r="Y21" s="6">
        <f>SUM(T5,T9,T18)</f>
        <v>57155.55555555554</v>
      </c>
      <c r="Z21" s="6">
        <f>Z22-SUM(Z16:Z20)</f>
        <v>66</v>
      </c>
      <c r="AA21" s="6">
        <f t="shared" ref="AA21" si="33">Y21/Z21</f>
        <v>865.99326599326571</v>
      </c>
      <c r="AB21" s="6"/>
      <c r="AC21" s="10"/>
      <c r="AE21">
        <v>20</v>
      </c>
      <c r="AF21">
        <v>72</v>
      </c>
      <c r="AG21">
        <v>1</v>
      </c>
      <c r="AH21">
        <v>1</v>
      </c>
      <c r="AI21">
        <v>-1</v>
      </c>
      <c r="AJ21">
        <f t="shared" si="31"/>
        <v>160</v>
      </c>
      <c r="AK21">
        <f t="shared" si="4"/>
        <v>206.66666666666666</v>
      </c>
      <c r="AL21">
        <f t="shared" si="32"/>
        <v>173.33333333333334</v>
      </c>
      <c r="AM21">
        <f t="shared" si="6"/>
        <v>-46.666666666666657</v>
      </c>
      <c r="AN21">
        <f t="shared" si="0"/>
        <v>10.416666666666666</v>
      </c>
      <c r="AO21">
        <f t="shared" si="1"/>
        <v>-44.634227011201219</v>
      </c>
    </row>
    <row r="22" spans="1:41" ht="17.5" thickBot="1" x14ac:dyDescent="0.45">
      <c r="A22">
        <v>1</v>
      </c>
      <c r="B22">
        <v>-1</v>
      </c>
      <c r="C22">
        <v>-1</v>
      </c>
      <c r="D22">
        <v>-1</v>
      </c>
      <c r="E22">
        <f t="shared" si="16"/>
        <v>1</v>
      </c>
      <c r="F22">
        <f t="shared" si="17"/>
        <v>1</v>
      </c>
      <c r="G22">
        <f t="shared" si="18"/>
        <v>1</v>
      </c>
      <c r="H22">
        <f t="shared" si="19"/>
        <v>-1</v>
      </c>
      <c r="I22">
        <f>F3</f>
        <v>300</v>
      </c>
      <c r="J22">
        <v>3</v>
      </c>
      <c r="K22" t="s">
        <v>21</v>
      </c>
      <c r="L22">
        <f>O14</f>
        <v>25.555555555555557</v>
      </c>
      <c r="M22">
        <f t="shared" si="22"/>
        <v>3.7026555099645386</v>
      </c>
      <c r="N22">
        <f t="shared" si="23"/>
        <v>4.46435115563526E-4</v>
      </c>
      <c r="O22">
        <f t="shared" si="26"/>
        <v>-1.9977296543176954</v>
      </c>
      <c r="P22">
        <f t="shared" si="27"/>
        <v>1.9977296543176919</v>
      </c>
      <c r="Q22">
        <f t="shared" si="24"/>
        <v>11.767318700006031</v>
      </c>
      <c r="R22">
        <f t="shared" si="25"/>
        <v>39.343792411105085</v>
      </c>
      <c r="X22" s="28" t="s">
        <v>65</v>
      </c>
      <c r="Y22" s="29">
        <f>U18</f>
        <v>236077.77777777769</v>
      </c>
      <c r="Z22" s="29">
        <f>P6-1</f>
        <v>71</v>
      </c>
      <c r="AA22" s="29"/>
      <c r="AB22" s="29"/>
      <c r="AC22" s="30"/>
      <c r="AE22">
        <v>21</v>
      </c>
      <c r="AF22">
        <v>70</v>
      </c>
      <c r="AG22">
        <v>-1</v>
      </c>
      <c r="AH22">
        <v>-1</v>
      </c>
      <c r="AI22">
        <v>1</v>
      </c>
      <c r="AJ22">
        <f t="shared" si="31"/>
        <v>345</v>
      </c>
      <c r="AK22">
        <f t="shared" si="4"/>
        <v>289.44444444444446</v>
      </c>
      <c r="AL22">
        <f t="shared" si="32"/>
        <v>297.22222222222223</v>
      </c>
      <c r="AM22">
        <f t="shared" si="6"/>
        <v>55.555555555555543</v>
      </c>
      <c r="AN22">
        <f t="shared" si="0"/>
        <v>93.75</v>
      </c>
      <c r="AO22">
        <f t="shared" si="1"/>
        <v>54.424079353784329</v>
      </c>
    </row>
    <row r="23" spans="1:41" x14ac:dyDescent="0.4">
      <c r="A23">
        <v>2</v>
      </c>
      <c r="B23">
        <v>1</v>
      </c>
      <c r="C23">
        <v>-1</v>
      </c>
      <c r="D23">
        <v>-1</v>
      </c>
      <c r="E23">
        <f t="shared" si="16"/>
        <v>-1</v>
      </c>
      <c r="F23">
        <f t="shared" si="17"/>
        <v>1</v>
      </c>
      <c r="G23">
        <f t="shared" si="18"/>
        <v>-1</v>
      </c>
      <c r="H23">
        <f t="shared" si="19"/>
        <v>1</v>
      </c>
      <c r="I23">
        <f t="shared" ref="I23:I29" si="34">F4</f>
        <v>205</v>
      </c>
      <c r="J23">
        <v>2</v>
      </c>
      <c r="K23" t="s">
        <v>20</v>
      </c>
      <c r="L23">
        <f>P14</f>
        <v>-15</v>
      </c>
      <c r="M23">
        <f t="shared" si="22"/>
        <v>-2.1732977993270115</v>
      </c>
      <c r="N23">
        <f t="shared" si="23"/>
        <v>3.3465378030676521E-2</v>
      </c>
      <c r="O23">
        <f t="shared" si="26"/>
        <v>-1.9977296543176954</v>
      </c>
      <c r="P23">
        <f t="shared" si="27"/>
        <v>1.9977296543176919</v>
      </c>
      <c r="Q23">
        <f t="shared" si="24"/>
        <v>-28.788236855549528</v>
      </c>
      <c r="R23">
        <f t="shared" si="25"/>
        <v>-1.2117631444504742</v>
      </c>
      <c r="X23" s="12" t="s">
        <v>66</v>
      </c>
      <c r="Y23">
        <f>SUM(Y16:Y20)/Y22</f>
        <v>0.75789523226808475</v>
      </c>
      <c r="AE23">
        <v>22</v>
      </c>
      <c r="AF23">
        <v>66</v>
      </c>
      <c r="AG23">
        <v>1</v>
      </c>
      <c r="AH23">
        <v>-1</v>
      </c>
      <c r="AI23">
        <v>1</v>
      </c>
      <c r="AJ23">
        <f t="shared" si="31"/>
        <v>145</v>
      </c>
      <c r="AK23">
        <f t="shared" si="4"/>
        <v>152.7777777777778</v>
      </c>
      <c r="AL23">
        <f t="shared" si="32"/>
        <v>154.44444444444446</v>
      </c>
      <c r="AM23">
        <f t="shared" si="6"/>
        <v>-7.7777777777777999</v>
      </c>
      <c r="AN23">
        <f t="shared" si="0"/>
        <v>39.583333333333336</v>
      </c>
      <c r="AO23">
        <f t="shared" si="1"/>
        <v>-9.3708125354018179</v>
      </c>
    </row>
    <row r="24" spans="1:41" x14ac:dyDescent="0.4">
      <c r="A24">
        <v>3</v>
      </c>
      <c r="B24">
        <v>-1</v>
      </c>
      <c r="C24">
        <v>1</v>
      </c>
      <c r="D24">
        <v>-1</v>
      </c>
      <c r="E24">
        <f t="shared" si="16"/>
        <v>-1</v>
      </c>
      <c r="F24">
        <f t="shared" si="17"/>
        <v>-1</v>
      </c>
      <c r="G24">
        <f t="shared" si="18"/>
        <v>1</v>
      </c>
      <c r="H24">
        <f t="shared" si="19"/>
        <v>1</v>
      </c>
      <c r="I24">
        <f t="shared" si="34"/>
        <v>175</v>
      </c>
      <c r="J24">
        <v>1</v>
      </c>
      <c r="K24" t="s">
        <v>22</v>
      </c>
      <c r="L24">
        <f>Q14</f>
        <v>6.1111111111111107</v>
      </c>
      <c r="M24">
        <f t="shared" si="22"/>
        <v>0.88541762194804174</v>
      </c>
      <c r="N24">
        <f t="shared" si="23"/>
        <v>0.37924609779040441</v>
      </c>
      <c r="O24">
        <f t="shared" si="26"/>
        <v>-1.9977296543176954</v>
      </c>
      <c r="P24">
        <f t="shared" si="27"/>
        <v>1.9977296543176919</v>
      </c>
      <c r="Q24">
        <f t="shared" si="24"/>
        <v>-7.6771257444384151</v>
      </c>
      <c r="R24">
        <f t="shared" si="25"/>
        <v>19.899347966660635</v>
      </c>
      <c r="X24" s="12" t="s">
        <v>67</v>
      </c>
      <c r="Y24">
        <f>1-(Y21/Z21)/(Y22/Z22)</f>
        <v>0.73955396198536405</v>
      </c>
      <c r="AE24">
        <v>23</v>
      </c>
      <c r="AF24">
        <v>57</v>
      </c>
      <c r="AG24">
        <v>-1</v>
      </c>
      <c r="AH24">
        <v>1</v>
      </c>
      <c r="AI24">
        <v>1</v>
      </c>
      <c r="AJ24">
        <f t="shared" si="31"/>
        <v>230</v>
      </c>
      <c r="AK24">
        <f t="shared" si="4"/>
        <v>198.33333333333334</v>
      </c>
      <c r="AL24">
        <f t="shared" si="32"/>
        <v>225.55555555555554</v>
      </c>
      <c r="AM24">
        <f t="shared" si="6"/>
        <v>31.666666666666657</v>
      </c>
      <c r="AN24">
        <f t="shared" si="0"/>
        <v>77.083333333333329</v>
      </c>
      <c r="AO24">
        <f t="shared" si="1"/>
        <v>26.308606087044197</v>
      </c>
    </row>
    <row r="25" spans="1:41" x14ac:dyDescent="0.4">
      <c r="A25">
        <v>4</v>
      </c>
      <c r="B25">
        <v>1</v>
      </c>
      <c r="C25">
        <v>1</v>
      </c>
      <c r="D25">
        <v>-1</v>
      </c>
      <c r="E25">
        <f t="shared" si="16"/>
        <v>1</v>
      </c>
      <c r="F25">
        <f t="shared" si="17"/>
        <v>-1</v>
      </c>
      <c r="G25">
        <f t="shared" si="18"/>
        <v>-1</v>
      </c>
      <c r="H25">
        <f t="shared" si="19"/>
        <v>-1</v>
      </c>
      <c r="I25">
        <f t="shared" si="34"/>
        <v>210</v>
      </c>
      <c r="AE25">
        <v>24</v>
      </c>
      <c r="AF25">
        <v>56</v>
      </c>
      <c r="AG25">
        <v>1</v>
      </c>
      <c r="AH25">
        <v>1</v>
      </c>
      <c r="AI25">
        <v>1</v>
      </c>
      <c r="AJ25">
        <f t="shared" si="31"/>
        <v>205</v>
      </c>
      <c r="AK25">
        <f t="shared" si="4"/>
        <v>166.11111111111111</v>
      </c>
      <c r="AL25">
        <f t="shared" si="32"/>
        <v>199.44444444444446</v>
      </c>
      <c r="AM25">
        <f t="shared" si="6"/>
        <v>38.888888888888886</v>
      </c>
      <c r="AN25">
        <f t="shared" si="0"/>
        <v>85.416666666666671</v>
      </c>
      <c r="AO25">
        <f t="shared" si="1"/>
        <v>37.408202766577887</v>
      </c>
    </row>
    <row r="26" spans="1:41" x14ac:dyDescent="0.4">
      <c r="A26">
        <v>5</v>
      </c>
      <c r="B26">
        <v>-1</v>
      </c>
      <c r="C26">
        <v>-1</v>
      </c>
      <c r="D26">
        <v>1</v>
      </c>
      <c r="E26">
        <f t="shared" si="16"/>
        <v>1</v>
      </c>
      <c r="F26">
        <f t="shared" si="17"/>
        <v>-1</v>
      </c>
      <c r="G26">
        <f t="shared" si="18"/>
        <v>-1</v>
      </c>
      <c r="H26">
        <f t="shared" si="19"/>
        <v>1</v>
      </c>
      <c r="I26">
        <f t="shared" si="34"/>
        <v>290</v>
      </c>
      <c r="AE26">
        <v>25</v>
      </c>
      <c r="AF26">
        <v>11</v>
      </c>
      <c r="AG26">
        <v>-1</v>
      </c>
      <c r="AH26">
        <v>-1</v>
      </c>
      <c r="AI26">
        <v>-1</v>
      </c>
      <c r="AJ26">
        <f>H3</f>
        <v>240</v>
      </c>
      <c r="AK26">
        <f t="shared" si="4"/>
        <v>300</v>
      </c>
      <c r="AL26">
        <f>AL18</f>
        <v>292.22222222222223</v>
      </c>
      <c r="AM26">
        <f t="shared" si="6"/>
        <v>-60</v>
      </c>
      <c r="AN26">
        <f t="shared" si="0"/>
        <v>0.69444444444444442</v>
      </c>
      <c r="AO26">
        <f t="shared" si="1"/>
        <v>-87.274759900988116</v>
      </c>
    </row>
    <row r="27" spans="1:41" ht="17.5" thickBot="1" x14ac:dyDescent="0.45">
      <c r="A27">
        <v>6</v>
      </c>
      <c r="B27">
        <v>1</v>
      </c>
      <c r="C27">
        <v>-1</v>
      </c>
      <c r="D27">
        <v>1</v>
      </c>
      <c r="E27">
        <f t="shared" si="16"/>
        <v>-1</v>
      </c>
      <c r="F27">
        <f t="shared" si="17"/>
        <v>-1</v>
      </c>
      <c r="G27">
        <f t="shared" si="18"/>
        <v>1</v>
      </c>
      <c r="H27">
        <f t="shared" si="19"/>
        <v>-1</v>
      </c>
      <c r="I27">
        <f t="shared" si="34"/>
        <v>150</v>
      </c>
      <c r="AE27">
        <v>26</v>
      </c>
      <c r="AF27">
        <v>15</v>
      </c>
      <c r="AG27">
        <v>1</v>
      </c>
      <c r="AH27">
        <v>-1</v>
      </c>
      <c r="AI27">
        <v>-1</v>
      </c>
      <c r="AJ27">
        <f t="shared" ref="AJ27:AJ33" si="35">H4</f>
        <v>220</v>
      </c>
      <c r="AK27">
        <f t="shared" si="4"/>
        <v>193.33333333333334</v>
      </c>
      <c r="AL27">
        <f t="shared" ref="AL27:AL73" si="36">AL19</f>
        <v>191.66666666666666</v>
      </c>
      <c r="AM27">
        <f t="shared" si="6"/>
        <v>26.666666666666657</v>
      </c>
      <c r="AN27">
        <f t="shared" si="0"/>
        <v>75.694444444444443</v>
      </c>
      <c r="AO27">
        <f t="shared" si="1"/>
        <v>24.709124274529675</v>
      </c>
    </row>
    <row r="28" spans="1:41" x14ac:dyDescent="0.4">
      <c r="A28">
        <v>7</v>
      </c>
      <c r="B28">
        <v>-1</v>
      </c>
      <c r="C28">
        <v>1</v>
      </c>
      <c r="D28">
        <v>1</v>
      </c>
      <c r="E28">
        <f t="shared" si="16"/>
        <v>-1</v>
      </c>
      <c r="F28">
        <f t="shared" si="17"/>
        <v>1</v>
      </c>
      <c r="G28">
        <f t="shared" si="18"/>
        <v>-1</v>
      </c>
      <c r="H28">
        <f t="shared" si="19"/>
        <v>-1</v>
      </c>
      <c r="I28">
        <f t="shared" si="34"/>
        <v>210</v>
      </c>
      <c r="K28" s="94" t="s">
        <v>99</v>
      </c>
      <c r="L28" s="95"/>
      <c r="M28" s="96"/>
      <c r="AE28">
        <v>27</v>
      </c>
      <c r="AF28">
        <v>24</v>
      </c>
      <c r="AG28">
        <v>-1</v>
      </c>
      <c r="AH28">
        <v>1</v>
      </c>
      <c r="AI28">
        <v>-1</v>
      </c>
      <c r="AJ28">
        <f t="shared" si="35"/>
        <v>190</v>
      </c>
      <c r="AK28">
        <f t="shared" si="4"/>
        <v>208.88888888888889</v>
      </c>
      <c r="AL28">
        <f t="shared" si="36"/>
        <v>181.66666666666666</v>
      </c>
      <c r="AM28">
        <f t="shared" si="6"/>
        <v>-18.888888888888886</v>
      </c>
      <c r="AN28">
        <f t="shared" si="0"/>
        <v>28.472222222222221</v>
      </c>
      <c r="AO28">
        <f t="shared" si="1"/>
        <v>-20.181086698767153</v>
      </c>
    </row>
    <row r="29" spans="1:41" x14ac:dyDescent="0.4">
      <c r="A29">
        <v>8</v>
      </c>
      <c r="B29">
        <v>1</v>
      </c>
      <c r="C29">
        <v>1</v>
      </c>
      <c r="D29">
        <v>1</v>
      </c>
      <c r="E29">
        <f t="shared" si="16"/>
        <v>1</v>
      </c>
      <c r="F29">
        <f t="shared" si="17"/>
        <v>1</v>
      </c>
      <c r="G29">
        <f t="shared" si="18"/>
        <v>1</v>
      </c>
      <c r="H29">
        <f t="shared" si="19"/>
        <v>1</v>
      </c>
      <c r="I29">
        <f t="shared" si="34"/>
        <v>175</v>
      </c>
      <c r="K29" s="17" t="s">
        <v>100</v>
      </c>
      <c r="L29" s="6" t="s">
        <v>101</v>
      </c>
      <c r="M29" s="18"/>
      <c r="AE29">
        <v>28</v>
      </c>
      <c r="AF29">
        <v>3</v>
      </c>
      <c r="AG29">
        <v>1</v>
      </c>
      <c r="AH29">
        <v>1</v>
      </c>
      <c r="AI29">
        <v>-1</v>
      </c>
      <c r="AJ29">
        <f t="shared" si="35"/>
        <v>160</v>
      </c>
      <c r="AK29">
        <f t="shared" si="4"/>
        <v>206.66666666666666</v>
      </c>
      <c r="AL29">
        <f t="shared" si="36"/>
        <v>173.33333333333334</v>
      </c>
      <c r="AM29">
        <f t="shared" si="6"/>
        <v>-46.666666666666657</v>
      </c>
      <c r="AN29">
        <f t="shared" si="0"/>
        <v>10.416666666666666</v>
      </c>
      <c r="AO29">
        <f t="shared" si="1"/>
        <v>-44.634227011201219</v>
      </c>
    </row>
    <row r="30" spans="1:41" x14ac:dyDescent="0.4">
      <c r="A30">
        <v>1</v>
      </c>
      <c r="B30">
        <v>-1</v>
      </c>
      <c r="C30">
        <v>-1</v>
      </c>
      <c r="D30">
        <v>-1</v>
      </c>
      <c r="E30">
        <f t="shared" si="16"/>
        <v>1</v>
      </c>
      <c r="F30">
        <f t="shared" si="17"/>
        <v>1</v>
      </c>
      <c r="G30">
        <f t="shared" si="18"/>
        <v>1</v>
      </c>
      <c r="H30">
        <f t="shared" si="19"/>
        <v>-1</v>
      </c>
      <c r="I30">
        <f>G3</f>
        <v>285</v>
      </c>
      <c r="K30" s="17">
        <f>($P$4-1)*LN(O3)</f>
        <v>56.556914148361763</v>
      </c>
      <c r="L30" s="6">
        <f>1/($P$4-1)</f>
        <v>0.125</v>
      </c>
      <c r="M30" s="18"/>
      <c r="AE30">
        <v>29</v>
      </c>
      <c r="AF30">
        <v>13</v>
      </c>
      <c r="AG30">
        <v>-1</v>
      </c>
      <c r="AH30">
        <v>-1</v>
      </c>
      <c r="AI30">
        <v>1</v>
      </c>
      <c r="AJ30">
        <f t="shared" si="35"/>
        <v>230</v>
      </c>
      <c r="AK30">
        <f t="shared" si="4"/>
        <v>289.44444444444446</v>
      </c>
      <c r="AL30">
        <f t="shared" si="36"/>
        <v>297.22222222222223</v>
      </c>
      <c r="AM30">
        <f t="shared" si="6"/>
        <v>-59.444444444444457</v>
      </c>
      <c r="AN30">
        <f t="shared" si="0"/>
        <v>2.0833333333333335</v>
      </c>
      <c r="AO30">
        <f t="shared" si="1"/>
        <v>-72.258221703820936</v>
      </c>
    </row>
    <row r="31" spans="1:41" x14ac:dyDescent="0.4">
      <c r="A31">
        <v>2</v>
      </c>
      <c r="B31">
        <v>1</v>
      </c>
      <c r="C31">
        <v>-1</v>
      </c>
      <c r="D31">
        <v>-1</v>
      </c>
      <c r="E31">
        <f t="shared" si="16"/>
        <v>-1</v>
      </c>
      <c r="F31">
        <f t="shared" si="17"/>
        <v>1</v>
      </c>
      <c r="G31">
        <f t="shared" si="18"/>
        <v>-1</v>
      </c>
      <c r="H31">
        <f t="shared" si="19"/>
        <v>1</v>
      </c>
      <c r="I31">
        <f t="shared" ref="I31:I37" si="37">G4</f>
        <v>230</v>
      </c>
      <c r="K31" s="17">
        <f t="shared" ref="K31:K37" si="38">($P$4-1)*LN(O4)</f>
        <v>53.539150944879857</v>
      </c>
      <c r="L31" s="6">
        <f t="shared" ref="L31:L37" si="39">1/($P$4-1)</f>
        <v>0.125</v>
      </c>
      <c r="M31" s="18"/>
      <c r="AE31">
        <v>30</v>
      </c>
      <c r="AF31">
        <v>6</v>
      </c>
      <c r="AG31">
        <v>1</v>
      </c>
      <c r="AH31">
        <v>-1</v>
      </c>
      <c r="AI31">
        <v>1</v>
      </c>
      <c r="AJ31">
        <f t="shared" si="35"/>
        <v>200</v>
      </c>
      <c r="AK31">
        <f t="shared" si="4"/>
        <v>152.7777777777778</v>
      </c>
      <c r="AL31">
        <f t="shared" si="36"/>
        <v>154.44444444444446</v>
      </c>
      <c r="AM31">
        <f t="shared" si="6"/>
        <v>47.2222222222222</v>
      </c>
      <c r="AN31">
        <f t="shared" si="0"/>
        <v>92.361111111111114</v>
      </c>
      <c r="AO31">
        <f t="shared" si="1"/>
        <v>50.722815844601662</v>
      </c>
    </row>
    <row r="32" spans="1:41" x14ac:dyDescent="0.4">
      <c r="A32">
        <v>3</v>
      </c>
      <c r="B32">
        <v>-1</v>
      </c>
      <c r="C32">
        <v>1</v>
      </c>
      <c r="D32">
        <v>-1</v>
      </c>
      <c r="E32">
        <f t="shared" si="16"/>
        <v>-1</v>
      </c>
      <c r="F32">
        <f t="shared" si="17"/>
        <v>-1</v>
      </c>
      <c r="G32">
        <f t="shared" si="18"/>
        <v>1</v>
      </c>
      <c r="H32">
        <f t="shared" si="19"/>
        <v>1</v>
      </c>
      <c r="I32">
        <f t="shared" si="37"/>
        <v>160</v>
      </c>
      <c r="K32" s="17">
        <f t="shared" si="38"/>
        <v>51.258339538013544</v>
      </c>
      <c r="L32" s="6">
        <f t="shared" si="39"/>
        <v>0.125</v>
      </c>
      <c r="M32" s="18"/>
      <c r="AE32">
        <v>31</v>
      </c>
      <c r="AF32">
        <v>14</v>
      </c>
      <c r="AG32">
        <v>-1</v>
      </c>
      <c r="AH32">
        <v>1</v>
      </c>
      <c r="AI32">
        <v>1</v>
      </c>
      <c r="AJ32">
        <f t="shared" si="35"/>
        <v>230</v>
      </c>
      <c r="AK32">
        <f t="shared" si="4"/>
        <v>198.33333333333334</v>
      </c>
      <c r="AL32">
        <f t="shared" si="36"/>
        <v>225.55555555555554</v>
      </c>
      <c r="AM32">
        <f t="shared" si="6"/>
        <v>31.666666666666657</v>
      </c>
      <c r="AN32">
        <f t="shared" si="0"/>
        <v>77.083333333333329</v>
      </c>
      <c r="AO32">
        <f t="shared" si="1"/>
        <v>26.308606087044197</v>
      </c>
    </row>
    <row r="33" spans="1:41" x14ac:dyDescent="0.4">
      <c r="A33">
        <v>4</v>
      </c>
      <c r="B33">
        <v>1</v>
      </c>
      <c r="C33">
        <v>1</v>
      </c>
      <c r="D33">
        <v>-1</v>
      </c>
      <c r="E33">
        <f t="shared" si="16"/>
        <v>1</v>
      </c>
      <c r="F33">
        <f t="shared" si="17"/>
        <v>-1</v>
      </c>
      <c r="G33">
        <f t="shared" si="18"/>
        <v>-1</v>
      </c>
      <c r="H33">
        <f t="shared" si="19"/>
        <v>-1</v>
      </c>
      <c r="I33">
        <f t="shared" si="37"/>
        <v>160</v>
      </c>
      <c r="K33" s="17">
        <f t="shared" si="38"/>
        <v>48.533503746764559</v>
      </c>
      <c r="L33" s="6">
        <f t="shared" si="39"/>
        <v>0.125</v>
      </c>
      <c r="M33" s="18"/>
      <c r="AE33">
        <v>32</v>
      </c>
      <c r="AF33">
        <v>5</v>
      </c>
      <c r="AG33">
        <v>1</v>
      </c>
      <c r="AH33">
        <v>1</v>
      </c>
      <c r="AI33">
        <v>1</v>
      </c>
      <c r="AJ33">
        <f t="shared" si="35"/>
        <v>200</v>
      </c>
      <c r="AK33">
        <f t="shared" si="4"/>
        <v>166.11111111111111</v>
      </c>
      <c r="AL33">
        <f t="shared" si="36"/>
        <v>199.44444444444446</v>
      </c>
      <c r="AM33">
        <f t="shared" si="6"/>
        <v>33.888888888888886</v>
      </c>
      <c r="AN33">
        <f t="shared" si="0"/>
        <v>81.25</v>
      </c>
      <c r="AO33">
        <f t="shared" si="1"/>
        <v>31.472190959320475</v>
      </c>
    </row>
    <row r="34" spans="1:41" x14ac:dyDescent="0.4">
      <c r="A34">
        <v>5</v>
      </c>
      <c r="B34">
        <v>-1</v>
      </c>
      <c r="C34">
        <v>-1</v>
      </c>
      <c r="D34">
        <v>1</v>
      </c>
      <c r="E34">
        <f t="shared" si="16"/>
        <v>1</v>
      </c>
      <c r="F34">
        <f t="shared" si="17"/>
        <v>-1</v>
      </c>
      <c r="G34">
        <f t="shared" si="18"/>
        <v>-1</v>
      </c>
      <c r="H34">
        <f t="shared" si="19"/>
        <v>1</v>
      </c>
      <c r="I34">
        <f t="shared" si="37"/>
        <v>345</v>
      </c>
      <c r="K34" s="17">
        <f t="shared" si="38"/>
        <v>60.784966532641619</v>
      </c>
      <c r="L34" s="6">
        <f t="shared" si="39"/>
        <v>0.125</v>
      </c>
      <c r="M34" s="18"/>
      <c r="AE34">
        <v>33</v>
      </c>
      <c r="AF34">
        <v>38</v>
      </c>
      <c r="AG34">
        <v>-1</v>
      </c>
      <c r="AH34">
        <v>-1</v>
      </c>
      <c r="AI34">
        <v>-1</v>
      </c>
      <c r="AJ34">
        <f>I3</f>
        <v>310</v>
      </c>
      <c r="AK34">
        <f t="shared" si="4"/>
        <v>300</v>
      </c>
      <c r="AL34">
        <f t="shared" si="36"/>
        <v>292.22222222222223</v>
      </c>
      <c r="AM34">
        <f t="shared" si="6"/>
        <v>10</v>
      </c>
      <c r="AN34">
        <f t="shared" ref="AN34:AN65" si="40">100*(_xlfn.RANK.EQ(AM34,$AM$2:$AM$73,1)-0.5)/$P$6</f>
        <v>64.583333333333329</v>
      </c>
      <c r="AO34">
        <f t="shared" ref="AO34:AO65" si="41">_xlfn.NORM.INV(AN34/100,$AM$74,$AM$75)</f>
        <v>13.27131584635675</v>
      </c>
    </row>
    <row r="35" spans="1:41" x14ac:dyDescent="0.4">
      <c r="A35">
        <v>6</v>
      </c>
      <c r="B35">
        <v>1</v>
      </c>
      <c r="C35">
        <v>-1</v>
      </c>
      <c r="D35">
        <v>1</v>
      </c>
      <c r="E35">
        <f t="shared" si="16"/>
        <v>-1</v>
      </c>
      <c r="F35">
        <f t="shared" si="17"/>
        <v>-1</v>
      </c>
      <c r="G35">
        <f t="shared" si="18"/>
        <v>1</v>
      </c>
      <c r="H35">
        <f t="shared" si="19"/>
        <v>-1</v>
      </c>
      <c r="I35">
        <f t="shared" si="37"/>
        <v>145</v>
      </c>
      <c r="K35" s="17">
        <f t="shared" si="38"/>
        <v>49.761186230382449</v>
      </c>
      <c r="L35" s="6">
        <f t="shared" si="39"/>
        <v>0.125</v>
      </c>
      <c r="M35" s="18"/>
      <c r="AE35">
        <v>34</v>
      </c>
      <c r="AF35">
        <v>26</v>
      </c>
      <c r="AG35">
        <v>1</v>
      </c>
      <c r="AH35">
        <v>-1</v>
      </c>
      <c r="AI35">
        <v>-1</v>
      </c>
      <c r="AJ35">
        <f t="shared" ref="AJ35:AJ41" si="42">I4</f>
        <v>155</v>
      </c>
      <c r="AK35">
        <f t="shared" si="4"/>
        <v>193.33333333333334</v>
      </c>
      <c r="AL35">
        <f t="shared" si="36"/>
        <v>191.66666666666666</v>
      </c>
      <c r="AM35">
        <f t="shared" si="6"/>
        <v>-38.333333333333343</v>
      </c>
      <c r="AN35">
        <f t="shared" si="40"/>
        <v>15.972222222222221</v>
      </c>
      <c r="AO35">
        <f t="shared" si="41"/>
        <v>-35.319664884465169</v>
      </c>
    </row>
    <row r="36" spans="1:41" x14ac:dyDescent="0.4">
      <c r="A36">
        <v>7</v>
      </c>
      <c r="B36">
        <v>-1</v>
      </c>
      <c r="C36">
        <v>1</v>
      </c>
      <c r="D36">
        <v>1</v>
      </c>
      <c r="E36">
        <f t="shared" si="16"/>
        <v>-1</v>
      </c>
      <c r="F36">
        <f t="shared" si="17"/>
        <v>1</v>
      </c>
      <c r="G36">
        <f t="shared" si="18"/>
        <v>-1</v>
      </c>
      <c r="H36">
        <f t="shared" si="19"/>
        <v>-1</v>
      </c>
      <c r="I36">
        <f t="shared" si="37"/>
        <v>230</v>
      </c>
      <c r="K36" s="17">
        <f t="shared" si="38"/>
        <v>53.628231094401094</v>
      </c>
      <c r="L36" s="6">
        <f t="shared" si="39"/>
        <v>0.125</v>
      </c>
      <c r="M36" s="18"/>
      <c r="AE36">
        <v>35</v>
      </c>
      <c r="AF36">
        <v>30</v>
      </c>
      <c r="AG36">
        <v>-1</v>
      </c>
      <c r="AH36">
        <v>1</v>
      </c>
      <c r="AI36">
        <v>-1</v>
      </c>
      <c r="AJ36">
        <f t="shared" si="42"/>
        <v>150</v>
      </c>
      <c r="AK36">
        <f t="shared" si="4"/>
        <v>208.88888888888889</v>
      </c>
      <c r="AL36">
        <f t="shared" si="36"/>
        <v>181.66666666666666</v>
      </c>
      <c r="AM36">
        <f t="shared" si="6"/>
        <v>-58.888888888888886</v>
      </c>
      <c r="AN36">
        <f t="shared" si="40"/>
        <v>3.4722222222222223</v>
      </c>
      <c r="AO36">
        <f t="shared" si="41"/>
        <v>-64.406841997762029</v>
      </c>
    </row>
    <row r="37" spans="1:41" x14ac:dyDescent="0.4">
      <c r="A37">
        <v>8</v>
      </c>
      <c r="B37">
        <v>1</v>
      </c>
      <c r="C37">
        <v>1</v>
      </c>
      <c r="D37">
        <v>1</v>
      </c>
      <c r="E37">
        <f t="shared" si="16"/>
        <v>1</v>
      </c>
      <c r="F37">
        <f t="shared" si="17"/>
        <v>1</v>
      </c>
      <c r="G37">
        <f t="shared" si="18"/>
        <v>1</v>
      </c>
      <c r="H37">
        <f t="shared" si="19"/>
        <v>1</v>
      </c>
      <c r="I37">
        <f t="shared" si="37"/>
        <v>205</v>
      </c>
      <c r="K37" s="17">
        <f t="shared" si="38"/>
        <v>50.149402557539787</v>
      </c>
      <c r="L37" s="6">
        <f t="shared" si="39"/>
        <v>0.125</v>
      </c>
      <c r="M37" s="18"/>
      <c r="AE37">
        <v>36</v>
      </c>
      <c r="AF37">
        <v>36</v>
      </c>
      <c r="AG37">
        <v>1</v>
      </c>
      <c r="AH37">
        <v>1</v>
      </c>
      <c r="AI37">
        <v>-1</v>
      </c>
      <c r="AJ37">
        <f t="shared" si="42"/>
        <v>170</v>
      </c>
      <c r="AK37">
        <f t="shared" si="4"/>
        <v>206.66666666666666</v>
      </c>
      <c r="AL37">
        <f t="shared" si="36"/>
        <v>173.33333333333334</v>
      </c>
      <c r="AM37">
        <f t="shared" si="6"/>
        <v>-36.666666666666657</v>
      </c>
      <c r="AN37">
        <f t="shared" si="40"/>
        <v>17.361111111111111</v>
      </c>
      <c r="AO37">
        <f t="shared" si="41"/>
        <v>-33.346884105789833</v>
      </c>
    </row>
    <row r="38" spans="1:41" x14ac:dyDescent="0.4">
      <c r="A38">
        <v>1</v>
      </c>
      <c r="B38">
        <v>-1</v>
      </c>
      <c r="C38">
        <v>-1</v>
      </c>
      <c r="D38">
        <v>-1</v>
      </c>
      <c r="E38">
        <f t="shared" si="16"/>
        <v>1</v>
      </c>
      <c r="F38">
        <f t="shared" si="17"/>
        <v>1</v>
      </c>
      <c r="G38">
        <f t="shared" si="18"/>
        <v>1</v>
      </c>
      <c r="H38">
        <f t="shared" si="19"/>
        <v>-1</v>
      </c>
      <c r="I38">
        <f>H3</f>
        <v>240</v>
      </c>
      <c r="K38" s="17" t="s">
        <v>102</v>
      </c>
      <c r="L38" s="6" t="s">
        <v>103</v>
      </c>
      <c r="M38" s="18"/>
      <c r="AE38">
        <v>37</v>
      </c>
      <c r="AF38">
        <v>42</v>
      </c>
      <c r="AG38">
        <v>-1</v>
      </c>
      <c r="AH38">
        <v>-1</v>
      </c>
      <c r="AI38">
        <v>1</v>
      </c>
      <c r="AJ38">
        <f t="shared" si="42"/>
        <v>285</v>
      </c>
      <c r="AK38">
        <f t="shared" si="4"/>
        <v>289.44444444444446</v>
      </c>
      <c r="AL38">
        <f t="shared" si="36"/>
        <v>297.22222222222223</v>
      </c>
      <c r="AM38">
        <f t="shared" si="6"/>
        <v>-4.4444444444444571</v>
      </c>
      <c r="AN38">
        <f t="shared" si="40"/>
        <v>43.75</v>
      </c>
      <c r="AO38">
        <f t="shared" si="41"/>
        <v>-5.5807147710386298</v>
      </c>
    </row>
    <row r="39" spans="1:41" x14ac:dyDescent="0.4">
      <c r="A39">
        <v>2</v>
      </c>
      <c r="B39">
        <v>1</v>
      </c>
      <c r="C39">
        <v>-1</v>
      </c>
      <c r="D39">
        <v>-1</v>
      </c>
      <c r="E39">
        <f t="shared" si="16"/>
        <v>-1</v>
      </c>
      <c r="F39">
        <f t="shared" si="17"/>
        <v>1</v>
      </c>
      <c r="G39">
        <f t="shared" si="18"/>
        <v>-1</v>
      </c>
      <c r="H39">
        <f t="shared" si="19"/>
        <v>1</v>
      </c>
      <c r="I39">
        <f t="shared" ref="I39:I45" si="43">H4</f>
        <v>220</v>
      </c>
      <c r="K39" s="17">
        <f>(P6-P2)*LN(Q2)-SUM(K30:K37)</f>
        <v>8.0430691003160746</v>
      </c>
      <c r="L39" s="6">
        <f>1+1/(3*(P2-1))*(SUM(L30:L37)-1/(P6-P2))</f>
        <v>1.046875</v>
      </c>
      <c r="M39" s="18"/>
      <c r="AE39">
        <v>38</v>
      </c>
      <c r="AF39">
        <v>25</v>
      </c>
      <c r="AG39">
        <v>1</v>
      </c>
      <c r="AH39">
        <v>-1</v>
      </c>
      <c r="AI39">
        <v>1</v>
      </c>
      <c r="AJ39">
        <f t="shared" si="42"/>
        <v>150</v>
      </c>
      <c r="AK39">
        <f t="shared" si="4"/>
        <v>152.7777777777778</v>
      </c>
      <c r="AL39">
        <f t="shared" si="36"/>
        <v>154.44444444444446</v>
      </c>
      <c r="AM39">
        <f t="shared" si="6"/>
        <v>-2.7777777777777999</v>
      </c>
      <c r="AN39">
        <f t="shared" si="40"/>
        <v>46.527777777777779</v>
      </c>
      <c r="AO39">
        <f t="shared" si="41"/>
        <v>-3.091565661143874</v>
      </c>
    </row>
    <row r="40" spans="1:41" x14ac:dyDescent="0.4">
      <c r="A40">
        <v>3</v>
      </c>
      <c r="B40">
        <v>-1</v>
      </c>
      <c r="C40">
        <v>1</v>
      </c>
      <c r="D40">
        <v>-1</v>
      </c>
      <c r="E40">
        <f t="shared" si="16"/>
        <v>-1</v>
      </c>
      <c r="F40">
        <f t="shared" si="17"/>
        <v>-1</v>
      </c>
      <c r="G40">
        <f t="shared" si="18"/>
        <v>1</v>
      </c>
      <c r="H40">
        <f t="shared" si="19"/>
        <v>1</v>
      </c>
      <c r="I40">
        <f t="shared" si="43"/>
        <v>190</v>
      </c>
      <c r="K40" s="17" t="s">
        <v>104</v>
      </c>
      <c r="L40" s="6" t="s">
        <v>105</v>
      </c>
      <c r="M40" s="18" t="s">
        <v>106</v>
      </c>
      <c r="AE40">
        <v>39</v>
      </c>
      <c r="AF40">
        <v>37</v>
      </c>
      <c r="AG40">
        <v>-1</v>
      </c>
      <c r="AH40">
        <v>1</v>
      </c>
      <c r="AI40">
        <v>1</v>
      </c>
      <c r="AJ40">
        <f t="shared" si="42"/>
        <v>210</v>
      </c>
      <c r="AK40">
        <f t="shared" si="4"/>
        <v>198.33333333333334</v>
      </c>
      <c r="AL40">
        <f t="shared" si="36"/>
        <v>225.55555555555554</v>
      </c>
      <c r="AM40">
        <f t="shared" si="6"/>
        <v>11.666666666666657</v>
      </c>
      <c r="AN40">
        <f t="shared" si="40"/>
        <v>68.75</v>
      </c>
      <c r="AO40">
        <f t="shared" si="41"/>
        <v>17.339710547966966</v>
      </c>
    </row>
    <row r="41" spans="1:41" ht="17.5" thickBot="1" x14ac:dyDescent="0.45">
      <c r="A41">
        <v>4</v>
      </c>
      <c r="B41">
        <v>1</v>
      </c>
      <c r="C41">
        <v>1</v>
      </c>
      <c r="D41">
        <v>-1</v>
      </c>
      <c r="E41">
        <f t="shared" si="16"/>
        <v>1</v>
      </c>
      <c r="F41">
        <f t="shared" si="17"/>
        <v>-1</v>
      </c>
      <c r="G41">
        <f t="shared" si="18"/>
        <v>-1</v>
      </c>
      <c r="H41">
        <f t="shared" si="19"/>
        <v>-1</v>
      </c>
      <c r="I41">
        <f t="shared" si="43"/>
        <v>160</v>
      </c>
      <c r="K41" s="19">
        <f>K39/L39</f>
        <v>7.6829316779138619</v>
      </c>
      <c r="L41" s="20">
        <f>_xlfn.CHISQ.INV.RT(0.05,7)</f>
        <v>14.067140449340167</v>
      </c>
      <c r="M41" s="21" t="str">
        <f>IF(K41&gt;L41,"reject","accept")</f>
        <v>accept</v>
      </c>
      <c r="AE41">
        <v>40</v>
      </c>
      <c r="AF41">
        <v>39</v>
      </c>
      <c r="AG41">
        <v>1</v>
      </c>
      <c r="AH41">
        <v>1</v>
      </c>
      <c r="AI41">
        <v>1</v>
      </c>
      <c r="AJ41">
        <f t="shared" si="42"/>
        <v>250</v>
      </c>
      <c r="AK41">
        <f t="shared" si="4"/>
        <v>166.11111111111111</v>
      </c>
      <c r="AL41">
        <f t="shared" si="36"/>
        <v>199.44444444444446</v>
      </c>
      <c r="AM41">
        <f t="shared" si="6"/>
        <v>83.888888888888886</v>
      </c>
      <c r="AN41">
        <f t="shared" si="40"/>
        <v>97.916666666666671</v>
      </c>
      <c r="AO41">
        <f t="shared" si="41"/>
        <v>72.258221703820993</v>
      </c>
    </row>
    <row r="42" spans="1:41" x14ac:dyDescent="0.4">
      <c r="A42">
        <v>5</v>
      </c>
      <c r="B42">
        <v>-1</v>
      </c>
      <c r="C42">
        <v>-1</v>
      </c>
      <c r="D42">
        <v>1</v>
      </c>
      <c r="E42">
        <f t="shared" si="16"/>
        <v>1</v>
      </c>
      <c r="F42">
        <f t="shared" si="17"/>
        <v>-1</v>
      </c>
      <c r="G42">
        <f t="shared" si="18"/>
        <v>-1</v>
      </c>
      <c r="H42">
        <f t="shared" si="19"/>
        <v>1</v>
      </c>
      <c r="I42">
        <f t="shared" si="43"/>
        <v>230</v>
      </c>
      <c r="AE42">
        <v>41</v>
      </c>
      <c r="AF42">
        <v>69</v>
      </c>
      <c r="AG42">
        <v>-1</v>
      </c>
      <c r="AH42">
        <v>-1</v>
      </c>
      <c r="AI42">
        <v>-1</v>
      </c>
      <c r="AJ42">
        <f>J3</f>
        <v>300</v>
      </c>
      <c r="AK42">
        <f t="shared" si="4"/>
        <v>300</v>
      </c>
      <c r="AL42">
        <f t="shared" si="36"/>
        <v>292.22222222222223</v>
      </c>
      <c r="AM42">
        <f t="shared" si="6"/>
        <v>0</v>
      </c>
      <c r="AN42">
        <f t="shared" si="40"/>
        <v>49.305555555555557</v>
      </c>
      <c r="AO42">
        <f t="shared" si="41"/>
        <v>-0.61756259244648304</v>
      </c>
    </row>
    <row r="43" spans="1:41" x14ac:dyDescent="0.4">
      <c r="A43">
        <v>6</v>
      </c>
      <c r="B43">
        <v>1</v>
      </c>
      <c r="C43">
        <v>-1</v>
      </c>
      <c r="D43">
        <v>1</v>
      </c>
      <c r="E43">
        <f t="shared" si="16"/>
        <v>-1</v>
      </c>
      <c r="F43">
        <f t="shared" si="17"/>
        <v>-1</v>
      </c>
      <c r="G43">
        <f t="shared" si="18"/>
        <v>1</v>
      </c>
      <c r="H43">
        <f t="shared" si="19"/>
        <v>-1</v>
      </c>
      <c r="I43">
        <f t="shared" si="43"/>
        <v>200</v>
      </c>
      <c r="AE43">
        <v>42</v>
      </c>
      <c r="AF43">
        <v>64</v>
      </c>
      <c r="AG43">
        <v>1</v>
      </c>
      <c r="AH43">
        <v>-1</v>
      </c>
      <c r="AI43">
        <v>-1</v>
      </c>
      <c r="AJ43">
        <f t="shared" ref="AJ43:AJ49" si="44">J4</f>
        <v>200</v>
      </c>
      <c r="AK43">
        <f t="shared" si="4"/>
        <v>193.33333333333334</v>
      </c>
      <c r="AL43">
        <f t="shared" si="36"/>
        <v>191.66666666666666</v>
      </c>
      <c r="AM43">
        <f t="shared" si="6"/>
        <v>6.6666666666666572</v>
      </c>
      <c r="AN43">
        <f t="shared" si="40"/>
        <v>57.638888888888886</v>
      </c>
      <c r="AO43">
        <f t="shared" si="41"/>
        <v>6.8348955309915027</v>
      </c>
    </row>
    <row r="44" spans="1:41" x14ac:dyDescent="0.4">
      <c r="A44">
        <v>7</v>
      </c>
      <c r="B44">
        <v>-1</v>
      </c>
      <c r="C44">
        <v>1</v>
      </c>
      <c r="D44">
        <v>1</v>
      </c>
      <c r="E44">
        <f t="shared" si="16"/>
        <v>-1</v>
      </c>
      <c r="F44">
        <f t="shared" si="17"/>
        <v>1</v>
      </c>
      <c r="G44">
        <f t="shared" si="18"/>
        <v>-1</v>
      </c>
      <c r="H44">
        <f t="shared" si="19"/>
        <v>-1</v>
      </c>
      <c r="I44">
        <f t="shared" si="43"/>
        <v>230</v>
      </c>
      <c r="AE44">
        <v>43</v>
      </c>
      <c r="AF44">
        <v>53</v>
      </c>
      <c r="AG44">
        <v>-1</v>
      </c>
      <c r="AH44">
        <v>1</v>
      </c>
      <c r="AI44">
        <v>-1</v>
      </c>
      <c r="AJ44">
        <f t="shared" si="44"/>
        <v>190</v>
      </c>
      <c r="AK44">
        <f t="shared" si="4"/>
        <v>208.88888888888889</v>
      </c>
      <c r="AL44">
        <f t="shared" si="36"/>
        <v>181.66666666666666</v>
      </c>
      <c r="AM44">
        <f t="shared" si="6"/>
        <v>-18.888888888888886</v>
      </c>
      <c r="AN44">
        <f t="shared" si="40"/>
        <v>28.472222222222221</v>
      </c>
      <c r="AO44">
        <f t="shared" si="41"/>
        <v>-20.181086698767153</v>
      </c>
    </row>
    <row r="45" spans="1:41" x14ac:dyDescent="0.4">
      <c r="A45">
        <v>8</v>
      </c>
      <c r="B45">
        <v>1</v>
      </c>
      <c r="C45">
        <v>1</v>
      </c>
      <c r="D45">
        <v>1</v>
      </c>
      <c r="E45">
        <f t="shared" si="16"/>
        <v>1</v>
      </c>
      <c r="F45">
        <f t="shared" si="17"/>
        <v>1</v>
      </c>
      <c r="G45">
        <f t="shared" si="18"/>
        <v>1</v>
      </c>
      <c r="H45">
        <f t="shared" si="19"/>
        <v>1</v>
      </c>
      <c r="I45">
        <f t="shared" si="43"/>
        <v>200</v>
      </c>
      <c r="K45" t="s">
        <v>1</v>
      </c>
      <c r="L45" t="s">
        <v>2</v>
      </c>
      <c r="M45" t="s">
        <v>3</v>
      </c>
      <c r="N45" t="s">
        <v>108</v>
      </c>
      <c r="AE45">
        <v>44</v>
      </c>
      <c r="AF45">
        <v>51</v>
      </c>
      <c r="AG45">
        <v>1</v>
      </c>
      <c r="AH45">
        <v>1</v>
      </c>
      <c r="AI45">
        <v>-1</v>
      </c>
      <c r="AJ45">
        <f t="shared" si="44"/>
        <v>185</v>
      </c>
      <c r="AK45">
        <f t="shared" si="4"/>
        <v>206.66666666666666</v>
      </c>
      <c r="AL45">
        <f t="shared" si="36"/>
        <v>173.33333333333334</v>
      </c>
      <c r="AM45">
        <f t="shared" si="6"/>
        <v>-21.666666666666657</v>
      </c>
      <c r="AN45">
        <f t="shared" si="40"/>
        <v>24.305555555555557</v>
      </c>
      <c r="AO45">
        <f t="shared" si="41"/>
        <v>-24.709124274529689</v>
      </c>
    </row>
    <row r="46" spans="1:41" x14ac:dyDescent="0.4">
      <c r="A46">
        <v>1</v>
      </c>
      <c r="B46">
        <v>-1</v>
      </c>
      <c r="C46">
        <v>-1</v>
      </c>
      <c r="D46">
        <v>-1</v>
      </c>
      <c r="E46">
        <f t="shared" si="16"/>
        <v>1</v>
      </c>
      <c r="F46">
        <f t="shared" si="17"/>
        <v>1</v>
      </c>
      <c r="G46">
        <f t="shared" si="18"/>
        <v>1</v>
      </c>
      <c r="H46">
        <f t="shared" si="19"/>
        <v>-1</v>
      </c>
      <c r="I46">
        <f>I3</f>
        <v>310</v>
      </c>
      <c r="K46">
        <v>-1</v>
      </c>
      <c r="L46">
        <v>-1</v>
      </c>
      <c r="M46">
        <v>-1</v>
      </c>
      <c r="N46">
        <f>$J$16+$K$16*K46+$L$16*L46+$N$16*K46*L46+$O$16*L46*M46+$P$16*K46*M46</f>
        <v>300</v>
      </c>
      <c r="AE46">
        <v>45</v>
      </c>
      <c r="AF46">
        <v>55</v>
      </c>
      <c r="AG46">
        <v>-1</v>
      </c>
      <c r="AH46">
        <v>-1</v>
      </c>
      <c r="AI46">
        <v>1</v>
      </c>
      <c r="AJ46">
        <f t="shared" si="44"/>
        <v>270</v>
      </c>
      <c r="AK46">
        <f t="shared" si="4"/>
        <v>289.44444444444446</v>
      </c>
      <c r="AL46">
        <f t="shared" si="36"/>
        <v>297.22222222222223</v>
      </c>
      <c r="AM46">
        <f t="shared" si="6"/>
        <v>-19.444444444444457</v>
      </c>
      <c r="AN46">
        <f t="shared" si="40"/>
        <v>27.083333333333332</v>
      </c>
      <c r="AO46">
        <f t="shared" si="41"/>
        <v>-21.650659992944465</v>
      </c>
    </row>
    <row r="47" spans="1:41" x14ac:dyDescent="0.4">
      <c r="A47">
        <v>2</v>
      </c>
      <c r="B47">
        <v>1</v>
      </c>
      <c r="C47">
        <v>-1</v>
      </c>
      <c r="D47">
        <v>-1</v>
      </c>
      <c r="E47">
        <f t="shared" si="16"/>
        <v>-1</v>
      </c>
      <c r="F47">
        <f t="shared" si="17"/>
        <v>1</v>
      </c>
      <c r="G47">
        <f t="shared" si="18"/>
        <v>-1</v>
      </c>
      <c r="H47">
        <f t="shared" si="19"/>
        <v>1</v>
      </c>
      <c r="I47">
        <f t="shared" ref="I47:I53" si="45">I4</f>
        <v>155</v>
      </c>
      <c r="K47">
        <v>1</v>
      </c>
      <c r="L47">
        <v>-1</v>
      </c>
      <c r="M47">
        <v>-1</v>
      </c>
      <c r="N47">
        <f>$J$16+$K$16*K47+$L$16*L47+$N$16*K47*L47+$O$16*L47*M47+$P$16*K47*M47</f>
        <v>193.33333333333334</v>
      </c>
      <c r="AE47">
        <v>46</v>
      </c>
      <c r="AF47">
        <v>65</v>
      </c>
      <c r="AG47">
        <v>1</v>
      </c>
      <c r="AH47">
        <v>-1</v>
      </c>
      <c r="AI47">
        <v>1</v>
      </c>
      <c r="AJ47">
        <f t="shared" si="44"/>
        <v>185</v>
      </c>
      <c r="AK47">
        <f t="shared" si="4"/>
        <v>152.7777777777778</v>
      </c>
      <c r="AL47">
        <f t="shared" si="36"/>
        <v>154.44444444444446</v>
      </c>
      <c r="AM47">
        <f t="shared" si="6"/>
        <v>32.2222222222222</v>
      </c>
      <c r="AN47">
        <f t="shared" si="40"/>
        <v>79.861111111111114</v>
      </c>
      <c r="AO47">
        <f t="shared" si="41"/>
        <v>29.681516574764455</v>
      </c>
    </row>
    <row r="48" spans="1:41" x14ac:dyDescent="0.4">
      <c r="A48">
        <v>3</v>
      </c>
      <c r="B48">
        <v>-1</v>
      </c>
      <c r="C48">
        <v>1</v>
      </c>
      <c r="D48">
        <v>-1</v>
      </c>
      <c r="E48">
        <f t="shared" si="16"/>
        <v>-1</v>
      </c>
      <c r="F48">
        <f t="shared" si="17"/>
        <v>-1</v>
      </c>
      <c r="G48">
        <f t="shared" si="18"/>
        <v>1</v>
      </c>
      <c r="H48">
        <f t="shared" si="19"/>
        <v>1</v>
      </c>
      <c r="I48">
        <f t="shared" si="45"/>
        <v>150</v>
      </c>
      <c r="K48">
        <v>-1</v>
      </c>
      <c r="L48">
        <v>1</v>
      </c>
      <c r="M48">
        <v>-1</v>
      </c>
      <c r="N48">
        <f t="shared" ref="N48:N53" si="46">$J$16+$K$16*K48+$L$16*L48+$N$16*K48*L48+$O$16*L48*M48+$P$16*K48*M48</f>
        <v>183.33333333333334</v>
      </c>
      <c r="AE48">
        <v>47</v>
      </c>
      <c r="AF48">
        <v>61</v>
      </c>
      <c r="AG48">
        <v>-1</v>
      </c>
      <c r="AH48">
        <v>1</v>
      </c>
      <c r="AI48">
        <v>1</v>
      </c>
      <c r="AJ48">
        <f t="shared" si="44"/>
        <v>245</v>
      </c>
      <c r="AK48">
        <f t="shared" si="4"/>
        <v>198.33333333333334</v>
      </c>
      <c r="AL48">
        <f t="shared" si="36"/>
        <v>225.55555555555554</v>
      </c>
      <c r="AM48">
        <f t="shared" si="6"/>
        <v>46.666666666666657</v>
      </c>
      <c r="AN48">
        <f t="shared" si="40"/>
        <v>89.583333333333329</v>
      </c>
      <c r="AO48">
        <f t="shared" si="41"/>
        <v>44.634227011201212</v>
      </c>
    </row>
    <row r="49" spans="1:41" x14ac:dyDescent="0.4">
      <c r="A49">
        <v>4</v>
      </c>
      <c r="B49">
        <v>1</v>
      </c>
      <c r="C49">
        <v>1</v>
      </c>
      <c r="D49">
        <v>-1</v>
      </c>
      <c r="E49">
        <f t="shared" si="16"/>
        <v>1</v>
      </c>
      <c r="F49">
        <f t="shared" si="17"/>
        <v>-1</v>
      </c>
      <c r="G49">
        <f t="shared" si="18"/>
        <v>-1</v>
      </c>
      <c r="H49">
        <f t="shared" si="19"/>
        <v>-1</v>
      </c>
      <c r="I49">
        <f t="shared" si="45"/>
        <v>170</v>
      </c>
      <c r="K49">
        <v>1</v>
      </c>
      <c r="L49">
        <v>1</v>
      </c>
      <c r="M49">
        <v>-1</v>
      </c>
      <c r="N49">
        <f t="shared" si="46"/>
        <v>181.11111111111111</v>
      </c>
      <c r="AE49">
        <v>48</v>
      </c>
      <c r="AF49">
        <v>62</v>
      </c>
      <c r="AG49">
        <v>1</v>
      </c>
      <c r="AH49">
        <v>1</v>
      </c>
      <c r="AI49">
        <v>1</v>
      </c>
      <c r="AJ49">
        <f t="shared" si="44"/>
        <v>205</v>
      </c>
      <c r="AK49">
        <f t="shared" si="4"/>
        <v>166.11111111111111</v>
      </c>
      <c r="AL49">
        <f t="shared" si="36"/>
        <v>199.44444444444446</v>
      </c>
      <c r="AM49">
        <f t="shared" si="6"/>
        <v>38.888888888888886</v>
      </c>
      <c r="AN49">
        <f t="shared" si="40"/>
        <v>85.416666666666671</v>
      </c>
      <c r="AO49">
        <f t="shared" si="41"/>
        <v>37.408202766577887</v>
      </c>
    </row>
    <row r="50" spans="1:41" x14ac:dyDescent="0.4">
      <c r="A50">
        <v>5</v>
      </c>
      <c r="B50">
        <v>-1</v>
      </c>
      <c r="C50">
        <v>-1</v>
      </c>
      <c r="D50">
        <v>1</v>
      </c>
      <c r="E50">
        <f t="shared" si="16"/>
        <v>1</v>
      </c>
      <c r="F50">
        <f t="shared" si="17"/>
        <v>-1</v>
      </c>
      <c r="G50">
        <f t="shared" si="18"/>
        <v>-1</v>
      </c>
      <c r="H50">
        <f t="shared" si="19"/>
        <v>1</v>
      </c>
      <c r="I50">
        <f t="shared" si="45"/>
        <v>285</v>
      </c>
      <c r="K50">
        <v>-1</v>
      </c>
      <c r="L50">
        <v>-1</v>
      </c>
      <c r="M50">
        <v>1</v>
      </c>
      <c r="N50">
        <f t="shared" si="46"/>
        <v>289.44444444444446</v>
      </c>
      <c r="AE50">
        <v>49</v>
      </c>
      <c r="AF50">
        <v>10</v>
      </c>
      <c r="AG50">
        <v>-1</v>
      </c>
      <c r="AH50">
        <v>-1</v>
      </c>
      <c r="AI50">
        <v>-1</v>
      </c>
      <c r="AJ50">
        <f>K3</f>
        <v>280</v>
      </c>
      <c r="AK50">
        <f t="shared" si="4"/>
        <v>300</v>
      </c>
      <c r="AL50">
        <f t="shared" si="36"/>
        <v>292.22222222222223</v>
      </c>
      <c r="AM50">
        <f t="shared" si="6"/>
        <v>-20</v>
      </c>
      <c r="AN50">
        <f t="shared" si="40"/>
        <v>25.694444444444443</v>
      </c>
      <c r="AO50">
        <f t="shared" si="41"/>
        <v>-23.158368977613446</v>
      </c>
    </row>
    <row r="51" spans="1:41" x14ac:dyDescent="0.4">
      <c r="A51">
        <v>6</v>
      </c>
      <c r="B51">
        <v>1</v>
      </c>
      <c r="C51">
        <v>-1</v>
      </c>
      <c r="D51">
        <v>1</v>
      </c>
      <c r="E51">
        <f t="shared" si="16"/>
        <v>-1</v>
      </c>
      <c r="F51">
        <f t="shared" si="17"/>
        <v>-1</v>
      </c>
      <c r="G51">
        <f t="shared" si="18"/>
        <v>1</v>
      </c>
      <c r="H51">
        <f t="shared" si="19"/>
        <v>-1</v>
      </c>
      <c r="I51">
        <f t="shared" si="45"/>
        <v>150</v>
      </c>
      <c r="K51">
        <v>1</v>
      </c>
      <c r="L51">
        <v>-1</v>
      </c>
      <c r="M51">
        <v>1</v>
      </c>
      <c r="N51">
        <f t="shared" si="46"/>
        <v>152.7777777777778</v>
      </c>
      <c r="AE51">
        <v>50</v>
      </c>
      <c r="AF51">
        <v>12</v>
      </c>
      <c r="AG51">
        <v>1</v>
      </c>
      <c r="AH51">
        <v>-1</v>
      </c>
      <c r="AI51">
        <v>-1</v>
      </c>
      <c r="AJ51">
        <f t="shared" ref="AJ51:AJ57" si="47">K4</f>
        <v>150</v>
      </c>
      <c r="AK51">
        <f t="shared" si="4"/>
        <v>193.33333333333334</v>
      </c>
      <c r="AL51">
        <f t="shared" si="36"/>
        <v>191.66666666666666</v>
      </c>
      <c r="AM51">
        <f t="shared" si="6"/>
        <v>-43.333333333333343</v>
      </c>
      <c r="AN51">
        <f t="shared" si="40"/>
        <v>14.583333333333334</v>
      </c>
      <c r="AO51">
        <f t="shared" si="41"/>
        <v>-37.408202766577887</v>
      </c>
    </row>
    <row r="52" spans="1:41" x14ac:dyDescent="0.4">
      <c r="A52">
        <v>7</v>
      </c>
      <c r="B52">
        <v>-1</v>
      </c>
      <c r="C52">
        <v>1</v>
      </c>
      <c r="D52">
        <v>1</v>
      </c>
      <c r="E52">
        <f t="shared" si="16"/>
        <v>-1</v>
      </c>
      <c r="F52">
        <f t="shared" si="17"/>
        <v>1</v>
      </c>
      <c r="G52">
        <f t="shared" si="18"/>
        <v>-1</v>
      </c>
      <c r="H52">
        <f t="shared" si="19"/>
        <v>-1</v>
      </c>
      <c r="I52">
        <f t="shared" si="45"/>
        <v>210</v>
      </c>
      <c r="K52">
        <v>-1</v>
      </c>
      <c r="L52">
        <v>1</v>
      </c>
      <c r="M52">
        <v>1</v>
      </c>
      <c r="N52">
        <f t="shared" si="46"/>
        <v>223.88888888888889</v>
      </c>
      <c r="AE52">
        <v>51</v>
      </c>
      <c r="AF52">
        <v>7</v>
      </c>
      <c r="AG52">
        <v>-1</v>
      </c>
      <c r="AH52">
        <v>1</v>
      </c>
      <c r="AI52">
        <v>-1</v>
      </c>
      <c r="AJ52">
        <f t="shared" si="47"/>
        <v>220</v>
      </c>
      <c r="AK52">
        <f t="shared" si="4"/>
        <v>208.88888888888889</v>
      </c>
      <c r="AL52">
        <f t="shared" si="36"/>
        <v>181.66666666666666</v>
      </c>
      <c r="AM52">
        <f t="shared" si="6"/>
        <v>11.111111111111114</v>
      </c>
      <c r="AN52">
        <f t="shared" si="40"/>
        <v>67.361111111111114</v>
      </c>
      <c r="AO52">
        <f t="shared" si="41"/>
        <v>15.960775308127305</v>
      </c>
    </row>
    <row r="53" spans="1:41" x14ac:dyDescent="0.4">
      <c r="A53">
        <v>8</v>
      </c>
      <c r="B53">
        <v>1</v>
      </c>
      <c r="C53">
        <v>1</v>
      </c>
      <c r="D53">
        <v>1</v>
      </c>
      <c r="E53">
        <f t="shared" si="16"/>
        <v>1</v>
      </c>
      <c r="F53">
        <f t="shared" si="17"/>
        <v>1</v>
      </c>
      <c r="G53">
        <f t="shared" si="18"/>
        <v>1</v>
      </c>
      <c r="H53">
        <f t="shared" si="19"/>
        <v>1</v>
      </c>
      <c r="I53">
        <f t="shared" si="45"/>
        <v>250</v>
      </c>
      <c r="K53">
        <v>1</v>
      </c>
      <c r="L53">
        <v>1</v>
      </c>
      <c r="M53">
        <v>1</v>
      </c>
      <c r="N53">
        <f t="shared" si="46"/>
        <v>191.66666666666666</v>
      </c>
      <c r="AE53">
        <v>52</v>
      </c>
      <c r="AF53">
        <v>9</v>
      </c>
      <c r="AG53">
        <v>1</v>
      </c>
      <c r="AH53">
        <v>1</v>
      </c>
      <c r="AI53">
        <v>-1</v>
      </c>
      <c r="AJ53">
        <f t="shared" si="47"/>
        <v>150</v>
      </c>
      <c r="AK53">
        <f t="shared" si="4"/>
        <v>206.66666666666666</v>
      </c>
      <c r="AL53">
        <f t="shared" si="36"/>
        <v>173.33333333333334</v>
      </c>
      <c r="AM53">
        <f t="shared" si="6"/>
        <v>-56.666666666666657</v>
      </c>
      <c r="AN53">
        <f t="shared" si="40"/>
        <v>6.25</v>
      </c>
      <c r="AO53">
        <f t="shared" si="41"/>
        <v>-54.424079353784322</v>
      </c>
    </row>
    <row r="54" spans="1:41" x14ac:dyDescent="0.4">
      <c r="A54">
        <v>1</v>
      </c>
      <c r="B54">
        <v>-1</v>
      </c>
      <c r="C54">
        <v>-1</v>
      </c>
      <c r="D54">
        <v>-1</v>
      </c>
      <c r="E54">
        <f t="shared" si="16"/>
        <v>1</v>
      </c>
      <c r="F54">
        <f t="shared" si="17"/>
        <v>1</v>
      </c>
      <c r="G54">
        <f t="shared" si="18"/>
        <v>1</v>
      </c>
      <c r="H54">
        <f t="shared" si="19"/>
        <v>-1</v>
      </c>
      <c r="I54">
        <f>J3</f>
        <v>300</v>
      </c>
      <c r="AE54">
        <v>53</v>
      </c>
      <c r="AF54">
        <v>2</v>
      </c>
      <c r="AG54">
        <v>-1</v>
      </c>
      <c r="AH54">
        <v>-1</v>
      </c>
      <c r="AI54">
        <v>1</v>
      </c>
      <c r="AJ54">
        <f t="shared" si="47"/>
        <v>275</v>
      </c>
      <c r="AK54">
        <f t="shared" si="4"/>
        <v>289.44444444444446</v>
      </c>
      <c r="AL54">
        <f t="shared" si="36"/>
        <v>297.22222222222223</v>
      </c>
      <c r="AM54">
        <f t="shared" si="6"/>
        <v>-14.444444444444457</v>
      </c>
      <c r="AN54">
        <f t="shared" si="40"/>
        <v>34.027777777777779</v>
      </c>
      <c r="AO54">
        <f t="shared" si="41"/>
        <v>-14.60554935385758</v>
      </c>
    </row>
    <row r="55" spans="1:41" x14ac:dyDescent="0.4">
      <c r="A55">
        <v>2</v>
      </c>
      <c r="B55">
        <v>1</v>
      </c>
      <c r="C55">
        <v>-1</v>
      </c>
      <c r="D55">
        <v>-1</v>
      </c>
      <c r="E55">
        <f t="shared" si="16"/>
        <v>-1</v>
      </c>
      <c r="F55">
        <f t="shared" si="17"/>
        <v>1</v>
      </c>
      <c r="G55">
        <f t="shared" si="18"/>
        <v>-1</v>
      </c>
      <c r="H55">
        <f t="shared" si="19"/>
        <v>1</v>
      </c>
      <c r="I55">
        <f t="shared" ref="I55:I61" si="48">J4</f>
        <v>200</v>
      </c>
      <c r="AE55">
        <v>54</v>
      </c>
      <c r="AF55">
        <v>20</v>
      </c>
      <c r="AG55">
        <v>1</v>
      </c>
      <c r="AH55">
        <v>-1</v>
      </c>
      <c r="AI55">
        <v>1</v>
      </c>
      <c r="AJ55">
        <f t="shared" si="47"/>
        <v>145</v>
      </c>
      <c r="AK55">
        <f t="shared" si="4"/>
        <v>152.7777777777778</v>
      </c>
      <c r="AL55">
        <f t="shared" si="36"/>
        <v>154.44444444444446</v>
      </c>
      <c r="AM55">
        <f t="shared" si="6"/>
        <v>-7.7777777777777999</v>
      </c>
      <c r="AN55">
        <f t="shared" si="40"/>
        <v>39.583333333333336</v>
      </c>
      <c r="AO55">
        <f t="shared" si="41"/>
        <v>-9.3708125354018179</v>
      </c>
    </row>
    <row r="56" spans="1:41" x14ac:dyDescent="0.4">
      <c r="A56">
        <v>3</v>
      </c>
      <c r="B56">
        <v>-1</v>
      </c>
      <c r="C56">
        <v>1</v>
      </c>
      <c r="D56">
        <v>-1</v>
      </c>
      <c r="E56">
        <f t="shared" si="16"/>
        <v>-1</v>
      </c>
      <c r="F56">
        <f t="shared" si="17"/>
        <v>-1</v>
      </c>
      <c r="G56">
        <f t="shared" si="18"/>
        <v>1</v>
      </c>
      <c r="H56">
        <f t="shared" si="19"/>
        <v>1</v>
      </c>
      <c r="I56">
        <f t="shared" si="48"/>
        <v>190</v>
      </c>
      <c r="AE56">
        <v>55</v>
      </c>
      <c r="AF56">
        <v>19</v>
      </c>
      <c r="AG56">
        <v>-1</v>
      </c>
      <c r="AH56">
        <v>1</v>
      </c>
      <c r="AI56">
        <v>1</v>
      </c>
      <c r="AJ56">
        <f t="shared" si="47"/>
        <v>245</v>
      </c>
      <c r="AK56">
        <f t="shared" si="4"/>
        <v>198.33333333333334</v>
      </c>
      <c r="AL56">
        <f t="shared" si="36"/>
        <v>225.55555555555554</v>
      </c>
      <c r="AM56">
        <f t="shared" si="6"/>
        <v>46.666666666666657</v>
      </c>
      <c r="AN56">
        <f t="shared" si="40"/>
        <v>89.583333333333329</v>
      </c>
      <c r="AO56">
        <f t="shared" si="41"/>
        <v>44.634227011201212</v>
      </c>
    </row>
    <row r="57" spans="1:41" x14ac:dyDescent="0.4">
      <c r="A57">
        <v>4</v>
      </c>
      <c r="B57">
        <v>1</v>
      </c>
      <c r="C57">
        <v>1</v>
      </c>
      <c r="D57">
        <v>-1</v>
      </c>
      <c r="E57">
        <f t="shared" si="16"/>
        <v>1</v>
      </c>
      <c r="F57">
        <f t="shared" si="17"/>
        <v>-1</v>
      </c>
      <c r="G57">
        <f t="shared" si="18"/>
        <v>-1</v>
      </c>
      <c r="H57">
        <f t="shared" si="19"/>
        <v>-1</v>
      </c>
      <c r="I57">
        <f t="shared" si="48"/>
        <v>185</v>
      </c>
      <c r="AE57">
        <v>56</v>
      </c>
      <c r="AF57">
        <v>8</v>
      </c>
      <c r="AG57">
        <v>1</v>
      </c>
      <c r="AH57">
        <v>1</v>
      </c>
      <c r="AI57">
        <v>1</v>
      </c>
      <c r="AJ57">
        <f t="shared" si="47"/>
        <v>200</v>
      </c>
      <c r="AK57">
        <f t="shared" si="4"/>
        <v>166.11111111111111</v>
      </c>
      <c r="AL57">
        <f t="shared" si="36"/>
        <v>199.44444444444446</v>
      </c>
      <c r="AM57">
        <f t="shared" si="6"/>
        <v>33.888888888888886</v>
      </c>
      <c r="AN57">
        <f t="shared" si="40"/>
        <v>81.25</v>
      </c>
      <c r="AO57">
        <f t="shared" si="41"/>
        <v>31.472190959320475</v>
      </c>
    </row>
    <row r="58" spans="1:41" x14ac:dyDescent="0.4">
      <c r="A58">
        <v>5</v>
      </c>
      <c r="B58">
        <v>-1</v>
      </c>
      <c r="C58">
        <v>-1</v>
      </c>
      <c r="D58">
        <v>1</v>
      </c>
      <c r="E58">
        <f t="shared" si="16"/>
        <v>1</v>
      </c>
      <c r="F58">
        <f t="shared" si="17"/>
        <v>-1</v>
      </c>
      <c r="G58">
        <f t="shared" si="18"/>
        <v>-1</v>
      </c>
      <c r="H58">
        <f t="shared" si="19"/>
        <v>1</v>
      </c>
      <c r="I58">
        <f t="shared" si="48"/>
        <v>270</v>
      </c>
      <c r="AE58">
        <v>57</v>
      </c>
      <c r="AF58">
        <v>43</v>
      </c>
      <c r="AG58">
        <v>-1</v>
      </c>
      <c r="AH58">
        <v>-1</v>
      </c>
      <c r="AI58">
        <v>-1</v>
      </c>
      <c r="AJ58">
        <f>L3</f>
        <v>300</v>
      </c>
      <c r="AK58">
        <f t="shared" si="4"/>
        <v>300</v>
      </c>
      <c r="AL58">
        <f t="shared" si="36"/>
        <v>292.22222222222223</v>
      </c>
      <c r="AM58">
        <f t="shared" si="6"/>
        <v>0</v>
      </c>
      <c r="AN58">
        <f t="shared" si="40"/>
        <v>49.305555555555557</v>
      </c>
      <c r="AO58">
        <f t="shared" si="41"/>
        <v>-0.61756259244648304</v>
      </c>
    </row>
    <row r="59" spans="1:41" x14ac:dyDescent="0.4">
      <c r="A59">
        <v>6</v>
      </c>
      <c r="B59">
        <v>1</v>
      </c>
      <c r="C59">
        <v>-1</v>
      </c>
      <c r="D59">
        <v>1</v>
      </c>
      <c r="E59">
        <f t="shared" si="16"/>
        <v>-1</v>
      </c>
      <c r="F59">
        <f t="shared" si="17"/>
        <v>-1</v>
      </c>
      <c r="G59">
        <f t="shared" si="18"/>
        <v>1</v>
      </c>
      <c r="H59">
        <f t="shared" si="19"/>
        <v>-1</v>
      </c>
      <c r="I59">
        <f t="shared" si="48"/>
        <v>185</v>
      </c>
      <c r="AE59">
        <v>58</v>
      </c>
      <c r="AF59">
        <v>35</v>
      </c>
      <c r="AG59">
        <v>1</v>
      </c>
      <c r="AH59">
        <v>-1</v>
      </c>
      <c r="AI59">
        <v>-1</v>
      </c>
      <c r="AJ59">
        <f t="shared" ref="AJ59:AJ65" si="49">L4</f>
        <v>165</v>
      </c>
      <c r="AK59">
        <f t="shared" si="4"/>
        <v>193.33333333333334</v>
      </c>
      <c r="AL59">
        <f t="shared" si="36"/>
        <v>191.66666666666666</v>
      </c>
      <c r="AM59">
        <f t="shared" si="6"/>
        <v>-28.333333333333343</v>
      </c>
      <c r="AN59">
        <f t="shared" si="40"/>
        <v>21.527777777777779</v>
      </c>
      <c r="AO59">
        <f t="shared" si="41"/>
        <v>-27.96345378239424</v>
      </c>
    </row>
    <row r="60" spans="1:41" x14ac:dyDescent="0.4">
      <c r="A60">
        <v>7</v>
      </c>
      <c r="B60">
        <v>-1</v>
      </c>
      <c r="C60">
        <v>1</v>
      </c>
      <c r="D60">
        <v>1</v>
      </c>
      <c r="E60">
        <f t="shared" si="16"/>
        <v>-1</v>
      </c>
      <c r="F60">
        <f t="shared" si="17"/>
        <v>1</v>
      </c>
      <c r="G60">
        <f t="shared" si="18"/>
        <v>-1</v>
      </c>
      <c r="H60">
        <f t="shared" si="19"/>
        <v>-1</v>
      </c>
      <c r="I60">
        <f t="shared" si="48"/>
        <v>245</v>
      </c>
      <c r="AE60">
        <v>59</v>
      </c>
      <c r="AF60">
        <v>41</v>
      </c>
      <c r="AG60">
        <v>-1</v>
      </c>
      <c r="AH60">
        <v>1</v>
      </c>
      <c r="AI60">
        <v>-1</v>
      </c>
      <c r="AJ60">
        <f t="shared" si="49"/>
        <v>195</v>
      </c>
      <c r="AK60">
        <f t="shared" si="4"/>
        <v>208.88888888888889</v>
      </c>
      <c r="AL60">
        <f t="shared" si="36"/>
        <v>181.66666666666666</v>
      </c>
      <c r="AM60">
        <f t="shared" si="6"/>
        <v>-13.888888888888886</v>
      </c>
      <c r="AN60">
        <f t="shared" si="40"/>
        <v>35.416666666666664</v>
      </c>
      <c r="AO60">
        <f t="shared" si="41"/>
        <v>-13.271315846356767</v>
      </c>
    </row>
    <row r="61" spans="1:41" x14ac:dyDescent="0.4">
      <c r="A61">
        <v>8</v>
      </c>
      <c r="B61">
        <v>1</v>
      </c>
      <c r="C61">
        <v>1</v>
      </c>
      <c r="D61">
        <v>1</v>
      </c>
      <c r="E61">
        <f t="shared" si="16"/>
        <v>1</v>
      </c>
      <c r="F61">
        <f t="shared" si="17"/>
        <v>1</v>
      </c>
      <c r="G61">
        <f t="shared" si="18"/>
        <v>1</v>
      </c>
      <c r="H61">
        <f t="shared" si="19"/>
        <v>1</v>
      </c>
      <c r="I61">
        <f t="shared" si="48"/>
        <v>205</v>
      </c>
      <c r="AE61">
        <v>60</v>
      </c>
      <c r="AF61">
        <v>33</v>
      </c>
      <c r="AG61">
        <v>1</v>
      </c>
      <c r="AH61">
        <v>1</v>
      </c>
      <c r="AI61">
        <v>-1</v>
      </c>
      <c r="AJ61">
        <f t="shared" si="49"/>
        <v>155</v>
      </c>
      <c r="AK61">
        <f t="shared" si="4"/>
        <v>206.66666666666666</v>
      </c>
      <c r="AL61">
        <f t="shared" si="36"/>
        <v>173.33333333333334</v>
      </c>
      <c r="AM61">
        <f t="shared" si="6"/>
        <v>-51.666666666666657</v>
      </c>
      <c r="AN61">
        <f t="shared" si="40"/>
        <v>7.6388888888888893</v>
      </c>
      <c r="AO61">
        <f t="shared" si="41"/>
        <v>-50.72281584460162</v>
      </c>
    </row>
    <row r="62" spans="1:41" x14ac:dyDescent="0.4">
      <c r="A62">
        <v>1</v>
      </c>
      <c r="B62">
        <v>-1</v>
      </c>
      <c r="C62">
        <v>-1</v>
      </c>
      <c r="D62">
        <v>-1</v>
      </c>
      <c r="E62">
        <f t="shared" si="16"/>
        <v>1</v>
      </c>
      <c r="F62">
        <f t="shared" si="17"/>
        <v>1</v>
      </c>
      <c r="G62">
        <f t="shared" si="18"/>
        <v>1</v>
      </c>
      <c r="H62">
        <f t="shared" si="19"/>
        <v>-1</v>
      </c>
      <c r="I62">
        <f>K3</f>
        <v>280</v>
      </c>
      <c r="AE62">
        <v>61</v>
      </c>
      <c r="AF62">
        <v>40</v>
      </c>
      <c r="AG62">
        <v>-1</v>
      </c>
      <c r="AH62">
        <v>-1</v>
      </c>
      <c r="AI62">
        <v>1</v>
      </c>
      <c r="AJ62">
        <f t="shared" si="49"/>
        <v>295</v>
      </c>
      <c r="AK62">
        <f t="shared" si="4"/>
        <v>289.44444444444446</v>
      </c>
      <c r="AL62">
        <f t="shared" si="36"/>
        <v>297.22222222222223</v>
      </c>
      <c r="AM62">
        <f t="shared" si="6"/>
        <v>5.5555555555555429</v>
      </c>
      <c r="AN62">
        <f t="shared" si="40"/>
        <v>56.25</v>
      </c>
      <c r="AO62">
        <f t="shared" si="41"/>
        <v>5.5807147710386174</v>
      </c>
    </row>
    <row r="63" spans="1:41" x14ac:dyDescent="0.4">
      <c r="A63">
        <v>2</v>
      </c>
      <c r="B63">
        <v>1</v>
      </c>
      <c r="C63">
        <v>-1</v>
      </c>
      <c r="D63">
        <v>-1</v>
      </c>
      <c r="E63">
        <f t="shared" si="16"/>
        <v>-1</v>
      </c>
      <c r="F63">
        <f t="shared" si="17"/>
        <v>1</v>
      </c>
      <c r="G63">
        <f t="shared" si="18"/>
        <v>-1</v>
      </c>
      <c r="H63">
        <f t="shared" si="19"/>
        <v>1</v>
      </c>
      <c r="I63">
        <f t="shared" ref="I63:I69" si="50">K4</f>
        <v>150</v>
      </c>
      <c r="AE63">
        <v>62</v>
      </c>
      <c r="AF63">
        <v>27</v>
      </c>
      <c r="AG63">
        <v>1</v>
      </c>
      <c r="AH63">
        <v>-1</v>
      </c>
      <c r="AI63">
        <v>1</v>
      </c>
      <c r="AJ63">
        <f t="shared" si="49"/>
        <v>140</v>
      </c>
      <c r="AK63">
        <f t="shared" si="4"/>
        <v>152.7777777777778</v>
      </c>
      <c r="AL63">
        <f t="shared" si="36"/>
        <v>154.44444444444446</v>
      </c>
      <c r="AM63">
        <f t="shared" si="6"/>
        <v>-12.7777777777778</v>
      </c>
      <c r="AN63">
        <f t="shared" si="40"/>
        <v>36.805555555555557</v>
      </c>
      <c r="AO63">
        <f t="shared" si="41"/>
        <v>-11.955600719560206</v>
      </c>
    </row>
    <row r="64" spans="1:41" x14ac:dyDescent="0.4">
      <c r="A64">
        <v>3</v>
      </c>
      <c r="B64">
        <v>-1</v>
      </c>
      <c r="C64">
        <v>1</v>
      </c>
      <c r="D64">
        <v>-1</v>
      </c>
      <c r="E64">
        <f t="shared" si="16"/>
        <v>-1</v>
      </c>
      <c r="F64">
        <f t="shared" si="17"/>
        <v>-1</v>
      </c>
      <c r="G64">
        <f t="shared" si="18"/>
        <v>1</v>
      </c>
      <c r="H64">
        <f t="shared" si="19"/>
        <v>1</v>
      </c>
      <c r="I64">
        <f t="shared" si="50"/>
        <v>220</v>
      </c>
      <c r="AE64">
        <v>63</v>
      </c>
      <c r="AF64">
        <v>29</v>
      </c>
      <c r="AG64">
        <v>-1</v>
      </c>
      <c r="AH64">
        <v>1</v>
      </c>
      <c r="AI64">
        <v>1</v>
      </c>
      <c r="AJ64">
        <f t="shared" si="49"/>
        <v>210</v>
      </c>
      <c r="AK64">
        <f t="shared" si="4"/>
        <v>198.33333333333334</v>
      </c>
      <c r="AL64">
        <f t="shared" si="36"/>
        <v>225.55555555555554</v>
      </c>
      <c r="AM64">
        <f t="shared" si="6"/>
        <v>11.666666666666657</v>
      </c>
      <c r="AN64">
        <f t="shared" si="40"/>
        <v>68.75</v>
      </c>
      <c r="AO64">
        <f t="shared" si="41"/>
        <v>17.339710547966966</v>
      </c>
    </row>
    <row r="65" spans="1:41" x14ac:dyDescent="0.4">
      <c r="A65">
        <v>4</v>
      </c>
      <c r="B65">
        <v>1</v>
      </c>
      <c r="C65">
        <v>1</v>
      </c>
      <c r="D65">
        <v>-1</v>
      </c>
      <c r="E65">
        <f t="shared" si="16"/>
        <v>1</v>
      </c>
      <c r="F65">
        <f t="shared" si="17"/>
        <v>-1</v>
      </c>
      <c r="G65">
        <f t="shared" si="18"/>
        <v>-1</v>
      </c>
      <c r="H65">
        <f t="shared" si="19"/>
        <v>-1</v>
      </c>
      <c r="I65">
        <f t="shared" si="50"/>
        <v>150</v>
      </c>
      <c r="AE65">
        <v>64</v>
      </c>
      <c r="AF65">
        <v>46</v>
      </c>
      <c r="AG65">
        <v>1</v>
      </c>
      <c r="AH65">
        <v>1</v>
      </c>
      <c r="AI65">
        <v>1</v>
      </c>
      <c r="AJ65">
        <f t="shared" si="49"/>
        <v>175</v>
      </c>
      <c r="AK65">
        <f t="shared" si="4"/>
        <v>166.11111111111111</v>
      </c>
      <c r="AL65">
        <f t="shared" si="36"/>
        <v>199.44444444444446</v>
      </c>
      <c r="AM65">
        <f t="shared" si="6"/>
        <v>8.8888888888888857</v>
      </c>
      <c r="AN65">
        <f t="shared" si="40"/>
        <v>61.805555555555557</v>
      </c>
      <c r="AO65">
        <f t="shared" si="41"/>
        <v>10.656133169355956</v>
      </c>
    </row>
    <row r="66" spans="1:41" x14ac:dyDescent="0.4">
      <c r="A66">
        <v>5</v>
      </c>
      <c r="B66">
        <v>-1</v>
      </c>
      <c r="C66">
        <v>-1</v>
      </c>
      <c r="D66">
        <v>1</v>
      </c>
      <c r="E66">
        <f t="shared" si="16"/>
        <v>1</v>
      </c>
      <c r="F66">
        <f t="shared" si="17"/>
        <v>-1</v>
      </c>
      <c r="G66">
        <f t="shared" si="18"/>
        <v>-1</v>
      </c>
      <c r="H66">
        <f t="shared" si="19"/>
        <v>1</v>
      </c>
      <c r="I66">
        <f t="shared" si="50"/>
        <v>275</v>
      </c>
      <c r="AE66">
        <v>65</v>
      </c>
      <c r="AF66">
        <v>52</v>
      </c>
      <c r="AG66">
        <v>-1</v>
      </c>
      <c r="AH66">
        <v>-1</v>
      </c>
      <c r="AI66">
        <v>-1</v>
      </c>
      <c r="AJ66">
        <f>M3</f>
        <v>360</v>
      </c>
      <c r="AK66">
        <f t="shared" si="4"/>
        <v>300</v>
      </c>
      <c r="AL66">
        <f t="shared" si="36"/>
        <v>292.22222222222223</v>
      </c>
      <c r="AM66">
        <f t="shared" si="6"/>
        <v>60</v>
      </c>
      <c r="AN66">
        <f t="shared" ref="AN66:AN73" si="51">100*(_xlfn.RANK.EQ(AM66,$AM$2:$AM$73,1)-0.5)/$P$6</f>
        <v>95.138888888888886</v>
      </c>
      <c r="AO66">
        <f t="shared" ref="AO66:AO73" si="52">_xlfn.NORM.INV(AN66/100,$AM$74,$AM$75)</f>
        <v>58.835542870544423</v>
      </c>
    </row>
    <row r="67" spans="1:41" x14ac:dyDescent="0.4">
      <c r="A67">
        <v>6</v>
      </c>
      <c r="B67">
        <v>1</v>
      </c>
      <c r="C67">
        <v>-1</v>
      </c>
      <c r="D67">
        <v>1</v>
      </c>
      <c r="E67">
        <f t="shared" si="16"/>
        <v>-1</v>
      </c>
      <c r="F67">
        <f t="shared" si="17"/>
        <v>-1</v>
      </c>
      <c r="G67">
        <f t="shared" si="18"/>
        <v>1</v>
      </c>
      <c r="H67">
        <f t="shared" si="19"/>
        <v>-1</v>
      </c>
      <c r="I67">
        <f t="shared" si="50"/>
        <v>145</v>
      </c>
      <c r="AE67">
        <v>66</v>
      </c>
      <c r="AF67">
        <v>71</v>
      </c>
      <c r="AG67">
        <v>1</v>
      </c>
      <c r="AH67">
        <v>-1</v>
      </c>
      <c r="AI67">
        <v>-1</v>
      </c>
      <c r="AJ67">
        <f t="shared" ref="AJ67:AJ73" si="53">M4</f>
        <v>200</v>
      </c>
      <c r="AK67">
        <f t="shared" ref="AK67:AK73" si="54">$J$16+$K$16*AG67+$L$16*AH67+$N$16*AG67*AH67+$O$16*AH$2*AI67+$P$16*AG67*AI67</f>
        <v>193.33333333333334</v>
      </c>
      <c r="AL67">
        <f t="shared" si="36"/>
        <v>191.66666666666666</v>
      </c>
      <c r="AM67">
        <f t="shared" ref="AM67:AM73" si="55">AJ67-AK67</f>
        <v>6.6666666666666572</v>
      </c>
      <c r="AN67">
        <f t="shared" si="51"/>
        <v>57.638888888888886</v>
      </c>
      <c r="AO67">
        <f t="shared" si="52"/>
        <v>6.8348955309915027</v>
      </c>
    </row>
    <row r="68" spans="1:41" x14ac:dyDescent="0.4">
      <c r="A68">
        <v>7</v>
      </c>
      <c r="B68">
        <v>-1</v>
      </c>
      <c r="C68">
        <v>1</v>
      </c>
      <c r="D68">
        <v>1</v>
      </c>
      <c r="E68">
        <f t="shared" si="16"/>
        <v>-1</v>
      </c>
      <c r="F68">
        <f t="shared" si="17"/>
        <v>1</v>
      </c>
      <c r="G68">
        <f t="shared" si="18"/>
        <v>-1</v>
      </c>
      <c r="H68">
        <f t="shared" si="19"/>
        <v>-1</v>
      </c>
      <c r="I68">
        <f t="shared" si="50"/>
        <v>245</v>
      </c>
      <c r="AE68">
        <v>67</v>
      </c>
      <c r="AF68">
        <v>68</v>
      </c>
      <c r="AG68">
        <v>-1</v>
      </c>
      <c r="AH68">
        <v>1</v>
      </c>
      <c r="AI68">
        <v>-1</v>
      </c>
      <c r="AJ68">
        <f t="shared" si="53"/>
        <v>205</v>
      </c>
      <c r="AK68">
        <f t="shared" si="54"/>
        <v>208.88888888888889</v>
      </c>
      <c r="AL68">
        <f t="shared" si="36"/>
        <v>181.66666666666666</v>
      </c>
      <c r="AM68">
        <f t="shared" si="55"/>
        <v>-3.8888888888888857</v>
      </c>
      <c r="AN68">
        <f t="shared" si="51"/>
        <v>45.138888888888886</v>
      </c>
      <c r="AO68">
        <f t="shared" si="52"/>
        <v>-4.3334726389105933</v>
      </c>
    </row>
    <row r="69" spans="1:41" x14ac:dyDescent="0.4">
      <c r="A69">
        <v>8</v>
      </c>
      <c r="B69">
        <v>1</v>
      </c>
      <c r="C69">
        <v>1</v>
      </c>
      <c r="D69">
        <v>1</v>
      </c>
      <c r="E69">
        <f t="shared" si="16"/>
        <v>1</v>
      </c>
      <c r="F69">
        <f t="shared" si="17"/>
        <v>1</v>
      </c>
      <c r="G69">
        <f t="shared" si="18"/>
        <v>1</v>
      </c>
      <c r="H69">
        <f t="shared" si="19"/>
        <v>1</v>
      </c>
      <c r="I69">
        <f t="shared" si="50"/>
        <v>200</v>
      </c>
      <c r="AE69">
        <v>68</v>
      </c>
      <c r="AF69">
        <v>50</v>
      </c>
      <c r="AG69">
        <v>1</v>
      </c>
      <c r="AH69">
        <v>1</v>
      </c>
      <c r="AI69">
        <v>-1</v>
      </c>
      <c r="AJ69">
        <f t="shared" si="53"/>
        <v>200</v>
      </c>
      <c r="AK69">
        <f t="shared" si="54"/>
        <v>206.66666666666666</v>
      </c>
      <c r="AL69">
        <f t="shared" si="36"/>
        <v>173.33333333333334</v>
      </c>
      <c r="AM69">
        <f t="shared" si="55"/>
        <v>-6.6666666666666572</v>
      </c>
      <c r="AN69">
        <f t="shared" si="51"/>
        <v>42.361111111111114</v>
      </c>
      <c r="AO69">
        <f t="shared" si="52"/>
        <v>-6.8348955309915151</v>
      </c>
    </row>
    <row r="70" spans="1:41" x14ac:dyDescent="0.4">
      <c r="A70">
        <v>1</v>
      </c>
      <c r="B70">
        <v>-1</v>
      </c>
      <c r="C70">
        <v>-1</v>
      </c>
      <c r="D70">
        <v>-1</v>
      </c>
      <c r="E70">
        <f t="shared" si="16"/>
        <v>1</v>
      </c>
      <c r="F70">
        <f t="shared" si="17"/>
        <v>1</v>
      </c>
      <c r="G70">
        <f t="shared" si="18"/>
        <v>1</v>
      </c>
      <c r="H70">
        <f t="shared" si="19"/>
        <v>-1</v>
      </c>
      <c r="I70">
        <f>L3</f>
        <v>300</v>
      </c>
      <c r="AE70">
        <v>69</v>
      </c>
      <c r="AF70">
        <v>60</v>
      </c>
      <c r="AG70">
        <v>-1</v>
      </c>
      <c r="AH70">
        <v>-1</v>
      </c>
      <c r="AI70">
        <v>1</v>
      </c>
      <c r="AJ70">
        <f t="shared" si="53"/>
        <v>385</v>
      </c>
      <c r="AK70">
        <f t="shared" si="54"/>
        <v>289.44444444444446</v>
      </c>
      <c r="AL70">
        <f t="shared" si="36"/>
        <v>297.22222222222223</v>
      </c>
      <c r="AM70">
        <f t="shared" si="55"/>
        <v>95.555555555555543</v>
      </c>
      <c r="AN70">
        <f t="shared" si="51"/>
        <v>99.305555555555557</v>
      </c>
      <c r="AO70">
        <f t="shared" si="52"/>
        <v>87.274759900988158</v>
      </c>
    </row>
    <row r="71" spans="1:41" x14ac:dyDescent="0.4">
      <c r="A71">
        <v>2</v>
      </c>
      <c r="B71">
        <v>1</v>
      </c>
      <c r="C71">
        <v>-1</v>
      </c>
      <c r="D71">
        <v>-1</v>
      </c>
      <c r="E71">
        <f t="shared" si="16"/>
        <v>-1</v>
      </c>
      <c r="F71">
        <f t="shared" si="17"/>
        <v>1</v>
      </c>
      <c r="G71">
        <f t="shared" si="18"/>
        <v>-1</v>
      </c>
      <c r="H71">
        <f t="shared" si="19"/>
        <v>1</v>
      </c>
      <c r="I71">
        <f t="shared" ref="I71:I77" si="56">L4</f>
        <v>165</v>
      </c>
      <c r="AE71">
        <v>70</v>
      </c>
      <c r="AF71">
        <v>58</v>
      </c>
      <c r="AG71">
        <v>1</v>
      </c>
      <c r="AH71">
        <v>-1</v>
      </c>
      <c r="AI71">
        <v>1</v>
      </c>
      <c r="AJ71">
        <f t="shared" si="53"/>
        <v>135</v>
      </c>
      <c r="AK71">
        <f t="shared" si="54"/>
        <v>152.7777777777778</v>
      </c>
      <c r="AL71">
        <f t="shared" si="36"/>
        <v>154.44444444444446</v>
      </c>
      <c r="AM71">
        <f t="shared" si="55"/>
        <v>-17.7777777777778</v>
      </c>
      <c r="AN71">
        <f t="shared" si="51"/>
        <v>31.25</v>
      </c>
      <c r="AO71">
        <f t="shared" si="52"/>
        <v>-17.33971054796698</v>
      </c>
    </row>
    <row r="72" spans="1:41" x14ac:dyDescent="0.4">
      <c r="A72">
        <v>3</v>
      </c>
      <c r="B72">
        <v>-1</v>
      </c>
      <c r="C72">
        <v>1</v>
      </c>
      <c r="D72">
        <v>-1</v>
      </c>
      <c r="E72">
        <f t="shared" si="16"/>
        <v>-1</v>
      </c>
      <c r="F72">
        <f t="shared" si="17"/>
        <v>-1</v>
      </c>
      <c r="G72">
        <f t="shared" si="18"/>
        <v>1</v>
      </c>
      <c r="H72">
        <f t="shared" si="19"/>
        <v>1</v>
      </c>
      <c r="I72">
        <f t="shared" si="56"/>
        <v>195</v>
      </c>
      <c r="AE72">
        <v>71</v>
      </c>
      <c r="AF72">
        <v>67</v>
      </c>
      <c r="AG72">
        <v>-1</v>
      </c>
      <c r="AH72">
        <v>1</v>
      </c>
      <c r="AI72">
        <v>1</v>
      </c>
      <c r="AJ72">
        <f t="shared" si="53"/>
        <v>275</v>
      </c>
      <c r="AK72">
        <f t="shared" si="54"/>
        <v>198.33333333333334</v>
      </c>
      <c r="AL72">
        <f t="shared" si="36"/>
        <v>225.55555555555554</v>
      </c>
      <c r="AM72">
        <f t="shared" si="55"/>
        <v>76.666666666666657</v>
      </c>
      <c r="AN72">
        <f t="shared" si="51"/>
        <v>96.527777777777771</v>
      </c>
      <c r="AO72">
        <f t="shared" si="52"/>
        <v>64.406841997761987</v>
      </c>
    </row>
    <row r="73" spans="1:41" x14ac:dyDescent="0.4">
      <c r="A73">
        <v>4</v>
      </c>
      <c r="B73">
        <v>1</v>
      </c>
      <c r="C73">
        <v>1</v>
      </c>
      <c r="D73">
        <v>-1</v>
      </c>
      <c r="E73">
        <f t="shared" si="16"/>
        <v>1</v>
      </c>
      <c r="F73">
        <f t="shared" si="17"/>
        <v>-1</v>
      </c>
      <c r="G73">
        <f t="shared" si="18"/>
        <v>-1</v>
      </c>
      <c r="H73">
        <f t="shared" si="19"/>
        <v>-1</v>
      </c>
      <c r="I73">
        <f t="shared" si="56"/>
        <v>155</v>
      </c>
      <c r="AE73">
        <v>72</v>
      </c>
      <c r="AF73">
        <v>49</v>
      </c>
      <c r="AG73">
        <v>1</v>
      </c>
      <c r="AH73">
        <v>1</v>
      </c>
      <c r="AI73">
        <v>1</v>
      </c>
      <c r="AJ73">
        <f t="shared" si="53"/>
        <v>205</v>
      </c>
      <c r="AK73">
        <f t="shared" si="54"/>
        <v>166.11111111111111</v>
      </c>
      <c r="AL73">
        <f t="shared" si="36"/>
        <v>199.44444444444446</v>
      </c>
      <c r="AM73">
        <f t="shared" si="55"/>
        <v>38.888888888888886</v>
      </c>
      <c r="AN73">
        <f t="shared" si="51"/>
        <v>85.416666666666671</v>
      </c>
      <c r="AO73">
        <f t="shared" si="52"/>
        <v>37.408202766577887</v>
      </c>
    </row>
    <row r="74" spans="1:41" x14ac:dyDescent="0.4">
      <c r="A74">
        <v>5</v>
      </c>
      <c r="B74">
        <v>-1</v>
      </c>
      <c r="C74">
        <v>-1</v>
      </c>
      <c r="D74">
        <v>1</v>
      </c>
      <c r="E74">
        <f t="shared" si="16"/>
        <v>1</v>
      </c>
      <c r="F74">
        <f t="shared" si="17"/>
        <v>-1</v>
      </c>
      <c r="G74">
        <f t="shared" si="18"/>
        <v>-1</v>
      </c>
      <c r="H74">
        <f t="shared" si="19"/>
        <v>1</v>
      </c>
      <c r="I74">
        <f t="shared" si="56"/>
        <v>295</v>
      </c>
      <c r="AL74" t="s">
        <v>110</v>
      </c>
      <c r="AM74">
        <f>AVERAGE(AM2:AM73)</f>
        <v>-5.9211894646675018E-15</v>
      </c>
    </row>
    <row r="75" spans="1:41" x14ac:dyDescent="0.4">
      <c r="A75">
        <v>6</v>
      </c>
      <c r="B75">
        <v>1</v>
      </c>
      <c r="C75">
        <v>-1</v>
      </c>
      <c r="D75">
        <v>1</v>
      </c>
      <c r="E75">
        <f t="shared" si="16"/>
        <v>-1</v>
      </c>
      <c r="F75">
        <f t="shared" si="17"/>
        <v>-1</v>
      </c>
      <c r="G75">
        <f t="shared" si="18"/>
        <v>1</v>
      </c>
      <c r="H75">
        <f t="shared" si="19"/>
        <v>-1</v>
      </c>
      <c r="I75">
        <f t="shared" si="56"/>
        <v>140</v>
      </c>
      <c r="AL75" t="s">
        <v>111</v>
      </c>
      <c r="AM75">
        <f>_xlfn.STDEV.S(AM2:AM73)</f>
        <v>35.475751598615894</v>
      </c>
    </row>
    <row r="76" spans="1:41" x14ac:dyDescent="0.4">
      <c r="A76">
        <v>7</v>
      </c>
      <c r="B76">
        <v>-1</v>
      </c>
      <c r="C76">
        <v>1</v>
      </c>
      <c r="D76">
        <v>1</v>
      </c>
      <c r="E76">
        <f t="shared" si="16"/>
        <v>-1</v>
      </c>
      <c r="F76">
        <f t="shared" si="17"/>
        <v>1</v>
      </c>
      <c r="G76">
        <f t="shared" si="18"/>
        <v>-1</v>
      </c>
      <c r="H76">
        <f t="shared" si="19"/>
        <v>-1</v>
      </c>
      <c r="I76">
        <f t="shared" si="56"/>
        <v>210</v>
      </c>
    </row>
    <row r="77" spans="1:41" x14ac:dyDescent="0.4">
      <c r="A77">
        <v>8</v>
      </c>
      <c r="B77">
        <v>1</v>
      </c>
      <c r="C77">
        <v>1</v>
      </c>
      <c r="D77">
        <v>1</v>
      </c>
      <c r="E77">
        <f t="shared" si="16"/>
        <v>1</v>
      </c>
      <c r="F77">
        <f t="shared" si="17"/>
        <v>1</v>
      </c>
      <c r="G77">
        <f t="shared" si="18"/>
        <v>1</v>
      </c>
      <c r="H77">
        <f t="shared" si="19"/>
        <v>1</v>
      </c>
      <c r="I77">
        <f t="shared" si="56"/>
        <v>175</v>
      </c>
    </row>
    <row r="78" spans="1:41" x14ac:dyDescent="0.4">
      <c r="A78">
        <v>1</v>
      </c>
      <c r="B78">
        <v>-1</v>
      </c>
      <c r="C78">
        <v>-1</v>
      </c>
      <c r="D78">
        <v>-1</v>
      </c>
      <c r="E78">
        <f t="shared" si="16"/>
        <v>1</v>
      </c>
      <c r="F78">
        <f t="shared" si="17"/>
        <v>1</v>
      </c>
      <c r="G78">
        <f t="shared" si="18"/>
        <v>1</v>
      </c>
      <c r="H78">
        <f t="shared" si="19"/>
        <v>-1</v>
      </c>
      <c r="I78">
        <f>M3</f>
        <v>360</v>
      </c>
    </row>
    <row r="79" spans="1:41" x14ac:dyDescent="0.4">
      <c r="A79">
        <v>2</v>
      </c>
      <c r="B79">
        <v>1</v>
      </c>
      <c r="C79">
        <v>-1</v>
      </c>
      <c r="D79">
        <v>-1</v>
      </c>
      <c r="E79">
        <f t="shared" ref="E79:E85" si="57">B79*C79</f>
        <v>-1</v>
      </c>
      <c r="F79">
        <f t="shared" ref="F79:F85" si="58">C79*D79</f>
        <v>1</v>
      </c>
      <c r="G79">
        <f t="shared" ref="G79:G85" si="59">B79*D79</f>
        <v>-1</v>
      </c>
      <c r="H79">
        <f t="shared" ref="H79:H85" si="60">B79*C79*D79</f>
        <v>1</v>
      </c>
      <c r="I79">
        <f t="shared" ref="I79:I85" si="61">M4</f>
        <v>200</v>
      </c>
    </row>
    <row r="80" spans="1:41" x14ac:dyDescent="0.4">
      <c r="A80">
        <v>3</v>
      </c>
      <c r="B80">
        <v>-1</v>
      </c>
      <c r="C80">
        <v>1</v>
      </c>
      <c r="D80">
        <v>-1</v>
      </c>
      <c r="E80">
        <f t="shared" si="57"/>
        <v>-1</v>
      </c>
      <c r="F80">
        <f t="shared" si="58"/>
        <v>-1</v>
      </c>
      <c r="G80">
        <f t="shared" si="59"/>
        <v>1</v>
      </c>
      <c r="H80">
        <f t="shared" si="60"/>
        <v>1</v>
      </c>
      <c r="I80">
        <f t="shared" si="61"/>
        <v>205</v>
      </c>
    </row>
    <row r="81" spans="1:9" x14ac:dyDescent="0.4">
      <c r="A81">
        <v>4</v>
      </c>
      <c r="B81">
        <v>1</v>
      </c>
      <c r="C81">
        <v>1</v>
      </c>
      <c r="D81">
        <v>-1</v>
      </c>
      <c r="E81">
        <f t="shared" si="57"/>
        <v>1</v>
      </c>
      <c r="F81">
        <f t="shared" si="58"/>
        <v>-1</v>
      </c>
      <c r="G81">
        <f t="shared" si="59"/>
        <v>-1</v>
      </c>
      <c r="H81">
        <f t="shared" si="60"/>
        <v>-1</v>
      </c>
      <c r="I81">
        <f t="shared" si="61"/>
        <v>200</v>
      </c>
    </row>
    <row r="82" spans="1:9" x14ac:dyDescent="0.4">
      <c r="A82">
        <v>5</v>
      </c>
      <c r="B82">
        <v>-1</v>
      </c>
      <c r="C82">
        <v>-1</v>
      </c>
      <c r="D82">
        <v>1</v>
      </c>
      <c r="E82">
        <f t="shared" si="57"/>
        <v>1</v>
      </c>
      <c r="F82">
        <f t="shared" si="58"/>
        <v>-1</v>
      </c>
      <c r="G82">
        <f t="shared" si="59"/>
        <v>-1</v>
      </c>
      <c r="H82">
        <f t="shared" si="60"/>
        <v>1</v>
      </c>
      <c r="I82">
        <f t="shared" si="61"/>
        <v>385</v>
      </c>
    </row>
    <row r="83" spans="1:9" x14ac:dyDescent="0.4">
      <c r="A83">
        <v>6</v>
      </c>
      <c r="B83">
        <v>1</v>
      </c>
      <c r="C83">
        <v>-1</v>
      </c>
      <c r="D83">
        <v>1</v>
      </c>
      <c r="E83">
        <f t="shared" si="57"/>
        <v>-1</v>
      </c>
      <c r="F83">
        <f t="shared" si="58"/>
        <v>-1</v>
      </c>
      <c r="G83">
        <f t="shared" si="59"/>
        <v>1</v>
      </c>
      <c r="H83">
        <f t="shared" si="60"/>
        <v>-1</v>
      </c>
      <c r="I83">
        <f t="shared" si="61"/>
        <v>135</v>
      </c>
    </row>
    <row r="84" spans="1:9" x14ac:dyDescent="0.4">
      <c r="A84">
        <v>7</v>
      </c>
      <c r="B84">
        <v>-1</v>
      </c>
      <c r="C84">
        <v>1</v>
      </c>
      <c r="D84">
        <v>1</v>
      </c>
      <c r="E84">
        <f t="shared" si="57"/>
        <v>-1</v>
      </c>
      <c r="F84">
        <f t="shared" si="58"/>
        <v>1</v>
      </c>
      <c r="G84">
        <f t="shared" si="59"/>
        <v>-1</v>
      </c>
      <c r="H84">
        <f t="shared" si="60"/>
        <v>-1</v>
      </c>
      <c r="I84">
        <f t="shared" si="61"/>
        <v>275</v>
      </c>
    </row>
    <row r="85" spans="1:9" x14ac:dyDescent="0.4">
      <c r="A85">
        <v>8</v>
      </c>
      <c r="B85">
        <v>1</v>
      </c>
      <c r="C85">
        <v>1</v>
      </c>
      <c r="D85">
        <v>1</v>
      </c>
      <c r="E85">
        <f t="shared" si="57"/>
        <v>1</v>
      </c>
      <c r="F85">
        <f t="shared" si="58"/>
        <v>1</v>
      </c>
      <c r="G85">
        <f t="shared" si="59"/>
        <v>1</v>
      </c>
      <c r="H85">
        <f t="shared" si="60"/>
        <v>1</v>
      </c>
      <c r="I85">
        <f t="shared" si="61"/>
        <v>205</v>
      </c>
    </row>
  </sheetData>
  <mergeCells count="4">
    <mergeCell ref="E1:G1"/>
    <mergeCell ref="H1:J1"/>
    <mergeCell ref="K1:M1"/>
    <mergeCell ref="K28:M28"/>
  </mergeCells>
  <phoneticPr fontId="1" type="noConversion"/>
  <conditionalFormatting sqref="M18:M24">
    <cfRule type="cellIs" dxfId="8" priority="2" operator="lessThan">
      <formula>$O$18</formula>
    </cfRule>
    <cfRule type="cellIs" dxfId="7" priority="3" operator="greaterThan">
      <formula>$P$18</formula>
    </cfRule>
  </conditionalFormatting>
  <conditionalFormatting sqref="AB3:AB9">
    <cfRule type="cellIs" dxfId="6" priority="1" operator="greaterThan">
      <formula>$AC$3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4D3E-4681-4E55-8949-E4054E158CF2}">
  <dimension ref="B1:S31"/>
  <sheetViews>
    <sheetView tabSelected="1" zoomScale="85" zoomScaleNormal="85" workbookViewId="0">
      <selection activeCell="O3" sqref="O3"/>
    </sheetView>
  </sheetViews>
  <sheetFormatPr defaultRowHeight="17" x14ac:dyDescent="0.4"/>
  <cols>
    <col min="2" max="2" width="13.36328125" bestFit="1" customWidth="1"/>
    <col min="3" max="4" width="13.453125" bestFit="1" customWidth="1"/>
    <col min="5" max="10" width="12.7265625" bestFit="1" customWidth="1"/>
    <col min="11" max="11" width="5.08984375" bestFit="1" customWidth="1"/>
    <col min="12" max="12" width="6" bestFit="1" customWidth="1"/>
    <col min="13" max="14" width="14.08984375" bestFit="1" customWidth="1"/>
  </cols>
  <sheetData>
    <row r="1" spans="2:19" x14ac:dyDescent="0.4">
      <c r="B1" s="14"/>
      <c r="C1" s="15"/>
      <c r="D1" s="15"/>
      <c r="E1" s="15"/>
      <c r="F1" s="92" t="s">
        <v>96</v>
      </c>
      <c r="G1" s="93"/>
      <c r="H1" s="93"/>
      <c r="I1" s="92" t="s">
        <v>97</v>
      </c>
      <c r="J1" s="93"/>
      <c r="K1" s="93"/>
      <c r="L1" s="92" t="s">
        <v>98</v>
      </c>
      <c r="M1" s="93"/>
      <c r="N1" s="97"/>
      <c r="O1" s="16"/>
      <c r="P1" s="14" t="s">
        <v>23</v>
      </c>
      <c r="Q1" s="16" t="s">
        <v>38</v>
      </c>
    </row>
    <row r="2" spans="2:19" x14ac:dyDescent="0.4">
      <c r="B2" s="17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7" t="s">
        <v>4</v>
      </c>
      <c r="J2" s="6" t="s">
        <v>5</v>
      </c>
      <c r="K2" s="6" t="s">
        <v>6</v>
      </c>
      <c r="L2" s="7" t="s">
        <v>4</v>
      </c>
      <c r="M2" s="6" t="s">
        <v>5</v>
      </c>
      <c r="N2" s="33" t="s">
        <v>6</v>
      </c>
      <c r="O2" s="36" t="s">
        <v>116</v>
      </c>
      <c r="P2" s="17">
        <v>8</v>
      </c>
      <c r="Q2" s="18">
        <f>((H24)^2+(I24)^2)/2</f>
        <v>0.24353019754233837</v>
      </c>
    </row>
    <row r="3" spans="2:19" x14ac:dyDescent="0.4">
      <c r="B3" s="17">
        <v>1</v>
      </c>
      <c r="C3" s="6">
        <v>-1</v>
      </c>
      <c r="D3" s="6">
        <v>-1</v>
      </c>
      <c r="E3" s="6">
        <v>-1</v>
      </c>
      <c r="F3" s="7">
        <v>255</v>
      </c>
      <c r="G3" s="6">
        <v>300</v>
      </c>
      <c r="H3" s="6">
        <v>285</v>
      </c>
      <c r="I3" s="7">
        <v>240</v>
      </c>
      <c r="J3" s="6">
        <v>310</v>
      </c>
      <c r="K3" s="6">
        <v>300</v>
      </c>
      <c r="L3" s="7">
        <v>280</v>
      </c>
      <c r="M3" s="6">
        <v>300</v>
      </c>
      <c r="N3" s="33">
        <v>360</v>
      </c>
      <c r="O3" s="18" cm="1">
        <f t="array" ref="O3">-10*LOG10(1/9*SUM((1/(F3:N3))^2))</f>
        <v>49.157749372692273</v>
      </c>
      <c r="P3" s="17" t="s">
        <v>24</v>
      </c>
      <c r="Q3" s="18" t="s">
        <v>40</v>
      </c>
    </row>
    <row r="4" spans="2:19" x14ac:dyDescent="0.4">
      <c r="B4" s="17">
        <v>2</v>
      </c>
      <c r="C4" s="6">
        <v>1</v>
      </c>
      <c r="D4" s="6">
        <v>-1</v>
      </c>
      <c r="E4" s="6">
        <v>-1</v>
      </c>
      <c r="F4" s="13">
        <v>200</v>
      </c>
      <c r="G4" s="12">
        <v>205</v>
      </c>
      <c r="H4" s="12">
        <v>230</v>
      </c>
      <c r="I4" s="13">
        <v>220</v>
      </c>
      <c r="J4" s="12">
        <v>155</v>
      </c>
      <c r="K4" s="12">
        <v>200</v>
      </c>
      <c r="L4" s="13">
        <v>150</v>
      </c>
      <c r="M4" s="12">
        <v>165</v>
      </c>
      <c r="N4" s="34">
        <v>200</v>
      </c>
      <c r="O4" s="18" cm="1">
        <f t="array" ref="O4">-10*LOG10(1/9*SUM((1/(F4:N4))^2))</f>
        <v>45.37337831854871</v>
      </c>
      <c r="P4" s="17">
        <v>1</v>
      </c>
      <c r="Q4" s="18">
        <f>Q2^0.5</f>
        <v>0.49348778864561416</v>
      </c>
    </row>
    <row r="5" spans="2:19" x14ac:dyDescent="0.4">
      <c r="B5" s="17">
        <v>3</v>
      </c>
      <c r="C5" s="6">
        <v>-1</v>
      </c>
      <c r="D5" s="6">
        <v>1</v>
      </c>
      <c r="E5" s="6">
        <v>-1</v>
      </c>
      <c r="F5" s="13">
        <v>150</v>
      </c>
      <c r="G5" s="12">
        <v>175</v>
      </c>
      <c r="H5" s="12">
        <v>160</v>
      </c>
      <c r="I5" s="13">
        <v>190</v>
      </c>
      <c r="J5" s="12">
        <v>150</v>
      </c>
      <c r="K5" s="12">
        <v>190</v>
      </c>
      <c r="L5" s="13">
        <v>220</v>
      </c>
      <c r="M5" s="12">
        <v>195</v>
      </c>
      <c r="N5" s="34">
        <v>205</v>
      </c>
      <c r="O5" s="18" cm="1">
        <f t="array" ref="O5">-10*LOG10(1/9*SUM((1/(F5:N5))^2))</f>
        <v>44.967222461522169</v>
      </c>
      <c r="P5" s="17" t="s">
        <v>25</v>
      </c>
      <c r="Q5" s="18"/>
    </row>
    <row r="6" spans="2:19" x14ac:dyDescent="0.4">
      <c r="B6" s="17">
        <v>4</v>
      </c>
      <c r="C6" s="6">
        <v>1</v>
      </c>
      <c r="D6" s="6">
        <v>1</v>
      </c>
      <c r="E6" s="6">
        <v>-1</v>
      </c>
      <c r="F6" s="13">
        <v>170</v>
      </c>
      <c r="G6" s="12">
        <v>210</v>
      </c>
      <c r="H6" s="12">
        <v>160</v>
      </c>
      <c r="I6" s="13">
        <v>160</v>
      </c>
      <c r="J6" s="12">
        <v>170</v>
      </c>
      <c r="K6" s="12">
        <v>185</v>
      </c>
      <c r="L6" s="13">
        <v>150</v>
      </c>
      <c r="M6" s="12">
        <v>155</v>
      </c>
      <c r="N6" s="34">
        <v>200</v>
      </c>
      <c r="O6" s="18" cm="1">
        <f t="array" ref="O6">-10*LOG10(1/9*SUM((1/(F6:N6))^2))</f>
        <v>44.624732599887565</v>
      </c>
      <c r="P6" s="17">
        <f>P2*P4</f>
        <v>8</v>
      </c>
      <c r="Q6" s="18"/>
    </row>
    <row r="7" spans="2:19" x14ac:dyDescent="0.4">
      <c r="B7" s="17">
        <v>5</v>
      </c>
      <c r="C7" s="6">
        <v>-1</v>
      </c>
      <c r="D7" s="6">
        <v>-1</v>
      </c>
      <c r="E7" s="6">
        <v>1</v>
      </c>
      <c r="F7" s="13">
        <v>300</v>
      </c>
      <c r="G7" s="12">
        <v>290</v>
      </c>
      <c r="H7" s="12">
        <v>345</v>
      </c>
      <c r="I7" s="13">
        <v>230</v>
      </c>
      <c r="J7" s="12">
        <v>285</v>
      </c>
      <c r="K7" s="12">
        <v>270</v>
      </c>
      <c r="L7" s="13">
        <v>275</v>
      </c>
      <c r="M7" s="12">
        <v>295</v>
      </c>
      <c r="N7" s="34">
        <v>385</v>
      </c>
      <c r="O7" s="18" cm="1">
        <f t="array" ref="O7">-10*LOG10(1/9*SUM((1/(F7:N7))^2))</f>
        <v>49.216382573157517</v>
      </c>
      <c r="P7" s="17" t="s">
        <v>117</v>
      </c>
      <c r="Q7" s="18"/>
    </row>
    <row r="8" spans="2:19" ht="17.5" thickBot="1" x14ac:dyDescent="0.45">
      <c r="B8" s="17">
        <v>6</v>
      </c>
      <c r="C8" s="6">
        <v>1</v>
      </c>
      <c r="D8" s="6">
        <v>-1</v>
      </c>
      <c r="E8" s="6">
        <v>1</v>
      </c>
      <c r="F8" s="13">
        <v>140</v>
      </c>
      <c r="G8" s="12">
        <v>150</v>
      </c>
      <c r="H8" s="12">
        <v>145</v>
      </c>
      <c r="I8" s="13">
        <v>200</v>
      </c>
      <c r="J8" s="12">
        <v>150</v>
      </c>
      <c r="K8" s="12">
        <v>185</v>
      </c>
      <c r="L8" s="13">
        <v>145</v>
      </c>
      <c r="M8" s="12">
        <v>140</v>
      </c>
      <c r="N8" s="34">
        <v>135</v>
      </c>
      <c r="O8" s="18" cm="1">
        <f t="array" ref="O8">-10*LOG10(1/9*SUM((1/(F8:N8))^2))</f>
        <v>43.574886027993323</v>
      </c>
      <c r="P8" s="19">
        <f>AVERAGE(O3:O10)</f>
        <v>46.20535765634903</v>
      </c>
      <c r="Q8" s="21"/>
    </row>
    <row r="9" spans="2:19" x14ac:dyDescent="0.4">
      <c r="B9" s="17">
        <v>7</v>
      </c>
      <c r="C9" s="6">
        <v>-1</v>
      </c>
      <c r="D9" s="6">
        <v>1</v>
      </c>
      <c r="E9" s="6">
        <v>1</v>
      </c>
      <c r="F9" s="13">
        <v>175</v>
      </c>
      <c r="G9" s="12">
        <v>210</v>
      </c>
      <c r="H9" s="12">
        <v>230</v>
      </c>
      <c r="I9" s="13">
        <v>230</v>
      </c>
      <c r="J9" s="12">
        <v>210</v>
      </c>
      <c r="K9" s="12">
        <v>245</v>
      </c>
      <c r="L9" s="13">
        <v>245</v>
      </c>
      <c r="M9" s="12">
        <v>210</v>
      </c>
      <c r="N9" s="34">
        <v>275</v>
      </c>
      <c r="O9" s="18" cm="1">
        <f t="array" ref="O9">-10*LOG10(1/9*SUM((1/(F9:N9))^2))</f>
        <v>46.870002521783093</v>
      </c>
    </row>
    <row r="10" spans="2:19" ht="17.5" thickBot="1" x14ac:dyDescent="0.45">
      <c r="B10" s="19">
        <v>8</v>
      </c>
      <c r="C10" s="20">
        <v>1</v>
      </c>
      <c r="D10" s="20">
        <v>1</v>
      </c>
      <c r="E10" s="20">
        <v>1</v>
      </c>
      <c r="F10" s="24">
        <v>180</v>
      </c>
      <c r="G10" s="25">
        <v>175</v>
      </c>
      <c r="H10" s="25">
        <v>205</v>
      </c>
      <c r="I10" s="24">
        <v>200</v>
      </c>
      <c r="J10" s="25">
        <v>250</v>
      </c>
      <c r="K10" s="25">
        <v>205</v>
      </c>
      <c r="L10" s="24">
        <v>200</v>
      </c>
      <c r="M10" s="25">
        <v>175</v>
      </c>
      <c r="N10" s="35">
        <v>205</v>
      </c>
      <c r="O10" s="21" cm="1">
        <f t="array" ref="O10">-10*LOG10(1/9*SUM((1/(F10:N10))^2))</f>
        <v>45.858507375207637</v>
      </c>
    </row>
    <row r="12" spans="2:19" x14ac:dyDescent="0.4">
      <c r="M12" t="s">
        <v>118</v>
      </c>
      <c r="N12" t="s">
        <v>39</v>
      </c>
      <c r="O12" t="s">
        <v>46</v>
      </c>
      <c r="P12" t="s">
        <v>226</v>
      </c>
      <c r="Q12" t="s">
        <v>227</v>
      </c>
      <c r="R12" t="s">
        <v>44</v>
      </c>
      <c r="S12" t="s">
        <v>45</v>
      </c>
    </row>
    <row r="13" spans="2:19" x14ac:dyDescent="0.4">
      <c r="B13" t="s">
        <v>0</v>
      </c>
      <c r="C13" t="s">
        <v>1</v>
      </c>
      <c r="D13" t="s">
        <v>2</v>
      </c>
      <c r="E13" t="s">
        <v>3</v>
      </c>
      <c r="F13" t="s">
        <v>11</v>
      </c>
      <c r="G13" t="s">
        <v>12</v>
      </c>
      <c r="H13" t="s">
        <v>13</v>
      </c>
      <c r="I13" t="s">
        <v>14</v>
      </c>
      <c r="J13" t="s">
        <v>116</v>
      </c>
      <c r="K13">
        <v>7</v>
      </c>
      <c r="L13" t="s">
        <v>17</v>
      </c>
      <c r="M13">
        <f>C24</f>
        <v>-2.6949631518794543</v>
      </c>
      <c r="N13">
        <f>M13/$Q$4</f>
        <v>-5.4610533713019072</v>
      </c>
      <c r="O13">
        <f>IF(_xlfn.T.DIST(N13,2,1)&gt;0.5,(1-_xlfn.T.DIST(N13,2,1))*2,_xlfn.T.DIST(N13,2,1)*2)</f>
        <v>3.1933587345594851E-2</v>
      </c>
      <c r="P13">
        <f>_xlfn.T.INV(0.025,2)</f>
        <v>-4.3026527297494637</v>
      </c>
      <c r="Q13">
        <f>_xlfn.T.INV(0.975,2)</f>
        <v>4.3026527297494619</v>
      </c>
      <c r="R13">
        <f t="shared" ref="R13:R19" si="0">M13-Q13*$Q$4</f>
        <v>-4.8182697327935315</v>
      </c>
      <c r="S13">
        <f t="shared" ref="S13:S19" si="1">M13+Q13*$Q$4</f>
        <v>-0.57165657096537714</v>
      </c>
    </row>
    <row r="14" spans="2:19" x14ac:dyDescent="0.4">
      <c r="B14">
        <v>1</v>
      </c>
      <c r="C14">
        <f>C3</f>
        <v>-1</v>
      </c>
      <c r="D14">
        <f>D3</f>
        <v>-1</v>
      </c>
      <c r="E14">
        <f>E3</f>
        <v>-1</v>
      </c>
      <c r="F14">
        <f>C14*D14</f>
        <v>1</v>
      </c>
      <c r="G14">
        <f>D14*E14</f>
        <v>1</v>
      </c>
      <c r="H14">
        <f>C14*E14</f>
        <v>1</v>
      </c>
      <c r="I14">
        <f>C14*D14*E14</f>
        <v>-1</v>
      </c>
      <c r="J14">
        <f>O3</f>
        <v>49.157749372692273</v>
      </c>
      <c r="K14">
        <v>6</v>
      </c>
      <c r="L14" t="s">
        <v>18</v>
      </c>
      <c r="M14">
        <f>D24</f>
        <v>-1.2504828334978377</v>
      </c>
      <c r="N14">
        <f t="shared" ref="N14:N19" si="2">M14/$Q$4</f>
        <v>-2.5339691523670922</v>
      </c>
      <c r="O14">
        <f t="shared" ref="O14:O19" si="3">IF(_xlfn.T.DIST(N14,2,1)&gt;0.5,(1-_xlfn.T.DIST(N14,2,1))*2,_xlfn.T.DIST(N14,2,1)*2)</f>
        <v>0.12678839553534826</v>
      </c>
      <c r="P14">
        <f t="shared" ref="P14:P19" si="4">_xlfn.T.INV(0.025,2)</f>
        <v>-4.3026527297494637</v>
      </c>
      <c r="Q14">
        <f t="shared" ref="Q14:Q19" si="5">_xlfn.T.INV(0.975,2)</f>
        <v>4.3026527297494619</v>
      </c>
      <c r="R14">
        <f t="shared" si="0"/>
        <v>-3.3737894144119149</v>
      </c>
      <c r="S14">
        <f t="shared" si="1"/>
        <v>0.87282374741623947</v>
      </c>
    </row>
    <row r="15" spans="2:19" x14ac:dyDescent="0.4">
      <c r="B15">
        <v>2</v>
      </c>
      <c r="C15">
        <f t="shared" ref="C15:E21" si="6">C4</f>
        <v>1</v>
      </c>
      <c r="D15">
        <f t="shared" si="6"/>
        <v>-1</v>
      </c>
      <c r="E15">
        <f t="shared" si="6"/>
        <v>-1</v>
      </c>
      <c r="F15">
        <f t="shared" ref="F15:F21" si="7">C15*D15</f>
        <v>-1</v>
      </c>
      <c r="G15">
        <f t="shared" ref="G15:G21" si="8">D15*E15</f>
        <v>1</v>
      </c>
      <c r="H15">
        <f t="shared" ref="H15:H21" si="9">C15*E15</f>
        <v>-1</v>
      </c>
      <c r="I15">
        <f t="shared" ref="I15:I21" si="10">C15*D15*E15</f>
        <v>1</v>
      </c>
      <c r="J15">
        <f t="shared" ref="J15:J21" si="11">O4</f>
        <v>45.37337831854871</v>
      </c>
      <c r="K15">
        <v>5</v>
      </c>
      <c r="L15" t="s">
        <v>19</v>
      </c>
      <c r="M15">
        <f>E24</f>
        <v>0.34917393637271843</v>
      </c>
      <c r="N15">
        <f t="shared" si="2"/>
        <v>0.7075634785838012</v>
      </c>
      <c r="O15">
        <f t="shared" si="3"/>
        <v>0.55255537663645526</v>
      </c>
      <c r="P15">
        <f t="shared" si="4"/>
        <v>-4.3026527297494637</v>
      </c>
      <c r="Q15">
        <f t="shared" si="5"/>
        <v>4.3026527297494619</v>
      </c>
      <c r="R15">
        <f t="shared" si="0"/>
        <v>-1.7741326445413588</v>
      </c>
      <c r="S15">
        <f t="shared" si="1"/>
        <v>2.4724805172867956</v>
      </c>
    </row>
    <row r="16" spans="2:19" x14ac:dyDescent="0.4">
      <c r="B16">
        <v>3</v>
      </c>
      <c r="C16">
        <f t="shared" si="6"/>
        <v>-1</v>
      </c>
      <c r="D16">
        <f t="shared" si="6"/>
        <v>1</v>
      </c>
      <c r="E16">
        <f t="shared" si="6"/>
        <v>-1</v>
      </c>
      <c r="F16">
        <f t="shared" si="7"/>
        <v>-1</v>
      </c>
      <c r="G16">
        <f t="shared" si="8"/>
        <v>-1</v>
      </c>
      <c r="H16">
        <f t="shared" si="9"/>
        <v>1</v>
      </c>
      <c r="I16">
        <f t="shared" si="10"/>
        <v>1</v>
      </c>
      <c r="J16">
        <f t="shared" si="11"/>
        <v>44.967222461522169</v>
      </c>
      <c r="K16">
        <v>4</v>
      </c>
      <c r="L16" t="s">
        <v>33</v>
      </c>
      <c r="M16">
        <f>F24</f>
        <v>2.0179706477744244</v>
      </c>
      <c r="N16">
        <f t="shared" si="2"/>
        <v>4.0892007749832677</v>
      </c>
      <c r="O16">
        <f t="shared" si="3"/>
        <v>5.4922589123961973E-2</v>
      </c>
      <c r="P16">
        <f t="shared" si="4"/>
        <v>-4.3026527297494637</v>
      </c>
      <c r="Q16">
        <f t="shared" si="5"/>
        <v>4.3026527297494619</v>
      </c>
      <c r="R16">
        <f t="shared" si="0"/>
        <v>-0.10533593313965284</v>
      </c>
      <c r="S16">
        <f t="shared" si="1"/>
        <v>4.1412772286885016</v>
      </c>
    </row>
    <row r="17" spans="2:19" x14ac:dyDescent="0.4">
      <c r="B17">
        <v>4</v>
      </c>
      <c r="C17">
        <f t="shared" si="6"/>
        <v>1</v>
      </c>
      <c r="D17">
        <f t="shared" si="6"/>
        <v>1</v>
      </c>
      <c r="E17">
        <f t="shared" si="6"/>
        <v>-1</v>
      </c>
      <c r="F17">
        <f t="shared" si="7"/>
        <v>1</v>
      </c>
      <c r="G17">
        <f t="shared" si="8"/>
        <v>-1</v>
      </c>
      <c r="H17">
        <f t="shared" si="9"/>
        <v>-1</v>
      </c>
      <c r="I17">
        <f t="shared" si="10"/>
        <v>-1</v>
      </c>
      <c r="J17">
        <f t="shared" si="11"/>
        <v>44.624732599887565</v>
      </c>
      <c r="K17">
        <v>3</v>
      </c>
      <c r="L17" t="s">
        <v>21</v>
      </c>
      <c r="M17">
        <f>G24</f>
        <v>1.2191034814177861</v>
      </c>
      <c r="N17">
        <f t="shared" si="2"/>
        <v>2.4703822657165175</v>
      </c>
      <c r="O17">
        <f t="shared" si="3"/>
        <v>0.13214552258602286</v>
      </c>
      <c r="P17">
        <f t="shared" si="4"/>
        <v>-4.3026527297494637</v>
      </c>
      <c r="Q17">
        <f t="shared" si="5"/>
        <v>4.3026527297494619</v>
      </c>
      <c r="R17">
        <f t="shared" si="0"/>
        <v>-0.90420309949629107</v>
      </c>
      <c r="S17">
        <f t="shared" si="1"/>
        <v>3.3424100623318633</v>
      </c>
    </row>
    <row r="18" spans="2:19" x14ac:dyDescent="0.4">
      <c r="B18">
        <v>5</v>
      </c>
      <c r="C18">
        <f t="shared" si="6"/>
        <v>-1</v>
      </c>
      <c r="D18">
        <f t="shared" si="6"/>
        <v>-1</v>
      </c>
      <c r="E18">
        <f t="shared" si="6"/>
        <v>1</v>
      </c>
      <c r="F18">
        <f t="shared" si="7"/>
        <v>1</v>
      </c>
      <c r="G18">
        <f t="shared" si="8"/>
        <v>-1</v>
      </c>
      <c r="H18">
        <f t="shared" si="9"/>
        <v>-1</v>
      </c>
      <c r="I18">
        <f t="shared" si="10"/>
        <v>1</v>
      </c>
      <c r="J18">
        <f t="shared" si="11"/>
        <v>49.216382573157517</v>
      </c>
      <c r="K18">
        <v>2</v>
      </c>
      <c r="L18" t="s">
        <v>20</v>
      </c>
      <c r="M18">
        <f>H24</f>
        <v>-0.63153269399037093</v>
      </c>
      <c r="N18">
        <f t="shared" si="2"/>
        <v>-1.279733173790629</v>
      </c>
      <c r="O18">
        <f t="shared" si="3"/>
        <v>0.32902710970851035</v>
      </c>
      <c r="P18">
        <f t="shared" si="4"/>
        <v>-4.3026527297494637</v>
      </c>
      <c r="Q18">
        <f t="shared" si="5"/>
        <v>4.3026527297494619</v>
      </c>
      <c r="R18">
        <f t="shared" si="0"/>
        <v>-2.7548392749044481</v>
      </c>
      <c r="S18">
        <f t="shared" si="1"/>
        <v>1.4917738869237063</v>
      </c>
    </row>
    <row r="19" spans="2:19" x14ac:dyDescent="0.4">
      <c r="B19">
        <v>6</v>
      </c>
      <c r="C19">
        <f t="shared" si="6"/>
        <v>1</v>
      </c>
      <c r="D19">
        <f t="shared" si="6"/>
        <v>-1</v>
      </c>
      <c r="E19">
        <f t="shared" si="6"/>
        <v>1</v>
      </c>
      <c r="F19">
        <f t="shared" si="7"/>
        <v>-1</v>
      </c>
      <c r="G19">
        <f t="shared" si="8"/>
        <v>-1</v>
      </c>
      <c r="H19">
        <f t="shared" si="9"/>
        <v>1</v>
      </c>
      <c r="I19">
        <f t="shared" si="10"/>
        <v>-1</v>
      </c>
      <c r="J19">
        <f t="shared" si="11"/>
        <v>43.574886027993323</v>
      </c>
      <c r="K19">
        <v>1</v>
      </c>
      <c r="L19" t="s">
        <v>22</v>
      </c>
      <c r="M19">
        <f>I24</f>
        <v>0.2970300515199451</v>
      </c>
      <c r="N19">
        <f t="shared" si="2"/>
        <v>0.60189949651064167</v>
      </c>
      <c r="O19">
        <f t="shared" si="3"/>
        <v>0.60838617298099407</v>
      </c>
      <c r="P19">
        <f t="shared" si="4"/>
        <v>-4.3026527297494637</v>
      </c>
      <c r="Q19">
        <f t="shared" si="5"/>
        <v>4.3026527297494619</v>
      </c>
      <c r="R19">
        <f t="shared" si="0"/>
        <v>-1.8262765293941321</v>
      </c>
      <c r="S19">
        <f t="shared" si="1"/>
        <v>2.4203366324340223</v>
      </c>
    </row>
    <row r="20" spans="2:19" x14ac:dyDescent="0.4">
      <c r="B20">
        <v>7</v>
      </c>
      <c r="C20">
        <f t="shared" si="6"/>
        <v>-1</v>
      </c>
      <c r="D20">
        <f t="shared" si="6"/>
        <v>1</v>
      </c>
      <c r="E20">
        <f t="shared" si="6"/>
        <v>1</v>
      </c>
      <c r="F20">
        <f t="shared" si="7"/>
        <v>-1</v>
      </c>
      <c r="G20">
        <f t="shared" si="8"/>
        <v>1</v>
      </c>
      <c r="H20">
        <f t="shared" si="9"/>
        <v>-1</v>
      </c>
      <c r="I20">
        <f t="shared" si="10"/>
        <v>-1</v>
      </c>
      <c r="J20">
        <f t="shared" si="11"/>
        <v>46.870002521783093</v>
      </c>
    </row>
    <row r="21" spans="2:19" x14ac:dyDescent="0.4">
      <c r="B21">
        <v>8</v>
      </c>
      <c r="C21">
        <f t="shared" si="6"/>
        <v>1</v>
      </c>
      <c r="D21">
        <f t="shared" si="6"/>
        <v>1</v>
      </c>
      <c r="E21">
        <f t="shared" si="6"/>
        <v>1</v>
      </c>
      <c r="F21">
        <f t="shared" si="7"/>
        <v>1</v>
      </c>
      <c r="G21">
        <f t="shared" si="8"/>
        <v>1</v>
      </c>
      <c r="H21">
        <f t="shared" si="9"/>
        <v>1</v>
      </c>
      <c r="I21">
        <f t="shared" si="10"/>
        <v>1</v>
      </c>
      <c r="J21">
        <f t="shared" si="11"/>
        <v>45.858507375207637</v>
      </c>
    </row>
    <row r="23" spans="2:19" x14ac:dyDescent="0.4">
      <c r="C23" t="s">
        <v>17</v>
      </c>
      <c r="D23" t="s">
        <v>18</v>
      </c>
      <c r="E23" t="s">
        <v>19</v>
      </c>
      <c r="F23" t="s">
        <v>33</v>
      </c>
      <c r="G23" t="s">
        <v>21</v>
      </c>
      <c r="H23" t="s">
        <v>20</v>
      </c>
      <c r="I23" t="s">
        <v>22</v>
      </c>
    </row>
    <row r="24" spans="2:19" x14ac:dyDescent="0.4">
      <c r="C24">
        <f>SUMPRODUCT(C14:C21,$J$14:$J$21)/($P$2/2*$P$4)</f>
        <v>-2.6949631518794543</v>
      </c>
      <c r="D24">
        <f t="shared" ref="D24:I24" si="12">SUMPRODUCT(D14:D21,$J$14:$J$21)/($P$2/2*$P$4)</f>
        <v>-1.2504828334978377</v>
      </c>
      <c r="E24">
        <f t="shared" si="12"/>
        <v>0.34917393637271843</v>
      </c>
      <c r="F24">
        <f t="shared" si="12"/>
        <v>2.0179706477744244</v>
      </c>
      <c r="G24">
        <f t="shared" si="12"/>
        <v>1.2191034814177861</v>
      </c>
      <c r="H24">
        <f t="shared" si="12"/>
        <v>-0.63153269399037093</v>
      </c>
      <c r="I24">
        <f t="shared" si="12"/>
        <v>0.2970300515199451</v>
      </c>
    </row>
    <row r="25" spans="2:19" x14ac:dyDescent="0.4">
      <c r="B25" t="s">
        <v>27</v>
      </c>
      <c r="C25" t="s">
        <v>28</v>
      </c>
      <c r="D25" t="s">
        <v>29</v>
      </c>
      <c r="E25" t="s">
        <v>32</v>
      </c>
      <c r="F25" t="s">
        <v>31</v>
      </c>
      <c r="G25" t="s">
        <v>34</v>
      </c>
      <c r="H25" t="s">
        <v>30</v>
      </c>
      <c r="I25" t="s">
        <v>35</v>
      </c>
    </row>
    <row r="26" spans="2:19" x14ac:dyDescent="0.4">
      <c r="B26">
        <f>AVERAGE(O3:O10)</f>
        <v>46.20535765634903</v>
      </c>
      <c r="C26">
        <f>C24/2</f>
        <v>-1.3474815759397272</v>
      </c>
      <c r="D26">
        <f t="shared" ref="D26:I26" si="13">D24/2</f>
        <v>-0.62524141674891887</v>
      </c>
      <c r="E26">
        <f t="shared" si="13"/>
        <v>0.17458696818635921</v>
      </c>
      <c r="F26">
        <f t="shared" si="13"/>
        <v>1.0089853238872122</v>
      </c>
      <c r="G26">
        <f t="shared" si="13"/>
        <v>0.60955174070889306</v>
      </c>
      <c r="H26">
        <f t="shared" si="13"/>
        <v>-0.31576634699518547</v>
      </c>
      <c r="I26">
        <f t="shared" si="13"/>
        <v>0.14851502575997255</v>
      </c>
    </row>
    <row r="29" spans="2:19" x14ac:dyDescent="0.4">
      <c r="D29" t="s">
        <v>1</v>
      </c>
      <c r="E29" t="s">
        <v>119</v>
      </c>
    </row>
    <row r="30" spans="2:19" x14ac:dyDescent="0.4">
      <c r="D30">
        <v>-1</v>
      </c>
      <c r="E30">
        <f>$B$26+$C$26*D30</f>
        <v>47.552839232288754</v>
      </c>
    </row>
    <row r="31" spans="2:19" x14ac:dyDescent="0.4">
      <c r="D31">
        <v>1</v>
      </c>
      <c r="E31">
        <f>$B$26+$C$26*D31</f>
        <v>44.857876080409305</v>
      </c>
    </row>
  </sheetData>
  <mergeCells count="3">
    <mergeCell ref="F1:H1"/>
    <mergeCell ref="I1:K1"/>
    <mergeCell ref="L1:N1"/>
  </mergeCells>
  <phoneticPr fontId="1" type="noConversion"/>
  <conditionalFormatting sqref="N13:O19">
    <cfRule type="cellIs" dxfId="5" priority="1" operator="greaterThan">
      <formula>$Q$13</formula>
    </cfRule>
    <cfRule type="cellIs" dxfId="4" priority="2" operator="lessThan">
      <formula>$P$13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D492-6136-4E4B-97B7-A724801214E2}">
  <dimension ref="A1:L12"/>
  <sheetViews>
    <sheetView workbookViewId="0">
      <selection sqref="A1:L12"/>
    </sheetView>
  </sheetViews>
  <sheetFormatPr defaultRowHeight="17" x14ac:dyDescent="0.4"/>
  <sheetData>
    <row r="1" spans="1:12" x14ac:dyDescent="0.4">
      <c r="A1" s="41"/>
      <c r="B1" s="41" t="s">
        <v>120</v>
      </c>
      <c r="C1" s="41" t="s">
        <v>121</v>
      </c>
      <c r="D1" s="41" t="s">
        <v>122</v>
      </c>
      <c r="E1" s="41" t="s">
        <v>151</v>
      </c>
      <c r="F1" s="41" t="s">
        <v>152</v>
      </c>
      <c r="G1" s="41" t="s">
        <v>153</v>
      </c>
      <c r="H1" s="41" t="s">
        <v>154</v>
      </c>
      <c r="I1" s="41" t="s">
        <v>228</v>
      </c>
      <c r="J1" s="41" t="s">
        <v>230</v>
      </c>
      <c r="K1" s="41" t="s">
        <v>232</v>
      </c>
      <c r="L1" s="41" t="s">
        <v>107</v>
      </c>
    </row>
    <row r="2" spans="1:12" x14ac:dyDescent="0.4">
      <c r="A2" s="39" t="s">
        <v>120</v>
      </c>
      <c r="B2" s="39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x14ac:dyDescent="0.4">
      <c r="A3" s="39" t="s">
        <v>121</v>
      </c>
      <c r="B3" s="39">
        <v>0</v>
      </c>
      <c r="C3" s="39">
        <v>1</v>
      </c>
      <c r="D3" s="39"/>
      <c r="E3" s="39"/>
      <c r="F3" s="39"/>
      <c r="G3" s="39"/>
      <c r="H3" s="39"/>
      <c r="I3" s="39"/>
      <c r="J3" s="39"/>
      <c r="K3" s="39"/>
      <c r="L3" s="39"/>
    </row>
    <row r="4" spans="1:12" x14ac:dyDescent="0.4">
      <c r="A4" s="39" t="s">
        <v>122</v>
      </c>
      <c r="B4" s="39">
        <v>0</v>
      </c>
      <c r="C4" s="39">
        <v>0</v>
      </c>
      <c r="D4" s="39">
        <v>1</v>
      </c>
      <c r="E4" s="39"/>
      <c r="F4" s="39"/>
      <c r="G4" s="39"/>
      <c r="H4" s="39"/>
      <c r="I4" s="39"/>
      <c r="J4" s="39"/>
      <c r="K4" s="39"/>
      <c r="L4" s="39"/>
    </row>
    <row r="5" spans="1:12" x14ac:dyDescent="0.4">
      <c r="A5" s="39" t="s">
        <v>151</v>
      </c>
      <c r="B5" s="39">
        <v>0</v>
      </c>
      <c r="C5" s="39">
        <v>0</v>
      </c>
      <c r="D5" s="39">
        <v>0</v>
      </c>
      <c r="E5" s="39">
        <v>1</v>
      </c>
      <c r="F5" s="39"/>
      <c r="G5" s="39"/>
      <c r="H5" s="39"/>
      <c r="I5" s="39"/>
      <c r="J5" s="39"/>
      <c r="K5" s="39"/>
      <c r="L5" s="39"/>
    </row>
    <row r="6" spans="1:12" x14ac:dyDescent="0.4">
      <c r="A6" s="39" t="s">
        <v>152</v>
      </c>
      <c r="B6" s="39">
        <v>0</v>
      </c>
      <c r="C6" s="39">
        <v>0</v>
      </c>
      <c r="D6" s="39">
        <v>0</v>
      </c>
      <c r="E6" s="39">
        <v>0</v>
      </c>
      <c r="F6" s="39">
        <v>1</v>
      </c>
      <c r="G6" s="39"/>
      <c r="H6" s="39"/>
      <c r="I6" s="39"/>
      <c r="J6" s="39"/>
      <c r="K6" s="39"/>
      <c r="L6" s="39"/>
    </row>
    <row r="7" spans="1:12" x14ac:dyDescent="0.4">
      <c r="A7" s="39" t="s">
        <v>153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1</v>
      </c>
      <c r="H7" s="39"/>
      <c r="I7" s="39"/>
      <c r="J7" s="39"/>
      <c r="K7" s="39"/>
      <c r="L7" s="39"/>
    </row>
    <row r="8" spans="1:12" x14ac:dyDescent="0.4">
      <c r="A8" s="39" t="s">
        <v>154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1</v>
      </c>
      <c r="I8" s="39"/>
      <c r="J8" s="39"/>
      <c r="K8" s="39"/>
      <c r="L8" s="39"/>
    </row>
    <row r="9" spans="1:12" x14ac:dyDescent="0.4">
      <c r="A9" s="39" t="s">
        <v>228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1</v>
      </c>
      <c r="J9" s="39"/>
      <c r="K9" s="39"/>
      <c r="L9" s="39"/>
    </row>
    <row r="10" spans="1:12" x14ac:dyDescent="0.4">
      <c r="A10" s="39" t="s">
        <v>230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-0.38340457147473317</v>
      </c>
      <c r="J10" s="39">
        <v>1</v>
      </c>
      <c r="K10" s="39"/>
      <c r="L10" s="39"/>
    </row>
    <row r="11" spans="1:12" x14ac:dyDescent="0.4">
      <c r="A11" s="39" t="s">
        <v>232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-0.383404571474733</v>
      </c>
      <c r="J11" s="39">
        <v>-0.38340457147473311</v>
      </c>
      <c r="K11" s="39">
        <v>1</v>
      </c>
      <c r="L11" s="39"/>
    </row>
    <row r="12" spans="1:12" ht="17.5" thickBot="1" x14ac:dyDescent="0.45">
      <c r="A12" s="40" t="s">
        <v>107</v>
      </c>
      <c r="B12" s="40">
        <v>-0.48837215854130295</v>
      </c>
      <c r="C12" s="40">
        <v>-0.38514612073832066</v>
      </c>
      <c r="D12" s="40">
        <v>2.8444165956912067E-2</v>
      </c>
      <c r="E12" s="40">
        <v>0.28232276649496202</v>
      </c>
      <c r="F12" s="40">
        <v>0.1381579495613644</v>
      </c>
      <c r="G12" s="40">
        <v>-8.109270952514866E-2</v>
      </c>
      <c r="H12" s="40">
        <v>3.3037770547282783E-2</v>
      </c>
      <c r="I12" s="40">
        <v>9.110365139202671E-2</v>
      </c>
      <c r="J12" s="40">
        <v>0.18295086777351716</v>
      </c>
      <c r="K12" s="40">
        <v>-0.29924701822930755</v>
      </c>
      <c r="L12" s="4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150-9C6E-48A4-A884-375FF8AE2C8F}">
  <dimension ref="A1:AL154"/>
  <sheetViews>
    <sheetView zoomScale="70" zoomScaleNormal="70" workbookViewId="0">
      <selection sqref="A1:M17"/>
    </sheetView>
  </sheetViews>
  <sheetFormatPr defaultRowHeight="17" x14ac:dyDescent="0.4"/>
  <cols>
    <col min="18" max="18" width="9" style="72"/>
    <col min="28" max="28" width="9" style="72"/>
    <col min="36" max="36" width="13.6328125" bestFit="1" customWidth="1"/>
  </cols>
  <sheetData>
    <row r="1" spans="1:38" ht="17.5" thickBot="1" x14ac:dyDescent="0.45">
      <c r="E1" s="98" t="s">
        <v>234</v>
      </c>
      <c r="F1" s="98"/>
      <c r="G1" s="98"/>
      <c r="H1" s="98" t="s">
        <v>97</v>
      </c>
      <c r="I1" s="98"/>
      <c r="J1" s="98"/>
      <c r="K1" s="98" t="s">
        <v>98</v>
      </c>
      <c r="L1" s="98"/>
      <c r="M1" s="98"/>
      <c r="R1" s="72" t="s">
        <v>127</v>
      </c>
      <c r="AB1" s="72" t="s">
        <v>123</v>
      </c>
      <c r="AC1" t="s">
        <v>114</v>
      </c>
      <c r="AD1" t="s">
        <v>120</v>
      </c>
      <c r="AE1" t="s">
        <v>121</v>
      </c>
      <c r="AF1" t="s">
        <v>122</v>
      </c>
      <c r="AG1" t="s">
        <v>107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</row>
    <row r="2" spans="1:38" ht="17.5" thickBot="1" x14ac:dyDescent="0.45">
      <c r="A2" s="14" t="s">
        <v>0</v>
      </c>
      <c r="B2" s="15" t="s">
        <v>1</v>
      </c>
      <c r="C2" s="15" t="s">
        <v>2</v>
      </c>
      <c r="D2" s="15" t="s">
        <v>3</v>
      </c>
      <c r="E2" s="22" t="s">
        <v>4</v>
      </c>
      <c r="F2" s="15" t="s">
        <v>5</v>
      </c>
      <c r="G2" s="15" t="s">
        <v>6</v>
      </c>
      <c r="H2" s="22" t="s">
        <v>4</v>
      </c>
      <c r="I2" s="15" t="s">
        <v>5</v>
      </c>
      <c r="J2" s="15" t="s">
        <v>6</v>
      </c>
      <c r="K2" s="22" t="s">
        <v>4</v>
      </c>
      <c r="L2" s="15" t="s">
        <v>5</v>
      </c>
      <c r="M2" s="15" t="s">
        <v>6</v>
      </c>
      <c r="N2" s="22" t="s">
        <v>15</v>
      </c>
      <c r="O2" s="23" t="s">
        <v>36</v>
      </c>
      <c r="P2" s="12" t="s">
        <v>23</v>
      </c>
      <c r="Q2">
        <v>15</v>
      </c>
      <c r="AB2" s="72">
        <v>1</v>
      </c>
      <c r="AC2">
        <v>23</v>
      </c>
      <c r="AD2">
        <f>B3</f>
        <v>-1</v>
      </c>
      <c r="AE2">
        <f t="shared" ref="AE2:AF16" si="0">C3</f>
        <v>-1</v>
      </c>
      <c r="AF2">
        <f t="shared" si="0"/>
        <v>-1</v>
      </c>
      <c r="AG2">
        <f>E3</f>
        <v>255</v>
      </c>
      <c r="AH2">
        <f>$S$45+$S$46*AD2+$S$47*AE2+$S$48*AD2*AE2+$S$49*AE2*AF2+$S$50*AF2^2</f>
        <v>340.77149499437962</v>
      </c>
      <c r="AI2">
        <f>N3</f>
        <v>292.22222222222223</v>
      </c>
      <c r="AJ2">
        <f>AG2-AH2</f>
        <v>-85.771494994379623</v>
      </c>
      <c r="AK2">
        <f>(_xlfn.RANK.EQ(AJ2,$AJ$2:$AJ$136,1)-0.5)/135*100</f>
        <v>1.1111111111111112</v>
      </c>
      <c r="AL2">
        <f>_xlfn.NORM.INV(AK2/100,$AJ$138,$AJ$140)</f>
        <v>-101.03510288393038</v>
      </c>
    </row>
    <row r="3" spans="1:38" x14ac:dyDescent="0.4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300</v>
      </c>
      <c r="G3" s="6">
        <v>285</v>
      </c>
      <c r="H3" s="7">
        <v>240</v>
      </c>
      <c r="I3" s="6">
        <v>310</v>
      </c>
      <c r="J3" s="6">
        <v>300</v>
      </c>
      <c r="K3" s="7">
        <v>280</v>
      </c>
      <c r="L3" s="6">
        <v>300</v>
      </c>
      <c r="M3" s="6">
        <v>360</v>
      </c>
      <c r="N3" s="7">
        <f>AVERAGE(E3:M3)</f>
        <v>292.22222222222223</v>
      </c>
      <c r="O3" s="10">
        <f>_xlfn.VAR.S(E3:M3)</f>
        <v>1175.694444444438</v>
      </c>
      <c r="P3" t="s">
        <v>24</v>
      </c>
      <c r="Q3">
        <v>9</v>
      </c>
      <c r="R3" s="73" t="s">
        <v>128</v>
      </c>
      <c r="S3" s="42"/>
      <c r="AB3" s="72">
        <v>2</v>
      </c>
      <c r="AC3">
        <v>17</v>
      </c>
      <c r="AD3">
        <f t="shared" ref="AD3:AD16" si="1">B4</f>
        <v>1</v>
      </c>
      <c r="AE3">
        <f t="shared" si="0"/>
        <v>-1</v>
      </c>
      <c r="AF3">
        <f t="shared" si="0"/>
        <v>-1</v>
      </c>
      <c r="AG3">
        <f t="shared" ref="AG3:AG16" si="2">E4</f>
        <v>200</v>
      </c>
      <c r="AH3">
        <f t="shared" ref="AH3:AH66" si="3">$S$45+$S$46*AD3+$S$47*AE3+$S$48*AD3*AE3+$S$49*AE3*AF3+$S$50*AF3^2</f>
        <v>219.4127009040493</v>
      </c>
      <c r="AI3">
        <f t="shared" ref="AI3:AI16" si="4">N4</f>
        <v>191.66666666666666</v>
      </c>
      <c r="AJ3">
        <f t="shared" ref="AJ3:AJ66" si="5">AG3-AH3</f>
        <v>-19.412700904049302</v>
      </c>
      <c r="AK3">
        <f t="shared" ref="AK3:AK66" si="6">(_xlfn.RANK.EQ(AJ3,$AJ$2:$AJ$136,1)-0.5)/135*100</f>
        <v>35.925925925925931</v>
      </c>
      <c r="AL3">
        <f t="shared" ref="AL3:AL66" si="7">_xlfn.NORM.INV(AK3/100,$AJ$138,$AJ$140)</f>
        <v>-15.926645396705004</v>
      </c>
    </row>
    <row r="4" spans="1:38" x14ac:dyDescent="0.4">
      <c r="A4" s="17">
        <v>2</v>
      </c>
      <c r="B4" s="6">
        <v>1</v>
      </c>
      <c r="C4" s="6">
        <v>-1</v>
      </c>
      <c r="D4" s="6">
        <v>-1</v>
      </c>
      <c r="E4" s="13">
        <v>200</v>
      </c>
      <c r="F4" s="12">
        <v>205</v>
      </c>
      <c r="G4" s="12">
        <v>230</v>
      </c>
      <c r="H4" s="13">
        <v>220</v>
      </c>
      <c r="I4" s="12">
        <v>155</v>
      </c>
      <c r="J4" s="12">
        <v>200</v>
      </c>
      <c r="K4" s="13">
        <v>150</v>
      </c>
      <c r="L4" s="12">
        <v>165</v>
      </c>
      <c r="M4" s="12">
        <v>200</v>
      </c>
      <c r="N4" s="7">
        <f t="shared" ref="N4:N17" si="8">AVERAGE(E4:M4)</f>
        <v>191.66666666666666</v>
      </c>
      <c r="O4" s="10">
        <f t="shared" ref="O4:O17" si="9">_xlfn.VAR.S(E4:M4)</f>
        <v>806.25</v>
      </c>
      <c r="P4" t="s">
        <v>25</v>
      </c>
      <c r="Q4">
        <f>Q2*Q3</f>
        <v>135</v>
      </c>
      <c r="R4" s="74" t="s">
        <v>129</v>
      </c>
      <c r="S4" s="39">
        <v>0.76798082174955107</v>
      </c>
      <c r="AB4" s="72">
        <v>3</v>
      </c>
      <c r="AC4">
        <v>18</v>
      </c>
      <c r="AD4">
        <f t="shared" si="1"/>
        <v>-1</v>
      </c>
      <c r="AE4">
        <f t="shared" si="0"/>
        <v>1</v>
      </c>
      <c r="AF4">
        <f t="shared" si="0"/>
        <v>-1</v>
      </c>
      <c r="AG4">
        <f t="shared" si="2"/>
        <v>150</v>
      </c>
      <c r="AH4">
        <f t="shared" si="3"/>
        <v>208.47037474007516</v>
      </c>
      <c r="AI4">
        <f t="shared" si="4"/>
        <v>181.66666666666666</v>
      </c>
      <c r="AJ4">
        <f t="shared" si="5"/>
        <v>-58.470374740075158</v>
      </c>
      <c r="AK4">
        <f t="shared" si="6"/>
        <v>6.2962962962962958</v>
      </c>
      <c r="AL4">
        <f t="shared" si="7"/>
        <v>-67.621928392276473</v>
      </c>
    </row>
    <row r="5" spans="1:38" x14ac:dyDescent="0.4">
      <c r="A5" s="17">
        <v>3</v>
      </c>
      <c r="B5" s="6">
        <v>-1</v>
      </c>
      <c r="C5" s="6">
        <v>1</v>
      </c>
      <c r="D5" s="6">
        <v>-1</v>
      </c>
      <c r="E5" s="13">
        <v>150</v>
      </c>
      <c r="F5" s="12">
        <v>175</v>
      </c>
      <c r="G5" s="12">
        <v>160</v>
      </c>
      <c r="H5" s="13">
        <v>190</v>
      </c>
      <c r="I5" s="12">
        <v>150</v>
      </c>
      <c r="J5" s="12">
        <v>190</v>
      </c>
      <c r="K5" s="13">
        <v>220</v>
      </c>
      <c r="L5" s="12">
        <v>195</v>
      </c>
      <c r="M5" s="12">
        <v>205</v>
      </c>
      <c r="N5" s="7">
        <f t="shared" si="8"/>
        <v>181.66666666666666</v>
      </c>
      <c r="O5" s="10">
        <f t="shared" si="9"/>
        <v>606.25</v>
      </c>
      <c r="P5" t="s">
        <v>26</v>
      </c>
      <c r="Q5">
        <f>AVERAGE(N3:N17)</f>
        <v>242.11111111111114</v>
      </c>
      <c r="R5" s="74" t="s">
        <v>130</v>
      </c>
      <c r="S5" s="39">
        <v>0.58979454257511565</v>
      </c>
      <c r="AB5" s="72">
        <v>4</v>
      </c>
      <c r="AC5">
        <v>4</v>
      </c>
      <c r="AD5">
        <f t="shared" si="1"/>
        <v>1</v>
      </c>
      <c r="AE5">
        <f t="shared" si="0"/>
        <v>1</v>
      </c>
      <c r="AF5">
        <f t="shared" si="0"/>
        <v>-1</v>
      </c>
      <c r="AG5">
        <f t="shared" si="2"/>
        <v>170</v>
      </c>
      <c r="AH5">
        <f t="shared" si="3"/>
        <v>191.55602509418941</v>
      </c>
      <c r="AI5">
        <f t="shared" si="4"/>
        <v>173.33333333333334</v>
      </c>
      <c r="AJ5">
        <f t="shared" si="5"/>
        <v>-21.556025094189408</v>
      </c>
      <c r="AK5">
        <f t="shared" si="6"/>
        <v>32.962962962962962</v>
      </c>
      <c r="AL5">
        <f t="shared" si="7"/>
        <v>-19.483529327032308</v>
      </c>
    </row>
    <row r="6" spans="1:38" x14ac:dyDescent="0.4">
      <c r="A6" s="17">
        <v>4</v>
      </c>
      <c r="B6" s="6">
        <v>1</v>
      </c>
      <c r="C6" s="6">
        <v>1</v>
      </c>
      <c r="D6" s="6">
        <v>-1</v>
      </c>
      <c r="E6" s="13">
        <v>170</v>
      </c>
      <c r="F6" s="12">
        <v>210</v>
      </c>
      <c r="G6" s="12">
        <v>160</v>
      </c>
      <c r="H6" s="13">
        <v>160</v>
      </c>
      <c r="I6" s="12">
        <v>170</v>
      </c>
      <c r="J6" s="12">
        <v>185</v>
      </c>
      <c r="K6" s="13">
        <v>150</v>
      </c>
      <c r="L6" s="12">
        <v>155</v>
      </c>
      <c r="M6" s="12">
        <v>200</v>
      </c>
      <c r="N6" s="7">
        <f t="shared" si="8"/>
        <v>173.33333333333334</v>
      </c>
      <c r="O6" s="10">
        <f t="shared" si="9"/>
        <v>431.25</v>
      </c>
      <c r="P6" t="s">
        <v>37</v>
      </c>
      <c r="Q6">
        <f>SUM(O3:O17)/Q2</f>
        <v>906.43518518518488</v>
      </c>
      <c r="R6" s="74" t="s">
        <v>131</v>
      </c>
      <c r="S6" s="39">
        <v>0.5567134572989153</v>
      </c>
      <c r="AB6" s="72">
        <v>5</v>
      </c>
      <c r="AC6">
        <v>21</v>
      </c>
      <c r="AD6">
        <f t="shared" si="1"/>
        <v>-1</v>
      </c>
      <c r="AE6">
        <f t="shared" si="0"/>
        <v>-1</v>
      </c>
      <c r="AF6">
        <f t="shared" si="0"/>
        <v>1</v>
      </c>
      <c r="AG6">
        <f t="shared" si="2"/>
        <v>300</v>
      </c>
      <c r="AH6">
        <f t="shared" si="3"/>
        <v>315.21593943882408</v>
      </c>
      <c r="AI6">
        <f t="shared" si="4"/>
        <v>297.22222222222223</v>
      </c>
      <c r="AJ6">
        <f t="shared" si="5"/>
        <v>-15.21593943882408</v>
      </c>
      <c r="AK6">
        <f t="shared" si="6"/>
        <v>41.851851851851848</v>
      </c>
      <c r="AL6">
        <f t="shared" si="7"/>
        <v>-9.0885464569083396</v>
      </c>
    </row>
    <row r="7" spans="1:38" x14ac:dyDescent="0.4">
      <c r="A7" s="17">
        <v>5</v>
      </c>
      <c r="B7" s="6">
        <v>-1</v>
      </c>
      <c r="C7" s="6">
        <v>-1</v>
      </c>
      <c r="D7" s="6">
        <v>1</v>
      </c>
      <c r="E7" s="13">
        <v>300</v>
      </c>
      <c r="F7" s="12">
        <v>290</v>
      </c>
      <c r="G7" s="12">
        <v>345</v>
      </c>
      <c r="H7" s="13">
        <v>230</v>
      </c>
      <c r="I7" s="12">
        <v>285</v>
      </c>
      <c r="J7" s="12">
        <v>270</v>
      </c>
      <c r="K7" s="13">
        <v>275</v>
      </c>
      <c r="L7" s="12">
        <v>295</v>
      </c>
      <c r="M7" s="12">
        <v>385</v>
      </c>
      <c r="N7" s="7">
        <f t="shared" si="8"/>
        <v>297.22222222222223</v>
      </c>
      <c r="O7" s="10">
        <f t="shared" si="9"/>
        <v>1994.444444444438</v>
      </c>
      <c r="P7" t="s">
        <v>38</v>
      </c>
      <c r="Q7">
        <f>4*Q6/(Q2*Q3)</f>
        <v>26.857338820301774</v>
      </c>
      <c r="R7" s="74" t="s">
        <v>132</v>
      </c>
      <c r="S7" s="39">
        <v>45.137299719121167</v>
      </c>
      <c r="AB7" s="72">
        <v>6</v>
      </c>
      <c r="AC7">
        <v>16</v>
      </c>
      <c r="AD7">
        <f t="shared" si="1"/>
        <v>1</v>
      </c>
      <c r="AE7">
        <f t="shared" si="0"/>
        <v>-1</v>
      </c>
      <c r="AF7">
        <f t="shared" si="0"/>
        <v>1</v>
      </c>
      <c r="AG7">
        <f t="shared" si="2"/>
        <v>140</v>
      </c>
      <c r="AH7">
        <f t="shared" si="3"/>
        <v>193.8571453484937</v>
      </c>
      <c r="AI7">
        <f t="shared" si="4"/>
        <v>154.44444444444446</v>
      </c>
      <c r="AJ7">
        <f t="shared" si="5"/>
        <v>-53.857145348493702</v>
      </c>
      <c r="AK7">
        <f t="shared" si="6"/>
        <v>9.2592592592592595</v>
      </c>
      <c r="AL7">
        <f t="shared" si="7"/>
        <v>-58.545562684309587</v>
      </c>
    </row>
    <row r="8" spans="1:38" ht="17.5" thickBot="1" x14ac:dyDescent="0.45">
      <c r="A8" s="17">
        <v>6</v>
      </c>
      <c r="B8" s="6">
        <v>1</v>
      </c>
      <c r="C8" s="6">
        <v>-1</v>
      </c>
      <c r="D8" s="6">
        <v>1</v>
      </c>
      <c r="E8" s="13">
        <v>140</v>
      </c>
      <c r="F8" s="12">
        <v>150</v>
      </c>
      <c r="G8" s="12">
        <v>145</v>
      </c>
      <c r="H8" s="13">
        <v>200</v>
      </c>
      <c r="I8" s="12">
        <v>150</v>
      </c>
      <c r="J8" s="12">
        <v>185</v>
      </c>
      <c r="K8" s="13">
        <v>145</v>
      </c>
      <c r="L8" s="12">
        <v>140</v>
      </c>
      <c r="M8" s="12">
        <v>135</v>
      </c>
      <c r="N8" s="7">
        <f t="shared" si="8"/>
        <v>154.44444444444446</v>
      </c>
      <c r="O8" s="10">
        <f t="shared" si="9"/>
        <v>502.77777777777737</v>
      </c>
      <c r="P8" t="s">
        <v>40</v>
      </c>
      <c r="Q8">
        <f>Q7^0.5</f>
        <v>5.1824066629609238</v>
      </c>
      <c r="R8" s="75" t="s">
        <v>133</v>
      </c>
      <c r="S8" s="40">
        <v>135</v>
      </c>
      <c r="AB8" s="72">
        <v>7</v>
      </c>
      <c r="AC8">
        <v>22</v>
      </c>
      <c r="AD8">
        <f t="shared" si="1"/>
        <v>-1</v>
      </c>
      <c r="AE8">
        <f t="shared" si="0"/>
        <v>1</v>
      </c>
      <c r="AF8">
        <f t="shared" si="0"/>
        <v>1</v>
      </c>
      <c r="AG8">
        <f t="shared" si="2"/>
        <v>175</v>
      </c>
      <c r="AH8">
        <f t="shared" si="3"/>
        <v>234.02593029563073</v>
      </c>
      <c r="AI8">
        <f t="shared" si="4"/>
        <v>225.55555555555554</v>
      </c>
      <c r="AJ8">
        <f t="shared" si="5"/>
        <v>-59.025930295630729</v>
      </c>
      <c r="AK8">
        <f t="shared" si="6"/>
        <v>4.8148148148148149</v>
      </c>
      <c r="AL8">
        <f t="shared" si="7"/>
        <v>-73.486113705896997</v>
      </c>
    </row>
    <row r="9" spans="1:38" x14ac:dyDescent="0.4">
      <c r="A9" s="17">
        <v>7</v>
      </c>
      <c r="B9" s="6">
        <v>-1</v>
      </c>
      <c r="C9" s="6">
        <v>1</v>
      </c>
      <c r="D9" s="6">
        <v>1</v>
      </c>
      <c r="E9" s="13">
        <v>175</v>
      </c>
      <c r="F9" s="12">
        <v>210</v>
      </c>
      <c r="G9" s="12">
        <v>230</v>
      </c>
      <c r="H9" s="13">
        <v>230</v>
      </c>
      <c r="I9" s="12">
        <v>210</v>
      </c>
      <c r="J9" s="12">
        <v>245</v>
      </c>
      <c r="K9" s="13">
        <v>245</v>
      </c>
      <c r="L9" s="12">
        <v>210</v>
      </c>
      <c r="M9" s="12">
        <v>275</v>
      </c>
      <c r="N9" s="7">
        <f t="shared" si="8"/>
        <v>225.55555555555554</v>
      </c>
      <c r="O9" s="10">
        <f t="shared" si="9"/>
        <v>815.27777777778101</v>
      </c>
      <c r="P9" t="s">
        <v>41</v>
      </c>
      <c r="Q9">
        <f>Q2*(Q3-1)</f>
        <v>120</v>
      </c>
      <c r="AB9" s="72">
        <v>8</v>
      </c>
      <c r="AC9">
        <v>1</v>
      </c>
      <c r="AD9">
        <f t="shared" si="1"/>
        <v>1</v>
      </c>
      <c r="AE9">
        <f t="shared" si="0"/>
        <v>1</v>
      </c>
      <c r="AF9">
        <f t="shared" si="0"/>
        <v>1</v>
      </c>
      <c r="AG9">
        <f t="shared" si="2"/>
        <v>180</v>
      </c>
      <c r="AH9">
        <f t="shared" si="3"/>
        <v>217.11158064974501</v>
      </c>
      <c r="AI9">
        <f t="shared" si="4"/>
        <v>199.44444444444446</v>
      </c>
      <c r="AJ9">
        <f t="shared" si="5"/>
        <v>-37.111580649745008</v>
      </c>
      <c r="AK9">
        <f t="shared" si="6"/>
        <v>24.074074074074073</v>
      </c>
      <c r="AL9">
        <f t="shared" si="7"/>
        <v>-31.104010005892263</v>
      </c>
    </row>
    <row r="10" spans="1:38" ht="17.5" thickBot="1" x14ac:dyDescent="0.45">
      <c r="A10" s="19">
        <v>8</v>
      </c>
      <c r="B10" s="20">
        <v>1</v>
      </c>
      <c r="C10" s="20">
        <v>1</v>
      </c>
      <c r="D10" s="20">
        <v>1</v>
      </c>
      <c r="E10" s="24">
        <v>180</v>
      </c>
      <c r="F10" s="25">
        <v>175</v>
      </c>
      <c r="G10" s="25">
        <v>205</v>
      </c>
      <c r="H10" s="24">
        <v>200</v>
      </c>
      <c r="I10" s="25">
        <v>250</v>
      </c>
      <c r="J10" s="25">
        <v>205</v>
      </c>
      <c r="K10" s="24">
        <v>200</v>
      </c>
      <c r="L10" s="25">
        <v>175</v>
      </c>
      <c r="M10" s="25">
        <v>205</v>
      </c>
      <c r="N10" s="8">
        <f t="shared" si="8"/>
        <v>199.44444444444446</v>
      </c>
      <c r="O10" s="11">
        <f t="shared" si="9"/>
        <v>527.77777777778101</v>
      </c>
      <c r="R10" s="72" t="s">
        <v>134</v>
      </c>
      <c r="AB10" s="72">
        <v>9</v>
      </c>
      <c r="AC10">
        <v>37</v>
      </c>
      <c r="AD10">
        <f t="shared" si="1"/>
        <v>-1.6819999999999999</v>
      </c>
      <c r="AE10">
        <f t="shared" si="0"/>
        <v>0</v>
      </c>
      <c r="AF10">
        <f t="shared" si="0"/>
        <v>0</v>
      </c>
      <c r="AG10">
        <f t="shared" si="2"/>
        <v>355</v>
      </c>
      <c r="AH10">
        <f t="shared" si="3"/>
        <v>321.20890508741979</v>
      </c>
      <c r="AI10">
        <f t="shared" si="4"/>
        <v>353.33333333333331</v>
      </c>
      <c r="AJ10">
        <f t="shared" si="5"/>
        <v>33.791094912580206</v>
      </c>
      <c r="AK10">
        <f t="shared" si="6"/>
        <v>77.407407407407405</v>
      </c>
      <c r="AL10">
        <f t="shared" si="7"/>
        <v>33.243068375648512</v>
      </c>
    </row>
    <row r="11" spans="1:38" x14ac:dyDescent="0.4">
      <c r="A11" s="17">
        <v>9</v>
      </c>
      <c r="B11" s="6">
        <v>-1.6819999999999999</v>
      </c>
      <c r="C11" s="6">
        <v>0</v>
      </c>
      <c r="D11" s="6">
        <v>0</v>
      </c>
      <c r="E11" s="22">
        <v>355</v>
      </c>
      <c r="F11" s="6">
        <v>390</v>
      </c>
      <c r="G11" s="57">
        <v>300</v>
      </c>
      <c r="H11" s="6">
        <v>280</v>
      </c>
      <c r="I11" s="6">
        <v>350</v>
      </c>
      <c r="J11" s="57">
        <v>350</v>
      </c>
      <c r="K11" s="6">
        <v>395</v>
      </c>
      <c r="L11" s="6">
        <v>405</v>
      </c>
      <c r="M11" s="6">
        <v>355</v>
      </c>
      <c r="N11" s="7">
        <f>AVERAGE(E11:M11)</f>
        <v>353.33333333333331</v>
      </c>
      <c r="O11" s="10">
        <f>_xlfn.VAR.S(E11:M11)</f>
        <v>1750</v>
      </c>
      <c r="R11" s="76"/>
      <c r="S11" s="41" t="s">
        <v>139</v>
      </c>
      <c r="T11" s="41" t="s">
        <v>140</v>
      </c>
      <c r="U11" s="41" t="s">
        <v>141</v>
      </c>
      <c r="V11" s="41" t="s">
        <v>142</v>
      </c>
      <c r="W11" s="41" t="s">
        <v>143</v>
      </c>
      <c r="AB11" s="72">
        <v>10</v>
      </c>
      <c r="AC11">
        <v>26</v>
      </c>
      <c r="AD11">
        <f t="shared" si="1"/>
        <v>1.6819999999999999</v>
      </c>
      <c r="AE11">
        <f t="shared" si="0"/>
        <v>0</v>
      </c>
      <c r="AF11">
        <f t="shared" si="0"/>
        <v>0</v>
      </c>
      <c r="AG11">
        <f t="shared" si="2"/>
        <v>220</v>
      </c>
      <c r="AH11">
        <f t="shared" si="3"/>
        <v>204.92119120526203</v>
      </c>
      <c r="AI11">
        <f t="shared" si="4"/>
        <v>237.77777777777777</v>
      </c>
      <c r="AJ11">
        <f t="shared" si="5"/>
        <v>15.078808794737967</v>
      </c>
      <c r="AK11">
        <f t="shared" si="6"/>
        <v>65.555555555555557</v>
      </c>
      <c r="AL11">
        <f t="shared" si="7"/>
        <v>17.690753314066566</v>
      </c>
    </row>
    <row r="12" spans="1:38" x14ac:dyDescent="0.4">
      <c r="A12" s="17">
        <v>10</v>
      </c>
      <c r="B12" s="6">
        <v>1.6819999999999999</v>
      </c>
      <c r="C12" s="6">
        <v>0</v>
      </c>
      <c r="D12" s="6">
        <v>0</v>
      </c>
      <c r="E12" s="7">
        <v>220</v>
      </c>
      <c r="F12" s="6">
        <v>300</v>
      </c>
      <c r="G12" s="33">
        <v>200</v>
      </c>
      <c r="H12" s="6">
        <v>240</v>
      </c>
      <c r="I12" s="6">
        <v>230</v>
      </c>
      <c r="J12" s="33">
        <v>310</v>
      </c>
      <c r="K12" s="6">
        <v>225</v>
      </c>
      <c r="L12" s="6">
        <v>200</v>
      </c>
      <c r="M12" s="6">
        <v>215</v>
      </c>
      <c r="N12" s="7">
        <f t="shared" si="8"/>
        <v>237.77777777777777</v>
      </c>
      <c r="O12" s="10">
        <f t="shared" si="9"/>
        <v>1625.6944444444453</v>
      </c>
      <c r="R12" s="74" t="s">
        <v>135</v>
      </c>
      <c r="S12" s="39">
        <v>10</v>
      </c>
      <c r="T12" s="39">
        <v>363238.73091754492</v>
      </c>
      <c r="U12" s="39">
        <v>36323.873091754489</v>
      </c>
      <c r="V12" s="39">
        <v>17.828754336528178</v>
      </c>
      <c r="W12" s="39">
        <v>9.2477582784817888E-20</v>
      </c>
      <c r="AB12" s="72">
        <v>11</v>
      </c>
      <c r="AC12">
        <v>32</v>
      </c>
      <c r="AD12">
        <f t="shared" si="1"/>
        <v>0</v>
      </c>
      <c r="AE12">
        <f t="shared" si="0"/>
        <v>-1.6819999999999999</v>
      </c>
      <c r="AF12">
        <f t="shared" si="0"/>
        <v>0</v>
      </c>
      <c r="AG12">
        <f t="shared" si="2"/>
        <v>330</v>
      </c>
      <c r="AH12">
        <f t="shared" si="3"/>
        <v>308.91917916909983</v>
      </c>
      <c r="AI12">
        <f t="shared" si="4"/>
        <v>374.44444444444446</v>
      </c>
      <c r="AJ12">
        <f t="shared" si="5"/>
        <v>21.080820830900166</v>
      </c>
      <c r="AK12">
        <f t="shared" si="6"/>
        <v>69.259259259259252</v>
      </c>
      <c r="AL12">
        <f t="shared" si="7"/>
        <v>22.235324505200403</v>
      </c>
    </row>
    <row r="13" spans="1:38" x14ac:dyDescent="0.4">
      <c r="A13" s="17">
        <v>11</v>
      </c>
      <c r="B13" s="6">
        <v>0</v>
      </c>
      <c r="C13" s="6">
        <v>-1.6819999999999999</v>
      </c>
      <c r="D13" s="6">
        <v>0</v>
      </c>
      <c r="E13" s="7">
        <v>330</v>
      </c>
      <c r="F13" s="6">
        <v>350</v>
      </c>
      <c r="G13" s="33">
        <v>410</v>
      </c>
      <c r="H13" s="6">
        <v>345</v>
      </c>
      <c r="I13" s="6">
        <v>370</v>
      </c>
      <c r="J13" s="33">
        <v>410</v>
      </c>
      <c r="K13" s="6">
        <v>370</v>
      </c>
      <c r="L13" s="6">
        <v>385</v>
      </c>
      <c r="M13" s="6">
        <v>400</v>
      </c>
      <c r="N13" s="7">
        <f t="shared" si="8"/>
        <v>374.44444444444446</v>
      </c>
      <c r="O13" s="10">
        <f t="shared" si="9"/>
        <v>846.52777777777771</v>
      </c>
      <c r="R13" s="74" t="s">
        <v>136</v>
      </c>
      <c r="S13" s="39">
        <v>124</v>
      </c>
      <c r="T13" s="39">
        <v>252634.60241578822</v>
      </c>
      <c r="U13" s="39">
        <v>2037.375825933776</v>
      </c>
      <c r="V13" s="39"/>
      <c r="W13" s="39"/>
      <c r="AB13" s="72">
        <v>12</v>
      </c>
      <c r="AC13">
        <v>42</v>
      </c>
      <c r="AD13">
        <f t="shared" si="1"/>
        <v>0</v>
      </c>
      <c r="AE13">
        <f t="shared" si="0"/>
        <v>1.6819999999999999</v>
      </c>
      <c r="AF13">
        <f t="shared" si="0"/>
        <v>0</v>
      </c>
      <c r="AG13">
        <f t="shared" si="2"/>
        <v>220</v>
      </c>
      <c r="AH13">
        <f t="shared" si="3"/>
        <v>217.21091712358205</v>
      </c>
      <c r="AI13">
        <f t="shared" si="4"/>
        <v>245.55555555555554</v>
      </c>
      <c r="AJ13">
        <f t="shared" si="5"/>
        <v>2.7890828764179503</v>
      </c>
      <c r="AK13">
        <f t="shared" si="6"/>
        <v>57.407407407407405</v>
      </c>
      <c r="AL13">
        <f t="shared" si="7"/>
        <v>8.2521444149290737</v>
      </c>
    </row>
    <row r="14" spans="1:38" ht="17.5" thickBot="1" x14ac:dyDescent="0.45">
      <c r="A14" s="17">
        <v>12</v>
      </c>
      <c r="B14" s="6">
        <v>0</v>
      </c>
      <c r="C14" s="6">
        <v>1.6819999999999999</v>
      </c>
      <c r="D14" s="6">
        <v>0</v>
      </c>
      <c r="E14" s="7">
        <v>220</v>
      </c>
      <c r="F14" s="6">
        <v>215</v>
      </c>
      <c r="G14" s="33">
        <v>215</v>
      </c>
      <c r="H14" s="6">
        <v>240</v>
      </c>
      <c r="I14" s="6">
        <v>230</v>
      </c>
      <c r="J14" s="33">
        <v>275</v>
      </c>
      <c r="K14" s="6">
        <v>260</v>
      </c>
      <c r="L14" s="6">
        <v>285</v>
      </c>
      <c r="M14" s="6">
        <v>270</v>
      </c>
      <c r="N14" s="7">
        <f t="shared" si="8"/>
        <v>245.55555555555554</v>
      </c>
      <c r="O14" s="10">
        <f t="shared" si="9"/>
        <v>752.77777777778101</v>
      </c>
      <c r="R14" s="75" t="s">
        <v>137</v>
      </c>
      <c r="S14" s="40">
        <v>134</v>
      </c>
      <c r="T14" s="40">
        <v>615873.33333333314</v>
      </c>
      <c r="U14" s="40"/>
      <c r="V14" s="40"/>
      <c r="W14" s="40"/>
      <c r="AB14" s="72">
        <v>13</v>
      </c>
      <c r="AC14">
        <v>29</v>
      </c>
      <c r="AD14">
        <f t="shared" si="1"/>
        <v>0</v>
      </c>
      <c r="AE14">
        <f t="shared" si="0"/>
        <v>0</v>
      </c>
      <c r="AF14">
        <f t="shared" si="0"/>
        <v>-1.6819999999999999</v>
      </c>
      <c r="AG14">
        <f t="shared" si="2"/>
        <v>220</v>
      </c>
      <c r="AH14">
        <f t="shared" si="3"/>
        <v>197.96011723478756</v>
      </c>
      <c r="AI14">
        <f t="shared" si="4"/>
        <v>237.22222222222223</v>
      </c>
      <c r="AJ14">
        <f t="shared" si="5"/>
        <v>22.03988276521244</v>
      </c>
      <c r="AK14">
        <f t="shared" si="6"/>
        <v>70</v>
      </c>
      <c r="AL14">
        <f t="shared" si="7"/>
        <v>23.171549813099382</v>
      </c>
    </row>
    <row r="15" spans="1:38" ht="17.5" thickBot="1" x14ac:dyDescent="0.45">
      <c r="A15" s="17">
        <v>13</v>
      </c>
      <c r="B15" s="6">
        <v>0</v>
      </c>
      <c r="C15" s="6">
        <v>0</v>
      </c>
      <c r="D15" s="6">
        <v>-1.6819999999999999</v>
      </c>
      <c r="E15" s="7">
        <v>220</v>
      </c>
      <c r="F15" s="6">
        <v>210</v>
      </c>
      <c r="G15" s="33">
        <v>230</v>
      </c>
      <c r="H15" s="6">
        <v>255</v>
      </c>
      <c r="I15" s="6">
        <v>245</v>
      </c>
      <c r="J15" s="33">
        <v>250</v>
      </c>
      <c r="K15" s="6">
        <v>250</v>
      </c>
      <c r="L15" s="6">
        <v>215</v>
      </c>
      <c r="M15" s="6">
        <v>260</v>
      </c>
      <c r="N15" s="7">
        <f t="shared" si="8"/>
        <v>237.22222222222223</v>
      </c>
      <c r="O15" s="10">
        <f t="shared" si="9"/>
        <v>350.6944444444444</v>
      </c>
      <c r="AB15" s="72">
        <v>14</v>
      </c>
      <c r="AC15">
        <v>44</v>
      </c>
      <c r="AD15">
        <f t="shared" si="1"/>
        <v>0</v>
      </c>
      <c r="AE15">
        <f t="shared" si="0"/>
        <v>0</v>
      </c>
      <c r="AF15">
        <f t="shared" si="0"/>
        <v>1.6819999999999999</v>
      </c>
      <c r="AG15">
        <f t="shared" si="2"/>
        <v>205</v>
      </c>
      <c r="AH15">
        <f t="shared" si="3"/>
        <v>197.96011723478756</v>
      </c>
      <c r="AI15">
        <f t="shared" si="4"/>
        <v>231.11111111111111</v>
      </c>
      <c r="AJ15">
        <f t="shared" si="5"/>
        <v>7.0398827652124396</v>
      </c>
      <c r="AK15">
        <f t="shared" si="6"/>
        <v>58.888888888888893</v>
      </c>
      <c r="AL15">
        <f t="shared" si="7"/>
        <v>9.9282179479845905</v>
      </c>
    </row>
    <row r="16" spans="1:38" ht="17.5" thickBot="1" x14ac:dyDescent="0.45">
      <c r="A16" s="17">
        <v>14</v>
      </c>
      <c r="B16" s="6">
        <v>0</v>
      </c>
      <c r="C16" s="6">
        <v>0</v>
      </c>
      <c r="D16" s="6">
        <v>1.6819999999999999</v>
      </c>
      <c r="E16" s="7">
        <v>205</v>
      </c>
      <c r="F16" s="6">
        <v>255</v>
      </c>
      <c r="G16" s="33">
        <v>250</v>
      </c>
      <c r="H16" s="6">
        <v>220</v>
      </c>
      <c r="I16" s="6">
        <v>285</v>
      </c>
      <c r="J16" s="33">
        <v>255</v>
      </c>
      <c r="K16" s="6">
        <v>195</v>
      </c>
      <c r="L16" s="6">
        <v>195</v>
      </c>
      <c r="M16" s="6">
        <v>220</v>
      </c>
      <c r="N16" s="7">
        <f t="shared" si="8"/>
        <v>231.11111111111111</v>
      </c>
      <c r="O16" s="10">
        <f t="shared" si="9"/>
        <v>992.36111111110949</v>
      </c>
      <c r="R16" s="76"/>
      <c r="S16" s="41" t="s">
        <v>144</v>
      </c>
      <c r="T16" s="41" t="s">
        <v>132</v>
      </c>
      <c r="U16" s="41" t="s">
        <v>145</v>
      </c>
      <c r="V16" s="41" t="s">
        <v>146</v>
      </c>
      <c r="W16" s="41" t="s">
        <v>147</v>
      </c>
      <c r="X16" s="41" t="s">
        <v>148</v>
      </c>
      <c r="Y16" s="41" t="s">
        <v>149</v>
      </c>
      <c r="Z16" s="41" t="s">
        <v>150</v>
      </c>
      <c r="AB16" s="72">
        <v>15</v>
      </c>
      <c r="AC16">
        <v>43</v>
      </c>
      <c r="AD16">
        <f t="shared" si="1"/>
        <v>0</v>
      </c>
      <c r="AE16">
        <f t="shared" si="0"/>
        <v>0</v>
      </c>
      <c r="AF16">
        <f t="shared" si="0"/>
        <v>0</v>
      </c>
      <c r="AG16">
        <f t="shared" si="2"/>
        <v>220</v>
      </c>
      <c r="AH16">
        <f t="shared" si="3"/>
        <v>263.06504814634093</v>
      </c>
      <c r="AI16">
        <f t="shared" si="4"/>
        <v>236.66666666666666</v>
      </c>
      <c r="AJ16">
        <f t="shared" si="5"/>
        <v>-43.065048146340928</v>
      </c>
      <c r="AK16">
        <f t="shared" si="6"/>
        <v>16.666666666666664</v>
      </c>
      <c r="AL16">
        <f t="shared" si="7"/>
        <v>-42.74720650716187</v>
      </c>
    </row>
    <row r="17" spans="1:38" ht="17.5" thickBot="1" x14ac:dyDescent="0.45">
      <c r="A17" s="77">
        <v>15</v>
      </c>
      <c r="B17" s="78">
        <v>0</v>
      </c>
      <c r="C17" s="78">
        <v>0</v>
      </c>
      <c r="D17" s="78">
        <v>0</v>
      </c>
      <c r="E17" s="79">
        <v>220</v>
      </c>
      <c r="F17" s="78">
        <v>255</v>
      </c>
      <c r="G17" s="78">
        <v>265</v>
      </c>
      <c r="H17" s="79">
        <v>215</v>
      </c>
      <c r="I17" s="78">
        <v>210</v>
      </c>
      <c r="J17" s="78">
        <v>245</v>
      </c>
      <c r="K17" s="79">
        <v>235</v>
      </c>
      <c r="L17" s="78">
        <v>260</v>
      </c>
      <c r="M17" s="78">
        <v>225</v>
      </c>
      <c r="N17" s="79">
        <f t="shared" si="8"/>
        <v>236.66666666666666</v>
      </c>
      <c r="O17" s="80">
        <f t="shared" si="9"/>
        <v>418.75</v>
      </c>
      <c r="R17" s="74" t="s">
        <v>138</v>
      </c>
      <c r="S17" s="39">
        <v>249.6758777518244</v>
      </c>
      <c r="T17" s="39">
        <v>14.958682733799609</v>
      </c>
      <c r="U17" s="39">
        <v>16.691033708982541</v>
      </c>
      <c r="V17" s="39">
        <v>1.6725538719040583E-33</v>
      </c>
      <c r="W17" s="39">
        <v>220.06845444621442</v>
      </c>
      <c r="X17" s="39">
        <v>279.28330105743436</v>
      </c>
      <c r="Y17" s="39">
        <v>220.06845444621442</v>
      </c>
      <c r="Z17" s="39">
        <v>279.28330105743436</v>
      </c>
      <c r="AB17" s="72">
        <v>16</v>
      </c>
      <c r="AC17">
        <v>69</v>
      </c>
      <c r="AD17">
        <f>AD2</f>
        <v>-1</v>
      </c>
      <c r="AE17">
        <f t="shared" ref="AE17:AF17" si="10">AE2</f>
        <v>-1</v>
      </c>
      <c r="AF17">
        <f t="shared" si="10"/>
        <v>-1</v>
      </c>
      <c r="AG17">
        <f>F3</f>
        <v>300</v>
      </c>
      <c r="AH17">
        <f t="shared" si="3"/>
        <v>340.77149499437962</v>
      </c>
      <c r="AI17">
        <f>AI2</f>
        <v>292.22222222222223</v>
      </c>
      <c r="AJ17">
        <f t="shared" si="5"/>
        <v>-40.771494994379623</v>
      </c>
      <c r="AK17">
        <f t="shared" si="6"/>
        <v>20.37037037037037</v>
      </c>
      <c r="AL17">
        <f t="shared" si="7"/>
        <v>-36.607153135407849</v>
      </c>
    </row>
    <row r="18" spans="1:38" x14ac:dyDescent="0.4">
      <c r="R18" s="74" t="s">
        <v>120</v>
      </c>
      <c r="S18" s="39">
        <v>-34.568285934054053</v>
      </c>
      <c r="T18" s="39">
        <v>4.0711473613108806</v>
      </c>
      <c r="U18" s="39">
        <v>-8.4910426634429932</v>
      </c>
      <c r="V18" s="39">
        <v>5.3054541727047678E-14</v>
      </c>
      <c r="W18" s="39">
        <v>-42.626226958065018</v>
      </c>
      <c r="X18" s="39">
        <v>-26.510344910043088</v>
      </c>
      <c r="Y18" s="39">
        <v>-42.626226958065018</v>
      </c>
      <c r="Z18" s="39">
        <v>-26.510344910043088</v>
      </c>
      <c r="AB18" s="72">
        <v>17</v>
      </c>
      <c r="AC18">
        <v>49</v>
      </c>
      <c r="AD18">
        <f t="shared" ref="AD18:AF18" si="11">AD3</f>
        <v>1</v>
      </c>
      <c r="AE18">
        <f t="shared" si="11"/>
        <v>-1</v>
      </c>
      <c r="AF18">
        <f t="shared" si="11"/>
        <v>-1</v>
      </c>
      <c r="AG18">
        <f t="shared" ref="AG18:AG31" si="12">F4</f>
        <v>205</v>
      </c>
      <c r="AH18">
        <f t="shared" si="3"/>
        <v>219.4127009040493</v>
      </c>
      <c r="AI18">
        <f t="shared" ref="AI18:AI81" si="13">AI3</f>
        <v>191.66666666666666</v>
      </c>
      <c r="AJ18">
        <f t="shared" si="5"/>
        <v>-14.412700904049302</v>
      </c>
      <c r="AK18">
        <f t="shared" si="6"/>
        <v>42.592592592592595</v>
      </c>
      <c r="AL18">
        <f t="shared" si="7"/>
        <v>-8.2521444149290843</v>
      </c>
    </row>
    <row r="19" spans="1:38" x14ac:dyDescent="0.4">
      <c r="A19" t="s">
        <v>0</v>
      </c>
      <c r="B19" t="s">
        <v>1</v>
      </c>
      <c r="C19" t="s">
        <v>2</v>
      </c>
      <c r="D19" t="s">
        <v>3</v>
      </c>
      <c r="E19" t="s">
        <v>11</v>
      </c>
      <c r="F19" t="s">
        <v>12</v>
      </c>
      <c r="G19" t="s">
        <v>13</v>
      </c>
      <c r="H19" t="s">
        <v>14</v>
      </c>
      <c r="I19" t="s">
        <v>229</v>
      </c>
      <c r="J19" t="s">
        <v>231</v>
      </c>
      <c r="K19" t="s">
        <v>233</v>
      </c>
      <c r="L19" t="s">
        <v>16</v>
      </c>
      <c r="M19" t="str">
        <f>B19</f>
        <v>x1</v>
      </c>
      <c r="N19" t="str">
        <f>C19</f>
        <v>x2</v>
      </c>
      <c r="O19" t="str">
        <f>E19</f>
        <v>x1x2</v>
      </c>
      <c r="P19" t="str">
        <f>F19</f>
        <v>x2x3</v>
      </c>
      <c r="Q19" t="str">
        <f>K19</f>
        <v>x3^2</v>
      </c>
      <c r="R19" s="74" t="s">
        <v>121</v>
      </c>
      <c r="S19" s="39">
        <v>-27.261671238263304</v>
      </c>
      <c r="T19" s="39">
        <v>4.0711473613108842</v>
      </c>
      <c r="U19" s="39">
        <v>-6.6963115846254251</v>
      </c>
      <c r="V19" s="39">
        <v>6.6339225164689563E-10</v>
      </c>
      <c r="W19" s="39">
        <v>-35.319612262274276</v>
      </c>
      <c r="X19" s="39">
        <v>-19.203730214252332</v>
      </c>
      <c r="Y19" s="39">
        <v>-35.319612262274276</v>
      </c>
      <c r="Z19" s="39">
        <v>-19.203730214252332</v>
      </c>
      <c r="AB19" s="72">
        <v>18</v>
      </c>
      <c r="AC19">
        <v>66</v>
      </c>
      <c r="AD19">
        <f t="shared" ref="AD19:AF19" si="14">AD4</f>
        <v>-1</v>
      </c>
      <c r="AE19">
        <f t="shared" si="14"/>
        <v>1</v>
      </c>
      <c r="AF19">
        <f t="shared" si="14"/>
        <v>-1</v>
      </c>
      <c r="AG19">
        <f t="shared" si="12"/>
        <v>175</v>
      </c>
      <c r="AH19">
        <f t="shared" si="3"/>
        <v>208.47037474007516</v>
      </c>
      <c r="AI19">
        <f t="shared" si="13"/>
        <v>181.66666666666666</v>
      </c>
      <c r="AJ19">
        <f t="shared" si="5"/>
        <v>-33.470374740075158</v>
      </c>
      <c r="AK19">
        <f t="shared" si="6"/>
        <v>25.555555555555554</v>
      </c>
      <c r="AL19">
        <f t="shared" si="7"/>
        <v>-29.035486256295517</v>
      </c>
    </row>
    <row r="20" spans="1:38" x14ac:dyDescent="0.4">
      <c r="A20">
        <v>1</v>
      </c>
      <c r="B20">
        <f>B3</f>
        <v>-1</v>
      </c>
      <c r="C20">
        <f t="shared" ref="C20:D20" si="15">C3</f>
        <v>-1</v>
      </c>
      <c r="D20">
        <f t="shared" si="15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>
        <f>B20^2</f>
        <v>1</v>
      </c>
      <c r="J20">
        <f>C20^2</f>
        <v>1</v>
      </c>
      <c r="K20">
        <f>D20^2</f>
        <v>1</v>
      </c>
      <c r="L20">
        <f>E3</f>
        <v>255</v>
      </c>
      <c r="M20">
        <f t="shared" ref="M20:M83" si="16">B20</f>
        <v>-1</v>
      </c>
      <c r="N20">
        <f t="shared" ref="N20:N83" si="17">C20</f>
        <v>-1</v>
      </c>
      <c r="O20">
        <f t="shared" ref="O20:O83" si="18">E20</f>
        <v>1</v>
      </c>
      <c r="P20">
        <f t="shared" ref="P20:P83" si="19">F20</f>
        <v>1</v>
      </c>
      <c r="Q20">
        <f t="shared" ref="Q20:Q83" si="20">K20</f>
        <v>1</v>
      </c>
      <c r="R20" s="74" t="s">
        <v>122</v>
      </c>
      <c r="S20" s="39">
        <v>2.0133540472313163</v>
      </c>
      <c r="T20" s="39">
        <v>4.0711473613108824</v>
      </c>
      <c r="U20" s="39">
        <v>0.4945421692087878</v>
      </c>
      <c r="V20" s="39">
        <v>0.62179837808972149</v>
      </c>
      <c r="W20" s="39">
        <v>-6.0445869767796507</v>
      </c>
      <c r="X20" s="39">
        <v>10.071295071242282</v>
      </c>
      <c r="Y20" s="39">
        <v>-6.0445869767796507</v>
      </c>
      <c r="Z20" s="39">
        <v>10.071295071242282</v>
      </c>
      <c r="AB20" s="72">
        <v>19</v>
      </c>
      <c r="AC20">
        <v>68</v>
      </c>
      <c r="AD20">
        <f t="shared" ref="AD20:AF20" si="21">AD5</f>
        <v>1</v>
      </c>
      <c r="AE20">
        <f t="shared" si="21"/>
        <v>1</v>
      </c>
      <c r="AF20">
        <f t="shared" si="21"/>
        <v>-1</v>
      </c>
      <c r="AG20">
        <f t="shared" si="12"/>
        <v>210</v>
      </c>
      <c r="AH20">
        <f t="shared" si="3"/>
        <v>191.55602509418941</v>
      </c>
      <c r="AI20">
        <f t="shared" si="13"/>
        <v>173.33333333333334</v>
      </c>
      <c r="AJ20">
        <f t="shared" si="5"/>
        <v>18.443974905810592</v>
      </c>
      <c r="AK20">
        <f t="shared" si="6"/>
        <v>67.037037037037038</v>
      </c>
      <c r="AL20">
        <f t="shared" si="7"/>
        <v>19.483529327032301</v>
      </c>
    </row>
    <row r="21" spans="1:38" x14ac:dyDescent="0.4">
      <c r="A21">
        <v>2</v>
      </c>
      <c r="B21">
        <f t="shared" ref="B21:D21" si="22">B4</f>
        <v>1</v>
      </c>
      <c r="C21">
        <f t="shared" si="22"/>
        <v>-1</v>
      </c>
      <c r="D21">
        <f t="shared" si="22"/>
        <v>-1</v>
      </c>
      <c r="E21">
        <f t="shared" ref="E21:E84" si="23">B21*C21</f>
        <v>-1</v>
      </c>
      <c r="F21">
        <f t="shared" ref="F21:F84" si="24">C21*D21</f>
        <v>1</v>
      </c>
      <c r="G21">
        <f t="shared" ref="G21:G84" si="25">B21*D21</f>
        <v>-1</v>
      </c>
      <c r="H21">
        <f t="shared" ref="H21:H84" si="26">B21*C21*D21</f>
        <v>1</v>
      </c>
      <c r="I21">
        <f t="shared" ref="I21:I84" si="27">B21^2</f>
        <v>1</v>
      </c>
      <c r="J21">
        <f t="shared" ref="J21:J84" si="28">C21^2</f>
        <v>1</v>
      </c>
      <c r="K21">
        <f t="shared" ref="K21:K84" si="29">D21^2</f>
        <v>1</v>
      </c>
      <c r="L21">
        <f t="shared" ref="L21:L34" si="30">E4</f>
        <v>200</v>
      </c>
      <c r="M21">
        <f t="shared" si="16"/>
        <v>1</v>
      </c>
      <c r="N21">
        <f t="shared" si="17"/>
        <v>-1</v>
      </c>
      <c r="O21">
        <f t="shared" si="18"/>
        <v>-1</v>
      </c>
      <c r="P21">
        <f t="shared" si="19"/>
        <v>1</v>
      </c>
      <c r="Q21">
        <f t="shared" si="20"/>
        <v>1</v>
      </c>
      <c r="R21" s="74" t="s">
        <v>151</v>
      </c>
      <c r="S21" s="39">
        <v>26.111111111111107</v>
      </c>
      <c r="T21" s="39">
        <v>5.3194817859733705</v>
      </c>
      <c r="U21" s="39">
        <v>4.9085817306418766</v>
      </c>
      <c r="V21" s="39">
        <v>2.8263193425305997E-6</v>
      </c>
      <c r="W21" s="39">
        <v>15.582366581492312</v>
      </c>
      <c r="X21" s="39">
        <v>36.639855640729905</v>
      </c>
      <c r="Y21" s="39">
        <v>15.582366581492312</v>
      </c>
      <c r="Z21" s="39">
        <v>36.639855640729905</v>
      </c>
      <c r="AB21" s="72">
        <v>20</v>
      </c>
      <c r="AC21">
        <v>55</v>
      </c>
      <c r="AD21">
        <f t="shared" ref="AD21:AF21" si="31">AD6</f>
        <v>-1</v>
      </c>
      <c r="AE21">
        <f t="shared" si="31"/>
        <v>-1</v>
      </c>
      <c r="AF21">
        <f t="shared" si="31"/>
        <v>1</v>
      </c>
      <c r="AG21">
        <f t="shared" si="12"/>
        <v>290</v>
      </c>
      <c r="AH21">
        <f t="shared" si="3"/>
        <v>315.21593943882408</v>
      </c>
      <c r="AI21">
        <f t="shared" si="13"/>
        <v>297.22222222222223</v>
      </c>
      <c r="AJ21">
        <f t="shared" si="5"/>
        <v>-25.21593943882408</v>
      </c>
      <c r="AK21">
        <f t="shared" si="6"/>
        <v>30</v>
      </c>
      <c r="AL21">
        <f t="shared" si="7"/>
        <v>-23.171549813099393</v>
      </c>
    </row>
    <row r="22" spans="1:38" x14ac:dyDescent="0.4">
      <c r="A22">
        <v>3</v>
      </c>
      <c r="B22">
        <f t="shared" ref="B22:D22" si="32">B5</f>
        <v>-1</v>
      </c>
      <c r="C22">
        <f t="shared" si="32"/>
        <v>1</v>
      </c>
      <c r="D22">
        <f t="shared" si="3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>
        <f t="shared" si="27"/>
        <v>1</v>
      </c>
      <c r="J22">
        <f t="shared" si="28"/>
        <v>1</v>
      </c>
      <c r="K22">
        <f t="shared" si="29"/>
        <v>1</v>
      </c>
      <c r="L22">
        <f t="shared" si="30"/>
        <v>150</v>
      </c>
      <c r="M22">
        <f t="shared" si="16"/>
        <v>-1</v>
      </c>
      <c r="N22">
        <f t="shared" si="17"/>
        <v>1</v>
      </c>
      <c r="O22">
        <f t="shared" si="18"/>
        <v>-1</v>
      </c>
      <c r="P22">
        <f t="shared" si="19"/>
        <v>-1</v>
      </c>
      <c r="Q22">
        <f t="shared" si="20"/>
        <v>1</v>
      </c>
      <c r="R22" s="74" t="s">
        <v>152</v>
      </c>
      <c r="S22" s="39">
        <v>12.777777777777771</v>
      </c>
      <c r="T22" s="39">
        <v>5.3194817859733687</v>
      </c>
      <c r="U22" s="39">
        <v>2.4020719107396418</v>
      </c>
      <c r="V22" s="39">
        <v>1.7785833258198259E-2</v>
      </c>
      <c r="W22" s="39">
        <v>2.2490332481589803</v>
      </c>
      <c r="X22" s="39">
        <v>23.306522307396563</v>
      </c>
      <c r="Y22" s="39">
        <v>2.2490332481589803</v>
      </c>
      <c r="Z22" s="39">
        <v>23.306522307396563</v>
      </c>
      <c r="AB22" s="72">
        <v>21</v>
      </c>
      <c r="AC22">
        <v>52</v>
      </c>
      <c r="AD22">
        <f t="shared" ref="AD22:AF22" si="33">AD7</f>
        <v>1</v>
      </c>
      <c r="AE22">
        <f t="shared" si="33"/>
        <v>-1</v>
      </c>
      <c r="AF22">
        <f t="shared" si="33"/>
        <v>1</v>
      </c>
      <c r="AG22">
        <f t="shared" si="12"/>
        <v>150</v>
      </c>
      <c r="AH22">
        <f t="shared" si="3"/>
        <v>193.8571453484937</v>
      </c>
      <c r="AI22">
        <f t="shared" si="13"/>
        <v>154.44444444444446</v>
      </c>
      <c r="AJ22">
        <f t="shared" si="5"/>
        <v>-43.857145348493702</v>
      </c>
      <c r="AK22">
        <f t="shared" si="6"/>
        <v>15.185185185185185</v>
      </c>
      <c r="AL22">
        <f t="shared" si="7"/>
        <v>-45.4470960916507</v>
      </c>
    </row>
    <row r="23" spans="1:38" x14ac:dyDescent="0.4">
      <c r="A23">
        <v>4</v>
      </c>
      <c r="B23">
        <f t="shared" ref="B23:D23" si="34">B6</f>
        <v>1</v>
      </c>
      <c r="C23">
        <f t="shared" si="34"/>
        <v>1</v>
      </c>
      <c r="D23">
        <f t="shared" si="34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>
        <f t="shared" si="27"/>
        <v>1</v>
      </c>
      <c r="J23">
        <f t="shared" si="28"/>
        <v>1</v>
      </c>
      <c r="K23">
        <f t="shared" si="29"/>
        <v>1</v>
      </c>
      <c r="L23">
        <f t="shared" si="30"/>
        <v>170</v>
      </c>
      <c r="M23">
        <f t="shared" si="16"/>
        <v>1</v>
      </c>
      <c r="N23">
        <f t="shared" si="17"/>
        <v>1</v>
      </c>
      <c r="O23">
        <f t="shared" si="18"/>
        <v>1</v>
      </c>
      <c r="P23">
        <f t="shared" si="19"/>
        <v>-1</v>
      </c>
      <c r="Q23">
        <f t="shared" si="20"/>
        <v>1</v>
      </c>
      <c r="R23" s="74" t="s">
        <v>153</v>
      </c>
      <c r="S23" s="39">
        <v>-7.5000000000000142</v>
      </c>
      <c r="T23" s="39">
        <v>5.3194817859733714</v>
      </c>
      <c r="U23" s="39">
        <v>-1.4099117736950098</v>
      </c>
      <c r="V23" s="39">
        <v>0.16106906131280535</v>
      </c>
      <c r="W23" s="39">
        <v>-18.028744529618812</v>
      </c>
      <c r="X23" s="39">
        <v>3.0287445296187823</v>
      </c>
      <c r="Y23" s="39">
        <v>-18.028744529618812</v>
      </c>
      <c r="Z23" s="39">
        <v>3.0287445296187823</v>
      </c>
      <c r="AB23" s="72">
        <v>22</v>
      </c>
      <c r="AC23">
        <v>53</v>
      </c>
      <c r="AD23">
        <f t="shared" ref="AD23:AF23" si="35">AD8</f>
        <v>-1</v>
      </c>
      <c r="AE23">
        <f t="shared" si="35"/>
        <v>1</v>
      </c>
      <c r="AF23">
        <f t="shared" si="35"/>
        <v>1</v>
      </c>
      <c r="AG23">
        <f t="shared" si="12"/>
        <v>210</v>
      </c>
      <c r="AH23">
        <f t="shared" si="3"/>
        <v>234.02593029563073</v>
      </c>
      <c r="AI23">
        <f t="shared" si="13"/>
        <v>225.55555555555554</v>
      </c>
      <c r="AJ23">
        <f t="shared" si="5"/>
        <v>-24.025930295630729</v>
      </c>
      <c r="AK23">
        <f t="shared" si="6"/>
        <v>30.74074074074074</v>
      </c>
      <c r="AL23">
        <f t="shared" si="7"/>
        <v>-22.23532450520042</v>
      </c>
    </row>
    <row r="24" spans="1:38" x14ac:dyDescent="0.4">
      <c r="A24">
        <v>5</v>
      </c>
      <c r="B24">
        <f t="shared" ref="B24:D24" si="36">B7</f>
        <v>-1</v>
      </c>
      <c r="C24">
        <f t="shared" si="36"/>
        <v>-1</v>
      </c>
      <c r="D24">
        <f t="shared" si="36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>
        <f t="shared" si="27"/>
        <v>1</v>
      </c>
      <c r="J24">
        <f t="shared" si="28"/>
        <v>1</v>
      </c>
      <c r="K24">
        <f t="shared" si="29"/>
        <v>1</v>
      </c>
      <c r="L24">
        <f t="shared" si="30"/>
        <v>300</v>
      </c>
      <c r="M24">
        <f t="shared" si="16"/>
        <v>-1</v>
      </c>
      <c r="N24">
        <f t="shared" si="17"/>
        <v>-1</v>
      </c>
      <c r="O24">
        <f t="shared" si="18"/>
        <v>1</v>
      </c>
      <c r="P24">
        <f t="shared" si="19"/>
        <v>-1</v>
      </c>
      <c r="Q24">
        <f t="shared" si="20"/>
        <v>1</v>
      </c>
      <c r="R24" s="74" t="s">
        <v>154</v>
      </c>
      <c r="S24" s="39">
        <v>3.0555555555555403</v>
      </c>
      <c r="T24" s="39">
        <v>5.3194817859733714</v>
      </c>
      <c r="U24" s="39">
        <v>0.57440850039425928</v>
      </c>
      <c r="V24" s="39">
        <v>0.56673199432982146</v>
      </c>
      <c r="W24" s="39">
        <v>-7.4731889740632562</v>
      </c>
      <c r="X24" s="39">
        <v>13.584300085174338</v>
      </c>
      <c r="Y24" s="39">
        <v>-7.4731889740632562</v>
      </c>
      <c r="Z24" s="39">
        <v>13.584300085174338</v>
      </c>
      <c r="AB24" s="72">
        <v>23</v>
      </c>
      <c r="AC24">
        <v>65</v>
      </c>
      <c r="AD24">
        <f t="shared" ref="AD24:AF24" si="37">AD9</f>
        <v>1</v>
      </c>
      <c r="AE24">
        <f t="shared" si="37"/>
        <v>1</v>
      </c>
      <c r="AF24">
        <f t="shared" si="37"/>
        <v>1</v>
      </c>
      <c r="AG24">
        <f t="shared" si="12"/>
        <v>175</v>
      </c>
      <c r="AH24">
        <f t="shared" si="3"/>
        <v>217.11158064974501</v>
      </c>
      <c r="AI24">
        <f t="shared" si="13"/>
        <v>199.44444444444446</v>
      </c>
      <c r="AJ24">
        <f t="shared" si="5"/>
        <v>-42.111580649745008</v>
      </c>
      <c r="AK24">
        <f t="shared" si="6"/>
        <v>17.407407407407408</v>
      </c>
      <c r="AL24">
        <f t="shared" si="7"/>
        <v>-41.455440900294214</v>
      </c>
    </row>
    <row r="25" spans="1:38" x14ac:dyDescent="0.4">
      <c r="A25">
        <v>6</v>
      </c>
      <c r="B25">
        <f t="shared" ref="B25:D25" si="38">B8</f>
        <v>1</v>
      </c>
      <c r="C25">
        <f t="shared" si="38"/>
        <v>-1</v>
      </c>
      <c r="D25">
        <f t="shared" si="38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>
        <f t="shared" si="27"/>
        <v>1</v>
      </c>
      <c r="J25">
        <f t="shared" si="28"/>
        <v>1</v>
      </c>
      <c r="K25">
        <f t="shared" si="29"/>
        <v>1</v>
      </c>
      <c r="L25">
        <f t="shared" si="30"/>
        <v>140</v>
      </c>
      <c r="M25">
        <f t="shared" si="16"/>
        <v>1</v>
      </c>
      <c r="N25">
        <f t="shared" si="17"/>
        <v>-1</v>
      </c>
      <c r="O25">
        <f t="shared" si="18"/>
        <v>-1</v>
      </c>
      <c r="P25">
        <f t="shared" si="19"/>
        <v>-1</v>
      </c>
      <c r="Q25">
        <f t="shared" si="20"/>
        <v>1</v>
      </c>
      <c r="R25" s="74" t="s">
        <v>228</v>
      </c>
      <c r="S25" s="39">
        <v>2.7617896267427242</v>
      </c>
      <c r="T25" s="39">
        <v>6.1149333796982299</v>
      </c>
      <c r="U25" s="39">
        <v>0.45164672372587938</v>
      </c>
      <c r="V25" s="39">
        <v>0.65231247346856747</v>
      </c>
      <c r="W25" s="39">
        <v>-9.341376426057332</v>
      </c>
      <c r="X25" s="39">
        <v>14.86495567954278</v>
      </c>
      <c r="Y25" s="39">
        <v>-9.341376426057332</v>
      </c>
      <c r="Z25" s="39">
        <v>14.86495567954278</v>
      </c>
      <c r="AB25" s="72">
        <v>24</v>
      </c>
      <c r="AC25">
        <v>90</v>
      </c>
      <c r="AD25">
        <f t="shared" ref="AD25:AF25" si="39">AD10</f>
        <v>-1.6819999999999999</v>
      </c>
      <c r="AE25">
        <f t="shared" si="39"/>
        <v>0</v>
      </c>
      <c r="AF25">
        <f t="shared" si="39"/>
        <v>0</v>
      </c>
      <c r="AG25">
        <f t="shared" si="12"/>
        <v>390</v>
      </c>
      <c r="AH25">
        <f t="shared" si="3"/>
        <v>321.20890508741979</v>
      </c>
      <c r="AI25">
        <f t="shared" si="13"/>
        <v>353.33333333333331</v>
      </c>
      <c r="AJ25">
        <f t="shared" si="5"/>
        <v>68.791094912580206</v>
      </c>
      <c r="AK25">
        <f t="shared" si="6"/>
        <v>92.222222222222229</v>
      </c>
      <c r="AL25">
        <f t="shared" si="7"/>
        <v>62.753085189019828</v>
      </c>
    </row>
    <row r="26" spans="1:38" x14ac:dyDescent="0.4">
      <c r="A26">
        <v>7</v>
      </c>
      <c r="B26">
        <f t="shared" ref="B26:D26" si="40">B9</f>
        <v>-1</v>
      </c>
      <c r="C26">
        <f t="shared" si="40"/>
        <v>1</v>
      </c>
      <c r="D26">
        <f t="shared" si="40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>
        <f t="shared" si="27"/>
        <v>1</v>
      </c>
      <c r="J26">
        <f t="shared" si="28"/>
        <v>1</v>
      </c>
      <c r="K26">
        <f t="shared" si="29"/>
        <v>1</v>
      </c>
      <c r="L26">
        <f t="shared" si="30"/>
        <v>175</v>
      </c>
      <c r="M26">
        <f t="shared" si="16"/>
        <v>-1</v>
      </c>
      <c r="N26">
        <f t="shared" si="17"/>
        <v>1</v>
      </c>
      <c r="O26">
        <f t="shared" si="18"/>
        <v>-1</v>
      </c>
      <c r="P26">
        <f t="shared" si="19"/>
        <v>1</v>
      </c>
      <c r="Q26">
        <f t="shared" si="20"/>
        <v>1</v>
      </c>
      <c r="R26" s="74" t="s">
        <v>230</v>
      </c>
      <c r="S26" s="39">
        <v>7.8674139982600106</v>
      </c>
      <c r="T26" s="39">
        <v>6.1149333796982299</v>
      </c>
      <c r="U26" s="39">
        <v>1.2865903043817404</v>
      </c>
      <c r="V26" s="39">
        <v>0.20063396727257743</v>
      </c>
      <c r="W26" s="39">
        <v>-4.2357520545400451</v>
      </c>
      <c r="X26" s="39">
        <v>19.970580051060068</v>
      </c>
      <c r="Y26" s="39">
        <v>-4.2357520545400451</v>
      </c>
      <c r="Z26" s="39">
        <v>19.970580051060068</v>
      </c>
      <c r="AB26" s="72">
        <v>25</v>
      </c>
      <c r="AC26">
        <v>89</v>
      </c>
      <c r="AD26">
        <f t="shared" ref="AD26:AF26" si="41">AD11</f>
        <v>1.6819999999999999</v>
      </c>
      <c r="AE26">
        <f t="shared" si="41"/>
        <v>0</v>
      </c>
      <c r="AF26">
        <f t="shared" si="41"/>
        <v>0</v>
      </c>
      <c r="AG26">
        <f t="shared" si="12"/>
        <v>300</v>
      </c>
      <c r="AH26">
        <f t="shared" si="3"/>
        <v>204.92119120526203</v>
      </c>
      <c r="AI26">
        <f t="shared" si="13"/>
        <v>237.77777777777777</v>
      </c>
      <c r="AJ26">
        <f t="shared" si="5"/>
        <v>95.078808794737967</v>
      </c>
      <c r="AK26">
        <f t="shared" si="6"/>
        <v>97.407407407407405</v>
      </c>
      <c r="AL26">
        <f t="shared" si="7"/>
        <v>85.915006479191987</v>
      </c>
    </row>
    <row r="27" spans="1:38" ht="17.5" thickBot="1" x14ac:dyDescent="0.45">
      <c r="A27">
        <v>8</v>
      </c>
      <c r="B27">
        <f t="shared" ref="B27:D27" si="42">B10</f>
        <v>1</v>
      </c>
      <c r="C27">
        <f t="shared" si="42"/>
        <v>1</v>
      </c>
      <c r="D27">
        <f t="shared" si="4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>
        <f t="shared" si="27"/>
        <v>1</v>
      </c>
      <c r="J27">
        <f t="shared" si="28"/>
        <v>1</v>
      </c>
      <c r="K27">
        <f t="shared" si="29"/>
        <v>1</v>
      </c>
      <c r="L27">
        <f t="shared" si="30"/>
        <v>180</v>
      </c>
      <c r="M27">
        <f t="shared" si="16"/>
        <v>1</v>
      </c>
      <c r="N27">
        <f t="shared" si="17"/>
        <v>1</v>
      </c>
      <c r="O27">
        <f t="shared" si="18"/>
        <v>1</v>
      </c>
      <c r="P27">
        <f t="shared" si="19"/>
        <v>1</v>
      </c>
      <c r="Q27">
        <f t="shared" si="20"/>
        <v>1</v>
      </c>
      <c r="R27" s="75" t="s">
        <v>232</v>
      </c>
      <c r="S27" s="40">
        <v>-18.937113952205713</v>
      </c>
      <c r="T27" s="40">
        <v>6.1149333796982299</v>
      </c>
      <c r="U27" s="40">
        <v>-3.0968634940615254</v>
      </c>
      <c r="V27" s="40">
        <v>2.4190712381882682E-3</v>
      </c>
      <c r="W27" s="40">
        <v>-31.040280005005769</v>
      </c>
      <c r="X27" s="40">
        <v>-6.8339478994056577</v>
      </c>
      <c r="Y27" s="40">
        <v>-31.040280005005769</v>
      </c>
      <c r="Z27" s="40">
        <v>-6.8339478994056577</v>
      </c>
      <c r="AB27" s="72">
        <v>26</v>
      </c>
      <c r="AC27">
        <v>83</v>
      </c>
      <c r="AD27">
        <f t="shared" ref="AD27:AF27" si="43">AD12</f>
        <v>0</v>
      </c>
      <c r="AE27">
        <f t="shared" si="43"/>
        <v>-1.6819999999999999</v>
      </c>
      <c r="AF27">
        <f t="shared" si="43"/>
        <v>0</v>
      </c>
      <c r="AG27">
        <f t="shared" si="12"/>
        <v>350</v>
      </c>
      <c r="AH27">
        <f t="shared" si="3"/>
        <v>308.91917916909983</v>
      </c>
      <c r="AI27">
        <f t="shared" si="13"/>
        <v>374.44444444444446</v>
      </c>
      <c r="AJ27">
        <f t="shared" si="5"/>
        <v>41.080820830900166</v>
      </c>
      <c r="AK27">
        <f t="shared" si="6"/>
        <v>81.111111111111114</v>
      </c>
      <c r="AL27">
        <f t="shared" si="7"/>
        <v>38.972626560755437</v>
      </c>
    </row>
    <row r="28" spans="1:38" x14ac:dyDescent="0.4">
      <c r="A28">
        <v>9</v>
      </c>
      <c r="B28">
        <f t="shared" ref="B28:D28" si="44">B11</f>
        <v>-1.6819999999999999</v>
      </c>
      <c r="C28">
        <f t="shared" si="44"/>
        <v>0</v>
      </c>
      <c r="D28">
        <f t="shared" si="44"/>
        <v>0</v>
      </c>
      <c r="E28">
        <f t="shared" si="23"/>
        <v>0</v>
      </c>
      <c r="F28">
        <f t="shared" si="24"/>
        <v>0</v>
      </c>
      <c r="G28">
        <f t="shared" si="25"/>
        <v>0</v>
      </c>
      <c r="H28">
        <f t="shared" si="26"/>
        <v>0</v>
      </c>
      <c r="I28">
        <f t="shared" si="27"/>
        <v>2.8291239999999998</v>
      </c>
      <c r="J28">
        <f t="shared" si="28"/>
        <v>0</v>
      </c>
      <c r="K28">
        <f t="shared" si="29"/>
        <v>0</v>
      </c>
      <c r="L28">
        <f t="shared" si="30"/>
        <v>355</v>
      </c>
      <c r="M28">
        <f t="shared" si="16"/>
        <v>-1.6819999999999999</v>
      </c>
      <c r="N28">
        <f t="shared" si="17"/>
        <v>0</v>
      </c>
      <c r="O28">
        <f t="shared" si="18"/>
        <v>0</v>
      </c>
      <c r="P28">
        <f t="shared" si="19"/>
        <v>0</v>
      </c>
      <c r="Q28">
        <f t="shared" si="20"/>
        <v>0</v>
      </c>
      <c r="AB28" s="72">
        <v>27</v>
      </c>
      <c r="AC28">
        <v>82</v>
      </c>
      <c r="AD28">
        <f t="shared" ref="AD28:AF28" si="45">AD13</f>
        <v>0</v>
      </c>
      <c r="AE28">
        <f t="shared" si="45"/>
        <v>1.6819999999999999</v>
      </c>
      <c r="AF28">
        <f t="shared" si="45"/>
        <v>0</v>
      </c>
      <c r="AG28">
        <f t="shared" si="12"/>
        <v>215</v>
      </c>
      <c r="AH28">
        <f t="shared" si="3"/>
        <v>217.21091712358205</v>
      </c>
      <c r="AI28">
        <f t="shared" si="13"/>
        <v>245.55555555555554</v>
      </c>
      <c r="AJ28">
        <f t="shared" si="5"/>
        <v>-2.2109171235820497</v>
      </c>
      <c r="AK28">
        <f t="shared" si="6"/>
        <v>54.444444444444443</v>
      </c>
      <c r="AL28">
        <f t="shared" si="7"/>
        <v>4.932882070026773</v>
      </c>
    </row>
    <row r="29" spans="1:38" x14ac:dyDescent="0.4">
      <c r="A29">
        <v>10</v>
      </c>
      <c r="B29">
        <f t="shared" ref="B29:D29" si="46">B12</f>
        <v>1.6819999999999999</v>
      </c>
      <c r="C29">
        <f t="shared" si="46"/>
        <v>0</v>
      </c>
      <c r="D29">
        <f t="shared" si="46"/>
        <v>0</v>
      </c>
      <c r="E29">
        <f t="shared" si="23"/>
        <v>0</v>
      </c>
      <c r="F29">
        <f t="shared" si="24"/>
        <v>0</v>
      </c>
      <c r="G29">
        <f t="shared" si="25"/>
        <v>0</v>
      </c>
      <c r="H29">
        <f t="shared" si="26"/>
        <v>0</v>
      </c>
      <c r="I29">
        <f t="shared" si="27"/>
        <v>2.8291239999999998</v>
      </c>
      <c r="J29">
        <f t="shared" si="28"/>
        <v>0</v>
      </c>
      <c r="K29">
        <f t="shared" si="29"/>
        <v>0</v>
      </c>
      <c r="L29">
        <f t="shared" si="30"/>
        <v>220</v>
      </c>
      <c r="M29">
        <f t="shared" si="16"/>
        <v>1.6819999999999999</v>
      </c>
      <c r="N29">
        <f t="shared" si="17"/>
        <v>0</v>
      </c>
      <c r="O29">
        <f t="shared" si="18"/>
        <v>0</v>
      </c>
      <c r="P29">
        <f t="shared" si="19"/>
        <v>0</v>
      </c>
      <c r="Q29">
        <f t="shared" si="20"/>
        <v>0</v>
      </c>
      <c r="R29" s="72" t="s">
        <v>127</v>
      </c>
      <c r="AB29" s="72">
        <v>28</v>
      </c>
      <c r="AC29">
        <v>78</v>
      </c>
      <c r="AD29">
        <f t="shared" ref="AD29:AF29" si="47">AD14</f>
        <v>0</v>
      </c>
      <c r="AE29">
        <f t="shared" si="47"/>
        <v>0</v>
      </c>
      <c r="AF29">
        <f t="shared" si="47"/>
        <v>-1.6819999999999999</v>
      </c>
      <c r="AG29">
        <f t="shared" si="12"/>
        <v>210</v>
      </c>
      <c r="AH29">
        <f t="shared" si="3"/>
        <v>197.96011723478756</v>
      </c>
      <c r="AI29">
        <f t="shared" si="13"/>
        <v>237.22222222222223</v>
      </c>
      <c r="AJ29">
        <f t="shared" si="5"/>
        <v>12.03988276521244</v>
      </c>
      <c r="AK29">
        <f t="shared" si="6"/>
        <v>64.074074074074076</v>
      </c>
      <c r="AL29">
        <f t="shared" si="7"/>
        <v>15.926645396704998</v>
      </c>
    </row>
    <row r="30" spans="1:38" ht="17.5" thickBot="1" x14ac:dyDescent="0.45">
      <c r="A30">
        <v>11</v>
      </c>
      <c r="B30">
        <f t="shared" ref="B30:D30" si="48">B13</f>
        <v>0</v>
      </c>
      <c r="C30">
        <f t="shared" si="48"/>
        <v>-1.6819999999999999</v>
      </c>
      <c r="D30">
        <f t="shared" si="48"/>
        <v>0</v>
      </c>
      <c r="E30">
        <f t="shared" si="23"/>
        <v>0</v>
      </c>
      <c r="F30">
        <f t="shared" si="24"/>
        <v>0</v>
      </c>
      <c r="G30">
        <f t="shared" si="25"/>
        <v>0</v>
      </c>
      <c r="H30">
        <f t="shared" si="26"/>
        <v>0</v>
      </c>
      <c r="I30">
        <f t="shared" si="27"/>
        <v>0</v>
      </c>
      <c r="J30">
        <f t="shared" si="28"/>
        <v>2.8291239999999998</v>
      </c>
      <c r="K30">
        <f t="shared" si="29"/>
        <v>0</v>
      </c>
      <c r="L30">
        <f t="shared" si="30"/>
        <v>330</v>
      </c>
      <c r="M30">
        <f t="shared" si="16"/>
        <v>0</v>
      </c>
      <c r="N30">
        <f t="shared" si="17"/>
        <v>-1.6819999999999999</v>
      </c>
      <c r="O30">
        <f t="shared" si="18"/>
        <v>0</v>
      </c>
      <c r="P30">
        <f t="shared" si="19"/>
        <v>0</v>
      </c>
      <c r="Q30">
        <f t="shared" si="20"/>
        <v>0</v>
      </c>
      <c r="AB30" s="72">
        <v>29</v>
      </c>
      <c r="AC30">
        <v>77</v>
      </c>
      <c r="AD30">
        <f t="shared" ref="AD30:AF30" si="49">AD15</f>
        <v>0</v>
      </c>
      <c r="AE30">
        <f t="shared" si="49"/>
        <v>0</v>
      </c>
      <c r="AF30">
        <f t="shared" si="49"/>
        <v>1.6819999999999999</v>
      </c>
      <c r="AG30">
        <f t="shared" si="12"/>
        <v>255</v>
      </c>
      <c r="AH30">
        <f t="shared" si="3"/>
        <v>197.96011723478756</v>
      </c>
      <c r="AI30">
        <f t="shared" si="13"/>
        <v>231.11111111111111</v>
      </c>
      <c r="AJ30">
        <f t="shared" si="5"/>
        <v>57.03988276521244</v>
      </c>
      <c r="AK30">
        <f t="shared" si="6"/>
        <v>86.296296296296291</v>
      </c>
      <c r="AL30">
        <f t="shared" si="7"/>
        <v>48.328297995351974</v>
      </c>
    </row>
    <row r="31" spans="1:38" x14ac:dyDescent="0.4">
      <c r="A31">
        <v>12</v>
      </c>
      <c r="B31">
        <f t="shared" ref="B31:D31" si="50">B14</f>
        <v>0</v>
      </c>
      <c r="C31">
        <f t="shared" si="50"/>
        <v>1.6819999999999999</v>
      </c>
      <c r="D31">
        <f t="shared" si="50"/>
        <v>0</v>
      </c>
      <c r="E31">
        <f t="shared" si="23"/>
        <v>0</v>
      </c>
      <c r="F31">
        <f t="shared" si="24"/>
        <v>0</v>
      </c>
      <c r="G31">
        <f t="shared" si="25"/>
        <v>0</v>
      </c>
      <c r="H31">
        <f t="shared" si="26"/>
        <v>0</v>
      </c>
      <c r="I31">
        <f t="shared" si="27"/>
        <v>0</v>
      </c>
      <c r="J31">
        <f t="shared" si="28"/>
        <v>2.8291239999999998</v>
      </c>
      <c r="K31">
        <f t="shared" si="29"/>
        <v>0</v>
      </c>
      <c r="L31">
        <f t="shared" si="30"/>
        <v>220</v>
      </c>
      <c r="M31">
        <f t="shared" si="16"/>
        <v>0</v>
      </c>
      <c r="N31">
        <f t="shared" si="17"/>
        <v>1.6819999999999999</v>
      </c>
      <c r="O31">
        <f t="shared" si="18"/>
        <v>0</v>
      </c>
      <c r="P31">
        <f t="shared" si="19"/>
        <v>0</v>
      </c>
      <c r="Q31">
        <f t="shared" si="20"/>
        <v>0</v>
      </c>
      <c r="R31" s="73" t="s">
        <v>128</v>
      </c>
      <c r="S31" s="42"/>
      <c r="AB31" s="72">
        <v>30</v>
      </c>
      <c r="AC31">
        <v>73</v>
      </c>
      <c r="AD31">
        <f t="shared" ref="AD31:AF31" si="51">AD16</f>
        <v>0</v>
      </c>
      <c r="AE31">
        <f t="shared" si="51"/>
        <v>0</v>
      </c>
      <c r="AF31">
        <f t="shared" si="51"/>
        <v>0</v>
      </c>
      <c r="AG31">
        <f t="shared" si="12"/>
        <v>255</v>
      </c>
      <c r="AH31">
        <f t="shared" si="3"/>
        <v>263.06504814634093</v>
      </c>
      <c r="AI31">
        <f t="shared" si="13"/>
        <v>236.66666666666666</v>
      </c>
      <c r="AJ31">
        <f t="shared" si="5"/>
        <v>-8.0650481463409278</v>
      </c>
      <c r="AK31">
        <f t="shared" si="6"/>
        <v>47.037037037037038</v>
      </c>
      <c r="AL31">
        <f t="shared" si="7"/>
        <v>-3.2847928672696258</v>
      </c>
    </row>
    <row r="32" spans="1:38" x14ac:dyDescent="0.4">
      <c r="A32">
        <v>13</v>
      </c>
      <c r="B32">
        <f t="shared" ref="B32:D32" si="52">B15</f>
        <v>0</v>
      </c>
      <c r="C32">
        <f t="shared" si="52"/>
        <v>0</v>
      </c>
      <c r="D32">
        <f t="shared" si="52"/>
        <v>-1.6819999999999999</v>
      </c>
      <c r="E32">
        <f t="shared" si="23"/>
        <v>0</v>
      </c>
      <c r="F32">
        <f t="shared" si="24"/>
        <v>0</v>
      </c>
      <c r="G32">
        <f t="shared" si="25"/>
        <v>0</v>
      </c>
      <c r="H32">
        <f t="shared" si="26"/>
        <v>0</v>
      </c>
      <c r="I32">
        <f t="shared" si="27"/>
        <v>0</v>
      </c>
      <c r="J32">
        <f t="shared" si="28"/>
        <v>0</v>
      </c>
      <c r="K32">
        <f t="shared" si="29"/>
        <v>2.8291239999999998</v>
      </c>
      <c r="L32">
        <f t="shared" si="30"/>
        <v>220</v>
      </c>
      <c r="M32">
        <f t="shared" si="16"/>
        <v>0</v>
      </c>
      <c r="N32">
        <f t="shared" si="17"/>
        <v>0</v>
      </c>
      <c r="O32">
        <f t="shared" si="18"/>
        <v>0</v>
      </c>
      <c r="P32">
        <f t="shared" si="19"/>
        <v>0</v>
      </c>
      <c r="Q32">
        <f t="shared" si="20"/>
        <v>2.8291239999999998</v>
      </c>
      <c r="R32" s="74" t="s">
        <v>129</v>
      </c>
      <c r="S32" s="39">
        <v>0.75841112926009269</v>
      </c>
      <c r="AB32" s="72">
        <v>31</v>
      </c>
      <c r="AC32">
        <v>101</v>
      </c>
      <c r="AD32">
        <f t="shared" ref="AD32:AF32" si="53">AD17</f>
        <v>-1</v>
      </c>
      <c r="AE32">
        <f t="shared" si="53"/>
        <v>-1</v>
      </c>
      <c r="AF32">
        <f t="shared" si="53"/>
        <v>-1</v>
      </c>
      <c r="AG32">
        <f>G3</f>
        <v>285</v>
      </c>
      <c r="AH32">
        <f t="shared" si="3"/>
        <v>340.77149499437962</v>
      </c>
      <c r="AI32">
        <f t="shared" si="13"/>
        <v>292.22222222222223</v>
      </c>
      <c r="AJ32">
        <f t="shared" si="5"/>
        <v>-55.771494994379623</v>
      </c>
      <c r="AK32">
        <f t="shared" si="6"/>
        <v>7.7777777777777777</v>
      </c>
      <c r="AL32">
        <f t="shared" si="7"/>
        <v>-62.753085189019828</v>
      </c>
    </row>
    <row r="33" spans="1:38" x14ac:dyDescent="0.4">
      <c r="A33">
        <v>14</v>
      </c>
      <c r="B33">
        <f t="shared" ref="B33:D33" si="54">B16</f>
        <v>0</v>
      </c>
      <c r="C33">
        <f t="shared" si="54"/>
        <v>0</v>
      </c>
      <c r="D33">
        <f t="shared" si="54"/>
        <v>1.6819999999999999</v>
      </c>
      <c r="E33">
        <f t="shared" si="23"/>
        <v>0</v>
      </c>
      <c r="F33">
        <f t="shared" si="24"/>
        <v>0</v>
      </c>
      <c r="G33">
        <f t="shared" si="25"/>
        <v>0</v>
      </c>
      <c r="H33">
        <f t="shared" si="26"/>
        <v>0</v>
      </c>
      <c r="I33">
        <f t="shared" si="27"/>
        <v>0</v>
      </c>
      <c r="J33">
        <f t="shared" si="28"/>
        <v>0</v>
      </c>
      <c r="K33">
        <f t="shared" si="29"/>
        <v>2.8291239999999998</v>
      </c>
      <c r="L33">
        <f t="shared" si="30"/>
        <v>205</v>
      </c>
      <c r="M33">
        <f t="shared" si="16"/>
        <v>0</v>
      </c>
      <c r="N33">
        <f t="shared" si="17"/>
        <v>0</v>
      </c>
      <c r="O33">
        <f t="shared" si="18"/>
        <v>0</v>
      </c>
      <c r="P33">
        <f t="shared" si="19"/>
        <v>0</v>
      </c>
      <c r="Q33">
        <f t="shared" si="20"/>
        <v>2.8291239999999998</v>
      </c>
      <c r="R33" s="74" t="s">
        <v>130</v>
      </c>
      <c r="S33" s="39">
        <v>0.57518744098556895</v>
      </c>
      <c r="AB33" s="72">
        <v>32</v>
      </c>
      <c r="AC33">
        <v>105</v>
      </c>
      <c r="AD33">
        <f t="shared" ref="AD33:AF33" si="55">AD18</f>
        <v>1</v>
      </c>
      <c r="AE33">
        <f t="shared" si="55"/>
        <v>-1</v>
      </c>
      <c r="AF33">
        <f t="shared" si="55"/>
        <v>-1</v>
      </c>
      <c r="AG33">
        <f t="shared" ref="AG33:AG46" si="56">G4</f>
        <v>230</v>
      </c>
      <c r="AH33">
        <f t="shared" si="3"/>
        <v>219.4127009040493</v>
      </c>
      <c r="AI33">
        <f t="shared" si="13"/>
        <v>191.66666666666666</v>
      </c>
      <c r="AJ33">
        <f t="shared" si="5"/>
        <v>10.587299095950698</v>
      </c>
      <c r="AK33">
        <f t="shared" si="6"/>
        <v>61.111111111111114</v>
      </c>
      <c r="AL33">
        <f t="shared" si="7"/>
        <v>12.470211891956486</v>
      </c>
    </row>
    <row r="34" spans="1:38" x14ac:dyDescent="0.4">
      <c r="A34">
        <v>15</v>
      </c>
      <c r="B34">
        <f t="shared" ref="B34:D34" si="57">B17</f>
        <v>0</v>
      </c>
      <c r="C34">
        <f t="shared" si="57"/>
        <v>0</v>
      </c>
      <c r="D34">
        <f t="shared" si="57"/>
        <v>0</v>
      </c>
      <c r="E34">
        <f t="shared" si="23"/>
        <v>0</v>
      </c>
      <c r="F34">
        <f t="shared" si="24"/>
        <v>0</v>
      </c>
      <c r="G34">
        <f t="shared" si="25"/>
        <v>0</v>
      </c>
      <c r="H34">
        <f t="shared" si="26"/>
        <v>0</v>
      </c>
      <c r="I34">
        <f t="shared" si="27"/>
        <v>0</v>
      </c>
      <c r="J34">
        <f t="shared" si="28"/>
        <v>0</v>
      </c>
      <c r="K34">
        <f t="shared" si="29"/>
        <v>0</v>
      </c>
      <c r="L34">
        <f t="shared" si="30"/>
        <v>220</v>
      </c>
      <c r="M34">
        <f t="shared" si="16"/>
        <v>0</v>
      </c>
      <c r="N34">
        <f t="shared" si="17"/>
        <v>0</v>
      </c>
      <c r="O34">
        <f t="shared" si="18"/>
        <v>0</v>
      </c>
      <c r="P34">
        <f t="shared" si="19"/>
        <v>0</v>
      </c>
      <c r="Q34">
        <f t="shared" si="20"/>
        <v>0</v>
      </c>
      <c r="R34" s="74" t="s">
        <v>131</v>
      </c>
      <c r="S34" s="39">
        <v>0.55872183792299412</v>
      </c>
      <c r="AB34" s="72">
        <v>33</v>
      </c>
      <c r="AC34">
        <v>96</v>
      </c>
      <c r="AD34">
        <f t="shared" ref="AD34:AF34" si="58">AD19</f>
        <v>-1</v>
      </c>
      <c r="AE34">
        <f t="shared" si="58"/>
        <v>1</v>
      </c>
      <c r="AF34">
        <f t="shared" si="58"/>
        <v>-1</v>
      </c>
      <c r="AG34">
        <f t="shared" si="56"/>
        <v>160</v>
      </c>
      <c r="AH34">
        <f t="shared" si="3"/>
        <v>208.47037474007516</v>
      </c>
      <c r="AI34">
        <f t="shared" si="13"/>
        <v>181.66666666666666</v>
      </c>
      <c r="AJ34">
        <f t="shared" si="5"/>
        <v>-48.470374740075158</v>
      </c>
      <c r="AK34">
        <f t="shared" si="6"/>
        <v>12.962962962962962</v>
      </c>
      <c r="AL34">
        <f t="shared" si="7"/>
        <v>-49.848991447234305</v>
      </c>
    </row>
    <row r="35" spans="1:38" x14ac:dyDescent="0.4">
      <c r="A35">
        <v>16</v>
      </c>
      <c r="B35">
        <f>B20</f>
        <v>-1</v>
      </c>
      <c r="C35">
        <f t="shared" ref="C35:D35" si="59">C20</f>
        <v>-1</v>
      </c>
      <c r="D35">
        <f t="shared" si="59"/>
        <v>-1</v>
      </c>
      <c r="E35">
        <f t="shared" si="23"/>
        <v>1</v>
      </c>
      <c r="F35">
        <f t="shared" si="24"/>
        <v>1</v>
      </c>
      <c r="G35">
        <f t="shared" si="25"/>
        <v>1</v>
      </c>
      <c r="H35">
        <f t="shared" si="26"/>
        <v>-1</v>
      </c>
      <c r="I35">
        <f t="shared" si="27"/>
        <v>1</v>
      </c>
      <c r="J35">
        <f t="shared" si="28"/>
        <v>1</v>
      </c>
      <c r="K35">
        <f t="shared" si="29"/>
        <v>1</v>
      </c>
      <c r="L35">
        <f>F3</f>
        <v>300</v>
      </c>
      <c r="M35">
        <f t="shared" si="16"/>
        <v>-1</v>
      </c>
      <c r="N35">
        <f t="shared" si="17"/>
        <v>-1</v>
      </c>
      <c r="O35">
        <f t="shared" si="18"/>
        <v>1</v>
      </c>
      <c r="P35">
        <f t="shared" si="19"/>
        <v>1</v>
      </c>
      <c r="Q35">
        <f t="shared" si="20"/>
        <v>1</v>
      </c>
      <c r="R35" s="74" t="s">
        <v>132</v>
      </c>
      <c r="S35" s="39">
        <v>45.034932760006441</v>
      </c>
      <c r="AB35" s="72">
        <v>34</v>
      </c>
      <c r="AC35">
        <v>114</v>
      </c>
      <c r="AD35">
        <f t="shared" ref="AD35:AF35" si="60">AD20</f>
        <v>1</v>
      </c>
      <c r="AE35">
        <f t="shared" si="60"/>
        <v>1</v>
      </c>
      <c r="AF35">
        <f t="shared" si="60"/>
        <v>-1</v>
      </c>
      <c r="AG35">
        <f t="shared" si="56"/>
        <v>160</v>
      </c>
      <c r="AH35">
        <f t="shared" si="3"/>
        <v>191.55602509418941</v>
      </c>
      <c r="AI35">
        <f t="shared" si="13"/>
        <v>173.33333333333334</v>
      </c>
      <c r="AJ35">
        <f t="shared" si="5"/>
        <v>-31.556025094189408</v>
      </c>
      <c r="AK35">
        <f t="shared" si="6"/>
        <v>26.296296296296294</v>
      </c>
      <c r="AL35">
        <f t="shared" si="7"/>
        <v>-28.024882402136331</v>
      </c>
    </row>
    <row r="36" spans="1:38" ht="17.5" thickBot="1" x14ac:dyDescent="0.45">
      <c r="A36">
        <v>17</v>
      </c>
      <c r="B36">
        <f t="shared" ref="B36:D36" si="61">B21</f>
        <v>1</v>
      </c>
      <c r="C36">
        <f t="shared" si="61"/>
        <v>-1</v>
      </c>
      <c r="D36">
        <f t="shared" si="61"/>
        <v>-1</v>
      </c>
      <c r="E36">
        <f t="shared" si="23"/>
        <v>-1</v>
      </c>
      <c r="F36">
        <f t="shared" si="24"/>
        <v>1</v>
      </c>
      <c r="G36">
        <f t="shared" si="25"/>
        <v>-1</v>
      </c>
      <c r="H36">
        <f t="shared" si="26"/>
        <v>1</v>
      </c>
      <c r="I36">
        <f t="shared" si="27"/>
        <v>1</v>
      </c>
      <c r="J36">
        <f t="shared" si="28"/>
        <v>1</v>
      </c>
      <c r="K36">
        <f t="shared" si="29"/>
        <v>1</v>
      </c>
      <c r="L36">
        <f t="shared" ref="L36:L49" si="62">F4</f>
        <v>205</v>
      </c>
      <c r="M36">
        <f t="shared" si="16"/>
        <v>1</v>
      </c>
      <c r="N36">
        <f t="shared" si="17"/>
        <v>-1</v>
      </c>
      <c r="O36">
        <f t="shared" si="18"/>
        <v>-1</v>
      </c>
      <c r="P36">
        <f t="shared" si="19"/>
        <v>1</v>
      </c>
      <c r="Q36">
        <f t="shared" si="20"/>
        <v>1</v>
      </c>
      <c r="R36" s="75" t="s">
        <v>133</v>
      </c>
      <c r="S36" s="40">
        <v>135</v>
      </c>
      <c r="AB36" s="72">
        <v>35</v>
      </c>
      <c r="AC36">
        <v>112</v>
      </c>
      <c r="AD36">
        <f t="shared" ref="AD36:AF36" si="63">AD21</f>
        <v>-1</v>
      </c>
      <c r="AE36">
        <f t="shared" si="63"/>
        <v>-1</v>
      </c>
      <c r="AF36">
        <f t="shared" si="63"/>
        <v>1</v>
      </c>
      <c r="AG36">
        <f t="shared" si="56"/>
        <v>345</v>
      </c>
      <c r="AH36">
        <f t="shared" si="3"/>
        <v>315.21593943882408</v>
      </c>
      <c r="AI36">
        <f t="shared" si="13"/>
        <v>297.22222222222223</v>
      </c>
      <c r="AJ36">
        <f t="shared" si="5"/>
        <v>29.78406056117592</v>
      </c>
      <c r="AK36">
        <f t="shared" si="6"/>
        <v>75.18518518518519</v>
      </c>
      <c r="AL36">
        <f t="shared" si="7"/>
        <v>30.061512459194404</v>
      </c>
    </row>
    <row r="37" spans="1:38" x14ac:dyDescent="0.4">
      <c r="A37">
        <v>18</v>
      </c>
      <c r="B37">
        <f t="shared" ref="B37:D37" si="64">B22</f>
        <v>-1</v>
      </c>
      <c r="C37">
        <f t="shared" si="64"/>
        <v>1</v>
      </c>
      <c r="D37">
        <f t="shared" si="64"/>
        <v>-1</v>
      </c>
      <c r="E37">
        <f t="shared" si="23"/>
        <v>-1</v>
      </c>
      <c r="F37">
        <f t="shared" si="24"/>
        <v>-1</v>
      </c>
      <c r="G37">
        <f t="shared" si="25"/>
        <v>1</v>
      </c>
      <c r="H37">
        <f t="shared" si="26"/>
        <v>1</v>
      </c>
      <c r="I37">
        <f t="shared" si="27"/>
        <v>1</v>
      </c>
      <c r="J37">
        <f t="shared" si="28"/>
        <v>1</v>
      </c>
      <c r="K37">
        <f t="shared" si="29"/>
        <v>1</v>
      </c>
      <c r="L37">
        <f t="shared" si="62"/>
        <v>175</v>
      </c>
      <c r="M37">
        <f t="shared" si="16"/>
        <v>-1</v>
      </c>
      <c r="N37">
        <f t="shared" si="17"/>
        <v>1</v>
      </c>
      <c r="O37">
        <f t="shared" si="18"/>
        <v>-1</v>
      </c>
      <c r="P37">
        <f t="shared" si="19"/>
        <v>-1</v>
      </c>
      <c r="Q37">
        <f t="shared" si="20"/>
        <v>1</v>
      </c>
      <c r="AB37" s="72">
        <v>36</v>
      </c>
      <c r="AC37">
        <v>108</v>
      </c>
      <c r="AD37">
        <f t="shared" ref="AD37:AF37" si="65">AD22</f>
        <v>1</v>
      </c>
      <c r="AE37">
        <f t="shared" si="65"/>
        <v>-1</v>
      </c>
      <c r="AF37">
        <f t="shared" si="65"/>
        <v>1</v>
      </c>
      <c r="AG37">
        <f t="shared" si="56"/>
        <v>145</v>
      </c>
      <c r="AH37">
        <f t="shared" si="3"/>
        <v>193.8571453484937</v>
      </c>
      <c r="AI37">
        <f t="shared" si="13"/>
        <v>154.44444444444446</v>
      </c>
      <c r="AJ37">
        <f t="shared" si="5"/>
        <v>-48.857145348493702</v>
      </c>
      <c r="AK37">
        <f t="shared" si="6"/>
        <v>11.481481481481481</v>
      </c>
      <c r="AL37">
        <f t="shared" si="7"/>
        <v>-53.082127297816612</v>
      </c>
    </row>
    <row r="38" spans="1:38" ht="17.5" thickBot="1" x14ac:dyDescent="0.45">
      <c r="A38">
        <v>19</v>
      </c>
      <c r="B38">
        <f t="shared" ref="B38:D38" si="66">B23</f>
        <v>1</v>
      </c>
      <c r="C38">
        <f t="shared" si="66"/>
        <v>1</v>
      </c>
      <c r="D38">
        <f t="shared" si="66"/>
        <v>-1</v>
      </c>
      <c r="E38">
        <f t="shared" si="23"/>
        <v>1</v>
      </c>
      <c r="F38">
        <f t="shared" si="24"/>
        <v>-1</v>
      </c>
      <c r="G38">
        <f t="shared" si="25"/>
        <v>-1</v>
      </c>
      <c r="H38">
        <f t="shared" si="26"/>
        <v>-1</v>
      </c>
      <c r="I38">
        <f t="shared" si="27"/>
        <v>1</v>
      </c>
      <c r="J38">
        <f t="shared" si="28"/>
        <v>1</v>
      </c>
      <c r="K38">
        <f t="shared" si="29"/>
        <v>1</v>
      </c>
      <c r="L38">
        <f t="shared" si="62"/>
        <v>210</v>
      </c>
      <c r="M38">
        <f t="shared" si="16"/>
        <v>1</v>
      </c>
      <c r="N38">
        <f t="shared" si="17"/>
        <v>1</v>
      </c>
      <c r="O38">
        <f t="shared" si="18"/>
        <v>1</v>
      </c>
      <c r="P38">
        <f t="shared" si="19"/>
        <v>-1</v>
      </c>
      <c r="Q38">
        <f t="shared" si="20"/>
        <v>1</v>
      </c>
      <c r="R38" s="72" t="s">
        <v>134</v>
      </c>
      <c r="AB38" s="72">
        <v>37</v>
      </c>
      <c r="AC38">
        <v>99</v>
      </c>
      <c r="AD38">
        <f t="shared" ref="AD38:AF38" si="67">AD23</f>
        <v>-1</v>
      </c>
      <c r="AE38">
        <f t="shared" si="67"/>
        <v>1</v>
      </c>
      <c r="AF38">
        <f t="shared" si="67"/>
        <v>1</v>
      </c>
      <c r="AG38">
        <f t="shared" si="56"/>
        <v>230</v>
      </c>
      <c r="AH38">
        <f t="shared" si="3"/>
        <v>234.02593029563073</v>
      </c>
      <c r="AI38">
        <f t="shared" si="13"/>
        <v>225.55555555555554</v>
      </c>
      <c r="AJ38">
        <f t="shared" si="5"/>
        <v>-4.0259302956307295</v>
      </c>
      <c r="AK38">
        <f t="shared" si="6"/>
        <v>50</v>
      </c>
      <c r="AL38">
        <f t="shared" si="7"/>
        <v>-5.26327952414889E-15</v>
      </c>
    </row>
    <row r="39" spans="1:38" x14ac:dyDescent="0.4">
      <c r="A39">
        <v>20</v>
      </c>
      <c r="B39">
        <f t="shared" ref="B39:D39" si="68">B24</f>
        <v>-1</v>
      </c>
      <c r="C39">
        <f t="shared" si="68"/>
        <v>-1</v>
      </c>
      <c r="D39">
        <f t="shared" si="68"/>
        <v>1</v>
      </c>
      <c r="E39">
        <f t="shared" si="23"/>
        <v>1</v>
      </c>
      <c r="F39">
        <f t="shared" si="24"/>
        <v>-1</v>
      </c>
      <c r="G39">
        <f t="shared" si="25"/>
        <v>-1</v>
      </c>
      <c r="H39">
        <f t="shared" si="26"/>
        <v>1</v>
      </c>
      <c r="I39">
        <f t="shared" si="27"/>
        <v>1</v>
      </c>
      <c r="J39">
        <f t="shared" si="28"/>
        <v>1</v>
      </c>
      <c r="K39">
        <f t="shared" si="29"/>
        <v>1</v>
      </c>
      <c r="L39">
        <f t="shared" si="62"/>
        <v>290</v>
      </c>
      <c r="M39">
        <f t="shared" si="16"/>
        <v>-1</v>
      </c>
      <c r="N39">
        <f t="shared" si="17"/>
        <v>-1</v>
      </c>
      <c r="O39">
        <f t="shared" si="18"/>
        <v>1</v>
      </c>
      <c r="P39">
        <f t="shared" si="19"/>
        <v>-1</v>
      </c>
      <c r="Q39">
        <f t="shared" si="20"/>
        <v>1</v>
      </c>
      <c r="R39" s="76"/>
      <c r="S39" s="41" t="s">
        <v>139</v>
      </c>
      <c r="T39" s="41" t="s">
        <v>140</v>
      </c>
      <c r="U39" s="41" t="s">
        <v>141</v>
      </c>
      <c r="V39" s="41" t="s">
        <v>142</v>
      </c>
      <c r="W39" s="41" t="s">
        <v>143</v>
      </c>
      <c r="AB39" s="72">
        <v>38</v>
      </c>
      <c r="AC39">
        <v>98</v>
      </c>
      <c r="AD39">
        <f t="shared" ref="AD39:AF39" si="69">AD24</f>
        <v>1</v>
      </c>
      <c r="AE39">
        <f t="shared" si="69"/>
        <v>1</v>
      </c>
      <c r="AF39">
        <f t="shared" si="69"/>
        <v>1</v>
      </c>
      <c r="AG39">
        <f t="shared" si="56"/>
        <v>205</v>
      </c>
      <c r="AH39">
        <f t="shared" si="3"/>
        <v>217.11158064974501</v>
      </c>
      <c r="AI39">
        <f t="shared" si="13"/>
        <v>199.44444444444446</v>
      </c>
      <c r="AJ39">
        <f t="shared" si="5"/>
        <v>-12.111580649745008</v>
      </c>
      <c r="AK39">
        <f t="shared" si="6"/>
        <v>44.074074074074076</v>
      </c>
      <c r="AL39">
        <f t="shared" si="7"/>
        <v>-6.5878648284360972</v>
      </c>
    </row>
    <row r="40" spans="1:38" x14ac:dyDescent="0.4">
      <c r="A40">
        <v>21</v>
      </c>
      <c r="B40">
        <f t="shared" ref="B40:D40" si="70">B25</f>
        <v>1</v>
      </c>
      <c r="C40">
        <f t="shared" si="70"/>
        <v>-1</v>
      </c>
      <c r="D40">
        <f t="shared" si="70"/>
        <v>1</v>
      </c>
      <c r="E40">
        <f t="shared" si="23"/>
        <v>-1</v>
      </c>
      <c r="F40">
        <f t="shared" si="24"/>
        <v>-1</v>
      </c>
      <c r="G40">
        <f t="shared" si="25"/>
        <v>1</v>
      </c>
      <c r="H40">
        <f t="shared" si="26"/>
        <v>-1</v>
      </c>
      <c r="I40">
        <f t="shared" si="27"/>
        <v>1</v>
      </c>
      <c r="J40">
        <f t="shared" si="28"/>
        <v>1</v>
      </c>
      <c r="K40">
        <f t="shared" si="29"/>
        <v>1</v>
      </c>
      <c r="L40">
        <f t="shared" si="62"/>
        <v>150</v>
      </c>
      <c r="M40">
        <f t="shared" si="16"/>
        <v>1</v>
      </c>
      <c r="N40">
        <f t="shared" si="17"/>
        <v>-1</v>
      </c>
      <c r="O40">
        <f t="shared" si="18"/>
        <v>-1</v>
      </c>
      <c r="P40">
        <f t="shared" si="19"/>
        <v>-1</v>
      </c>
      <c r="Q40">
        <f t="shared" si="20"/>
        <v>1</v>
      </c>
      <c r="R40" s="74" t="s">
        <v>135</v>
      </c>
      <c r="S40" s="39">
        <v>5</v>
      </c>
      <c r="T40" s="39">
        <v>354242.60657125222</v>
      </c>
      <c r="U40" s="39">
        <v>70848.521314250451</v>
      </c>
      <c r="V40" s="39">
        <v>34.932667743760305</v>
      </c>
      <c r="W40" s="39">
        <v>1.8576615001487305E-22</v>
      </c>
      <c r="AB40" s="72">
        <v>39</v>
      </c>
      <c r="AC40">
        <v>121</v>
      </c>
      <c r="AD40">
        <f t="shared" ref="AD40:AF40" si="71">AD25</f>
        <v>-1.6819999999999999</v>
      </c>
      <c r="AE40">
        <f t="shared" si="71"/>
        <v>0</v>
      </c>
      <c r="AF40">
        <f t="shared" si="71"/>
        <v>0</v>
      </c>
      <c r="AG40">
        <f t="shared" si="56"/>
        <v>300</v>
      </c>
      <c r="AH40">
        <f t="shared" si="3"/>
        <v>321.20890508741979</v>
      </c>
      <c r="AI40">
        <f t="shared" si="13"/>
        <v>353.33333333333331</v>
      </c>
      <c r="AJ40">
        <f t="shared" si="5"/>
        <v>-21.208905087419794</v>
      </c>
      <c r="AK40">
        <f t="shared" si="6"/>
        <v>34.444444444444443</v>
      </c>
      <c r="AL40">
        <f t="shared" si="7"/>
        <v>-17.690753314066573</v>
      </c>
    </row>
    <row r="41" spans="1:38" x14ac:dyDescent="0.4">
      <c r="A41">
        <v>22</v>
      </c>
      <c r="B41">
        <f t="shared" ref="B41:D41" si="72">B26</f>
        <v>-1</v>
      </c>
      <c r="C41">
        <f t="shared" si="72"/>
        <v>1</v>
      </c>
      <c r="D41">
        <f t="shared" si="72"/>
        <v>1</v>
      </c>
      <c r="E41">
        <f t="shared" si="23"/>
        <v>-1</v>
      </c>
      <c r="F41">
        <f t="shared" si="24"/>
        <v>1</v>
      </c>
      <c r="G41">
        <f t="shared" si="25"/>
        <v>-1</v>
      </c>
      <c r="H41">
        <f t="shared" si="26"/>
        <v>-1</v>
      </c>
      <c r="I41">
        <f t="shared" si="27"/>
        <v>1</v>
      </c>
      <c r="J41">
        <f t="shared" si="28"/>
        <v>1</v>
      </c>
      <c r="K41">
        <f t="shared" si="29"/>
        <v>1</v>
      </c>
      <c r="L41">
        <f t="shared" si="62"/>
        <v>210</v>
      </c>
      <c r="M41">
        <f t="shared" si="16"/>
        <v>-1</v>
      </c>
      <c r="N41">
        <f t="shared" si="17"/>
        <v>1</v>
      </c>
      <c r="O41">
        <f t="shared" si="18"/>
        <v>-1</v>
      </c>
      <c r="P41">
        <f t="shared" si="19"/>
        <v>1</v>
      </c>
      <c r="Q41">
        <f t="shared" si="20"/>
        <v>1</v>
      </c>
      <c r="R41" s="74" t="s">
        <v>136</v>
      </c>
      <c r="S41" s="39">
        <v>129</v>
      </c>
      <c r="T41" s="39">
        <v>261630.72676208089</v>
      </c>
      <c r="U41" s="39">
        <v>2028.1451686983014</v>
      </c>
      <c r="V41" s="39"/>
      <c r="W41" s="39"/>
      <c r="AB41" s="72">
        <v>40</v>
      </c>
      <c r="AC41">
        <v>116</v>
      </c>
      <c r="AD41">
        <f t="shared" ref="AD41:AF41" si="73">AD26</f>
        <v>1.6819999999999999</v>
      </c>
      <c r="AE41">
        <f t="shared" si="73"/>
        <v>0</v>
      </c>
      <c r="AF41">
        <f t="shared" si="73"/>
        <v>0</v>
      </c>
      <c r="AG41">
        <f t="shared" si="56"/>
        <v>200</v>
      </c>
      <c r="AH41">
        <f t="shared" si="3"/>
        <v>204.92119120526203</v>
      </c>
      <c r="AI41">
        <f t="shared" si="13"/>
        <v>237.77777777777777</v>
      </c>
      <c r="AJ41">
        <f t="shared" si="5"/>
        <v>-4.9211912052620335</v>
      </c>
      <c r="AK41">
        <f t="shared" si="6"/>
        <v>48.518518518518519</v>
      </c>
      <c r="AL41">
        <f t="shared" si="7"/>
        <v>-1.6412622851840351</v>
      </c>
    </row>
    <row r="42" spans="1:38" ht="17.5" thickBot="1" x14ac:dyDescent="0.45">
      <c r="A42">
        <v>23</v>
      </c>
      <c r="B42">
        <f t="shared" ref="B42:D42" si="74">B27</f>
        <v>1</v>
      </c>
      <c r="C42">
        <f t="shared" si="74"/>
        <v>1</v>
      </c>
      <c r="D42">
        <f t="shared" si="74"/>
        <v>1</v>
      </c>
      <c r="E42">
        <f t="shared" si="23"/>
        <v>1</v>
      </c>
      <c r="F42">
        <f t="shared" si="24"/>
        <v>1</v>
      </c>
      <c r="G42">
        <f t="shared" si="25"/>
        <v>1</v>
      </c>
      <c r="H42">
        <f t="shared" si="26"/>
        <v>1</v>
      </c>
      <c r="I42">
        <f t="shared" si="27"/>
        <v>1</v>
      </c>
      <c r="J42">
        <f t="shared" si="28"/>
        <v>1</v>
      </c>
      <c r="K42">
        <f t="shared" si="29"/>
        <v>1</v>
      </c>
      <c r="L42">
        <f t="shared" si="62"/>
        <v>175</v>
      </c>
      <c r="M42">
        <f t="shared" si="16"/>
        <v>1</v>
      </c>
      <c r="N42">
        <f t="shared" si="17"/>
        <v>1</v>
      </c>
      <c r="O42">
        <f t="shared" si="18"/>
        <v>1</v>
      </c>
      <c r="P42">
        <f t="shared" si="19"/>
        <v>1</v>
      </c>
      <c r="Q42">
        <f t="shared" si="20"/>
        <v>1</v>
      </c>
      <c r="R42" s="75" t="s">
        <v>137</v>
      </c>
      <c r="S42" s="40">
        <v>134</v>
      </c>
      <c r="T42" s="40">
        <v>615873.33333333314</v>
      </c>
      <c r="U42" s="40"/>
      <c r="V42" s="40"/>
      <c r="W42" s="40"/>
      <c r="AB42" s="72">
        <v>41</v>
      </c>
      <c r="AC42">
        <v>127</v>
      </c>
      <c r="AD42">
        <f t="shared" ref="AD42:AF42" si="75">AD27</f>
        <v>0</v>
      </c>
      <c r="AE42">
        <f t="shared" si="75"/>
        <v>-1.6819999999999999</v>
      </c>
      <c r="AF42">
        <f t="shared" si="75"/>
        <v>0</v>
      </c>
      <c r="AG42">
        <f t="shared" si="56"/>
        <v>410</v>
      </c>
      <c r="AH42">
        <f t="shared" si="3"/>
        <v>308.91917916909983</v>
      </c>
      <c r="AI42">
        <f t="shared" si="13"/>
        <v>374.44444444444446</v>
      </c>
      <c r="AJ42">
        <f t="shared" si="5"/>
        <v>101.08082083090017</v>
      </c>
      <c r="AK42">
        <f t="shared" si="6"/>
        <v>98.148148148148152</v>
      </c>
      <c r="AL42">
        <f t="shared" si="7"/>
        <v>92.145066996212492</v>
      </c>
    </row>
    <row r="43" spans="1:38" ht="17.5" thickBot="1" x14ac:dyDescent="0.45">
      <c r="A43">
        <v>24</v>
      </c>
      <c r="B43">
        <f t="shared" ref="B43:D43" si="76">B28</f>
        <v>-1.6819999999999999</v>
      </c>
      <c r="C43">
        <f t="shared" si="76"/>
        <v>0</v>
      </c>
      <c r="D43">
        <f t="shared" si="76"/>
        <v>0</v>
      </c>
      <c r="E43">
        <f t="shared" si="23"/>
        <v>0</v>
      </c>
      <c r="F43">
        <f t="shared" si="24"/>
        <v>0</v>
      </c>
      <c r="G43">
        <f t="shared" si="25"/>
        <v>0</v>
      </c>
      <c r="H43">
        <f t="shared" si="26"/>
        <v>0</v>
      </c>
      <c r="I43">
        <f t="shared" si="27"/>
        <v>2.8291239999999998</v>
      </c>
      <c r="J43">
        <f t="shared" si="28"/>
        <v>0</v>
      </c>
      <c r="K43">
        <f t="shared" si="29"/>
        <v>0</v>
      </c>
      <c r="L43">
        <f t="shared" si="62"/>
        <v>390</v>
      </c>
      <c r="M43">
        <f t="shared" si="16"/>
        <v>-1.6819999999999999</v>
      </c>
      <c r="N43">
        <f t="shared" si="17"/>
        <v>0</v>
      </c>
      <c r="O43">
        <f t="shared" si="18"/>
        <v>0</v>
      </c>
      <c r="P43">
        <f t="shared" si="19"/>
        <v>0</v>
      </c>
      <c r="Q43">
        <f t="shared" si="20"/>
        <v>0</v>
      </c>
      <c r="AB43" s="72">
        <v>42</v>
      </c>
      <c r="AC43">
        <v>119</v>
      </c>
      <c r="AD43">
        <f t="shared" ref="AD43:AF43" si="77">AD28</f>
        <v>0</v>
      </c>
      <c r="AE43">
        <f t="shared" si="77"/>
        <v>1.6819999999999999</v>
      </c>
      <c r="AF43">
        <f t="shared" si="77"/>
        <v>0</v>
      </c>
      <c r="AG43">
        <f t="shared" si="56"/>
        <v>215</v>
      </c>
      <c r="AH43">
        <f t="shared" si="3"/>
        <v>217.21091712358205</v>
      </c>
      <c r="AI43">
        <f t="shared" si="13"/>
        <v>245.55555555555554</v>
      </c>
      <c r="AJ43">
        <f t="shared" si="5"/>
        <v>-2.2109171235820497</v>
      </c>
      <c r="AK43">
        <f t="shared" si="6"/>
        <v>54.444444444444443</v>
      </c>
      <c r="AL43">
        <f t="shared" si="7"/>
        <v>4.932882070026773</v>
      </c>
    </row>
    <row r="44" spans="1:38" x14ac:dyDescent="0.4">
      <c r="A44">
        <v>25</v>
      </c>
      <c r="B44">
        <f t="shared" ref="B44:D44" si="78">B29</f>
        <v>1.6819999999999999</v>
      </c>
      <c r="C44">
        <f t="shared" si="78"/>
        <v>0</v>
      </c>
      <c r="D44">
        <f t="shared" si="78"/>
        <v>0</v>
      </c>
      <c r="E44">
        <f t="shared" si="23"/>
        <v>0</v>
      </c>
      <c r="F44">
        <f t="shared" si="24"/>
        <v>0</v>
      </c>
      <c r="G44">
        <f t="shared" si="25"/>
        <v>0</v>
      </c>
      <c r="H44">
        <f t="shared" si="26"/>
        <v>0</v>
      </c>
      <c r="I44">
        <f t="shared" si="27"/>
        <v>2.8291239999999998</v>
      </c>
      <c r="J44">
        <f t="shared" si="28"/>
        <v>0</v>
      </c>
      <c r="K44">
        <f t="shared" si="29"/>
        <v>0</v>
      </c>
      <c r="L44">
        <f t="shared" si="62"/>
        <v>300</v>
      </c>
      <c r="M44">
        <f t="shared" si="16"/>
        <v>1.6819999999999999</v>
      </c>
      <c r="N44">
        <f t="shared" si="17"/>
        <v>0</v>
      </c>
      <c r="O44">
        <f t="shared" si="18"/>
        <v>0</v>
      </c>
      <c r="P44">
        <f t="shared" si="19"/>
        <v>0</v>
      </c>
      <c r="Q44">
        <f t="shared" si="20"/>
        <v>0</v>
      </c>
      <c r="R44" s="76"/>
      <c r="S44" s="41" t="s">
        <v>144</v>
      </c>
      <c r="T44" s="41" t="s">
        <v>132</v>
      </c>
      <c r="U44" s="41" t="s">
        <v>145</v>
      </c>
      <c r="V44" s="41" t="s">
        <v>146</v>
      </c>
      <c r="W44" s="41" t="s">
        <v>147</v>
      </c>
      <c r="X44" s="41" t="s">
        <v>148</v>
      </c>
      <c r="Y44" s="41" t="s">
        <v>149</v>
      </c>
      <c r="Z44" s="41" t="s">
        <v>150</v>
      </c>
      <c r="AB44" s="72">
        <v>43</v>
      </c>
      <c r="AC44">
        <v>117</v>
      </c>
      <c r="AD44">
        <f t="shared" ref="AD44:AF44" si="79">AD29</f>
        <v>0</v>
      </c>
      <c r="AE44">
        <f t="shared" si="79"/>
        <v>0</v>
      </c>
      <c r="AF44">
        <f t="shared" si="79"/>
        <v>-1.6819999999999999</v>
      </c>
      <c r="AG44">
        <f t="shared" si="56"/>
        <v>230</v>
      </c>
      <c r="AH44">
        <f t="shared" si="3"/>
        <v>197.96011723478756</v>
      </c>
      <c r="AI44">
        <f t="shared" si="13"/>
        <v>237.22222222222223</v>
      </c>
      <c r="AJ44">
        <f t="shared" si="5"/>
        <v>32.03988276521244</v>
      </c>
      <c r="AK44">
        <f t="shared" si="6"/>
        <v>75.925925925925924</v>
      </c>
      <c r="AL44">
        <f t="shared" si="7"/>
        <v>31.104010005892231</v>
      </c>
    </row>
    <row r="45" spans="1:38" x14ac:dyDescent="0.4">
      <c r="A45">
        <v>26</v>
      </c>
      <c r="B45">
        <f t="shared" ref="B45:D45" si="80">B30</f>
        <v>0</v>
      </c>
      <c r="C45">
        <f t="shared" si="80"/>
        <v>-1.6819999999999999</v>
      </c>
      <c r="D45">
        <f t="shared" si="80"/>
        <v>0</v>
      </c>
      <c r="E45">
        <f t="shared" si="23"/>
        <v>0</v>
      </c>
      <c r="F45">
        <f t="shared" si="24"/>
        <v>0</v>
      </c>
      <c r="G45">
        <f t="shared" si="25"/>
        <v>0</v>
      </c>
      <c r="H45">
        <f t="shared" si="26"/>
        <v>0</v>
      </c>
      <c r="I45">
        <f t="shared" si="27"/>
        <v>0</v>
      </c>
      <c r="J45">
        <f t="shared" si="28"/>
        <v>2.8291239999999998</v>
      </c>
      <c r="K45">
        <f t="shared" si="29"/>
        <v>0</v>
      </c>
      <c r="L45">
        <f t="shared" si="62"/>
        <v>350</v>
      </c>
      <c r="M45">
        <f t="shared" si="16"/>
        <v>0</v>
      </c>
      <c r="N45">
        <f t="shared" si="17"/>
        <v>-1.6819999999999999</v>
      </c>
      <c r="O45">
        <f t="shared" si="18"/>
        <v>0</v>
      </c>
      <c r="P45">
        <f t="shared" si="19"/>
        <v>0</v>
      </c>
      <c r="Q45">
        <f t="shared" si="20"/>
        <v>0</v>
      </c>
      <c r="R45" s="74" t="s">
        <v>138</v>
      </c>
      <c r="S45" s="39">
        <v>263.06504814634093</v>
      </c>
      <c r="T45" s="39">
        <v>5.5829946268998212</v>
      </c>
      <c r="U45" s="39">
        <v>47.118986444810211</v>
      </c>
      <c r="V45" s="39">
        <v>3.6862537576700165E-83</v>
      </c>
      <c r="W45" s="39">
        <v>252.01895654122251</v>
      </c>
      <c r="X45" s="39">
        <v>274.11113975145935</v>
      </c>
      <c r="Y45" s="39">
        <v>252.01895654122251</v>
      </c>
      <c r="Z45" s="39">
        <v>274.11113975145935</v>
      </c>
      <c r="AB45" s="72">
        <v>44</v>
      </c>
      <c r="AC45">
        <v>124</v>
      </c>
      <c r="AD45">
        <f t="shared" ref="AD45:AF45" si="81">AD30</f>
        <v>0</v>
      </c>
      <c r="AE45">
        <f t="shared" si="81"/>
        <v>0</v>
      </c>
      <c r="AF45">
        <f t="shared" si="81"/>
        <v>1.6819999999999999</v>
      </c>
      <c r="AG45">
        <f t="shared" si="56"/>
        <v>250</v>
      </c>
      <c r="AH45">
        <f t="shared" si="3"/>
        <v>197.96011723478756</v>
      </c>
      <c r="AI45">
        <f t="shared" si="13"/>
        <v>231.11111111111111</v>
      </c>
      <c r="AJ45">
        <f t="shared" si="5"/>
        <v>52.03988276521244</v>
      </c>
      <c r="AK45">
        <f t="shared" si="6"/>
        <v>83.333333333333343</v>
      </c>
      <c r="AL45">
        <f t="shared" si="7"/>
        <v>42.74720650716192</v>
      </c>
    </row>
    <row r="46" spans="1:38" x14ac:dyDescent="0.4">
      <c r="A46">
        <v>27</v>
      </c>
      <c r="B46">
        <f t="shared" ref="B46:D46" si="82">B31</f>
        <v>0</v>
      </c>
      <c r="C46">
        <f t="shared" si="82"/>
        <v>1.6819999999999999</v>
      </c>
      <c r="D46">
        <f t="shared" si="82"/>
        <v>0</v>
      </c>
      <c r="E46">
        <f t="shared" si="23"/>
        <v>0</v>
      </c>
      <c r="F46">
        <f t="shared" si="24"/>
        <v>0</v>
      </c>
      <c r="G46">
        <f t="shared" si="25"/>
        <v>0</v>
      </c>
      <c r="H46">
        <f t="shared" si="26"/>
        <v>0</v>
      </c>
      <c r="I46">
        <f t="shared" si="27"/>
        <v>0</v>
      </c>
      <c r="J46">
        <f t="shared" si="28"/>
        <v>2.8291239999999998</v>
      </c>
      <c r="K46">
        <f t="shared" si="29"/>
        <v>0</v>
      </c>
      <c r="L46">
        <f t="shared" si="62"/>
        <v>215</v>
      </c>
      <c r="M46">
        <f t="shared" si="16"/>
        <v>0</v>
      </c>
      <c r="N46">
        <f t="shared" si="17"/>
        <v>1.6819999999999999</v>
      </c>
      <c r="O46">
        <f t="shared" si="18"/>
        <v>0</v>
      </c>
      <c r="P46">
        <f t="shared" si="19"/>
        <v>0</v>
      </c>
      <c r="Q46">
        <f t="shared" si="20"/>
        <v>0</v>
      </c>
      <c r="R46" s="74" t="s">
        <v>120</v>
      </c>
      <c r="S46" s="39">
        <v>-34.568285934054039</v>
      </c>
      <c r="T46" s="39">
        <v>4.0619143992577955</v>
      </c>
      <c r="U46" s="39">
        <v>-8.5103432855134642</v>
      </c>
      <c r="V46" s="39">
        <v>3.8000331286874556E-14</v>
      </c>
      <c r="W46" s="39">
        <v>-42.604883055277853</v>
      </c>
      <c r="X46" s="39">
        <v>-26.531688812830225</v>
      </c>
      <c r="Y46" s="39">
        <v>-42.604883055277853</v>
      </c>
      <c r="Z46" s="39">
        <v>-26.531688812830225</v>
      </c>
      <c r="AB46" s="72">
        <v>45</v>
      </c>
      <c r="AC46">
        <v>131</v>
      </c>
      <c r="AD46">
        <f t="shared" ref="AD46:AF46" si="83">AD31</f>
        <v>0</v>
      </c>
      <c r="AE46">
        <f t="shared" si="83"/>
        <v>0</v>
      </c>
      <c r="AF46">
        <f t="shared" si="83"/>
        <v>0</v>
      </c>
      <c r="AG46">
        <f t="shared" si="56"/>
        <v>265</v>
      </c>
      <c r="AH46">
        <f t="shared" si="3"/>
        <v>263.06504814634093</v>
      </c>
      <c r="AI46">
        <f t="shared" si="13"/>
        <v>236.66666666666666</v>
      </c>
      <c r="AJ46">
        <f t="shared" si="5"/>
        <v>1.9349518536590722</v>
      </c>
      <c r="AK46">
        <f t="shared" si="6"/>
        <v>56.666666666666664</v>
      </c>
      <c r="AL46">
        <f t="shared" si="7"/>
        <v>7.4186889619505081</v>
      </c>
    </row>
    <row r="47" spans="1:38" x14ac:dyDescent="0.4">
      <c r="A47">
        <v>28</v>
      </c>
      <c r="B47">
        <f t="shared" ref="B47:D47" si="84">B32</f>
        <v>0</v>
      </c>
      <c r="C47">
        <f t="shared" si="84"/>
        <v>0</v>
      </c>
      <c r="D47">
        <f t="shared" si="84"/>
        <v>-1.6819999999999999</v>
      </c>
      <c r="E47">
        <f t="shared" si="23"/>
        <v>0</v>
      </c>
      <c r="F47">
        <f t="shared" si="24"/>
        <v>0</v>
      </c>
      <c r="G47">
        <f t="shared" si="25"/>
        <v>0</v>
      </c>
      <c r="H47">
        <f t="shared" si="26"/>
        <v>0</v>
      </c>
      <c r="I47">
        <f t="shared" si="27"/>
        <v>0</v>
      </c>
      <c r="J47">
        <f t="shared" si="28"/>
        <v>0</v>
      </c>
      <c r="K47">
        <f t="shared" si="29"/>
        <v>2.8291239999999998</v>
      </c>
      <c r="L47">
        <f t="shared" si="62"/>
        <v>210</v>
      </c>
      <c r="M47">
        <f t="shared" si="16"/>
        <v>0</v>
      </c>
      <c r="N47">
        <f t="shared" si="17"/>
        <v>0</v>
      </c>
      <c r="O47">
        <f t="shared" si="18"/>
        <v>0</v>
      </c>
      <c r="P47">
        <f t="shared" si="19"/>
        <v>0</v>
      </c>
      <c r="Q47">
        <f t="shared" si="20"/>
        <v>2.8291239999999998</v>
      </c>
      <c r="R47" s="74" t="s">
        <v>121</v>
      </c>
      <c r="S47" s="39">
        <v>-27.261671238263304</v>
      </c>
      <c r="T47" s="39">
        <v>4.0619143992578</v>
      </c>
      <c r="U47" s="39">
        <v>-6.7115326810541855</v>
      </c>
      <c r="V47" s="39">
        <v>5.5042769670946841E-10</v>
      </c>
      <c r="W47" s="39">
        <v>-35.298268359487125</v>
      </c>
      <c r="X47" s="39">
        <v>-19.22507411703948</v>
      </c>
      <c r="Y47" s="39">
        <v>-35.298268359487125</v>
      </c>
      <c r="Z47" s="39">
        <v>-19.22507411703948</v>
      </c>
      <c r="AB47" s="72">
        <v>46</v>
      </c>
      <c r="AC47">
        <v>11</v>
      </c>
      <c r="AD47">
        <f t="shared" ref="AD47:AF47" si="85">AD32</f>
        <v>-1</v>
      </c>
      <c r="AE47">
        <f t="shared" si="85"/>
        <v>-1</v>
      </c>
      <c r="AF47">
        <f t="shared" si="85"/>
        <v>-1</v>
      </c>
      <c r="AG47">
        <f>H3</f>
        <v>240</v>
      </c>
      <c r="AH47">
        <f t="shared" si="3"/>
        <v>340.77149499437962</v>
      </c>
      <c r="AI47">
        <f t="shared" si="13"/>
        <v>292.22222222222223</v>
      </c>
      <c r="AJ47">
        <f t="shared" si="5"/>
        <v>-100.77149499437962</v>
      </c>
      <c r="AK47">
        <f t="shared" si="6"/>
        <v>0.37037037037037041</v>
      </c>
      <c r="AL47">
        <f t="shared" si="7"/>
        <v>-118.32992413315496</v>
      </c>
    </row>
    <row r="48" spans="1:38" x14ac:dyDescent="0.4">
      <c r="A48">
        <v>29</v>
      </c>
      <c r="B48">
        <f t="shared" ref="B48:D48" si="86">B33</f>
        <v>0</v>
      </c>
      <c r="C48">
        <f t="shared" si="86"/>
        <v>0</v>
      </c>
      <c r="D48">
        <f t="shared" si="86"/>
        <v>1.6819999999999999</v>
      </c>
      <c r="E48">
        <f t="shared" si="23"/>
        <v>0</v>
      </c>
      <c r="F48">
        <f t="shared" si="24"/>
        <v>0</v>
      </c>
      <c r="G48">
        <f t="shared" si="25"/>
        <v>0</v>
      </c>
      <c r="H48">
        <f t="shared" si="26"/>
        <v>0</v>
      </c>
      <c r="I48">
        <f t="shared" si="27"/>
        <v>0</v>
      </c>
      <c r="J48">
        <f t="shared" si="28"/>
        <v>0</v>
      </c>
      <c r="K48">
        <f t="shared" si="29"/>
        <v>2.8291239999999998</v>
      </c>
      <c r="L48">
        <f t="shared" si="62"/>
        <v>255</v>
      </c>
      <c r="M48">
        <f t="shared" si="16"/>
        <v>0</v>
      </c>
      <c r="N48">
        <f t="shared" si="17"/>
        <v>0</v>
      </c>
      <c r="O48">
        <f t="shared" si="18"/>
        <v>0</v>
      </c>
      <c r="P48">
        <f t="shared" si="19"/>
        <v>0</v>
      </c>
      <c r="Q48">
        <f t="shared" si="20"/>
        <v>2.8291239999999998</v>
      </c>
      <c r="R48" s="74" t="s">
        <v>151</v>
      </c>
      <c r="S48" s="39">
        <v>26.111111111111128</v>
      </c>
      <c r="T48" s="39">
        <v>5.3074177241467924</v>
      </c>
      <c r="U48" s="39">
        <v>4.9197392156104858</v>
      </c>
      <c r="V48" s="39">
        <v>2.5909872647206787E-6</v>
      </c>
      <c r="W48" s="39">
        <v>15.610255157375583</v>
      </c>
      <c r="X48" s="39">
        <v>36.611967064846674</v>
      </c>
      <c r="Y48" s="39">
        <v>15.610255157375583</v>
      </c>
      <c r="Z48" s="39">
        <v>36.611967064846674</v>
      </c>
      <c r="AB48" s="72">
        <v>47</v>
      </c>
      <c r="AC48">
        <v>15</v>
      </c>
      <c r="AD48">
        <f t="shared" ref="AD48:AF48" si="87">AD33</f>
        <v>1</v>
      </c>
      <c r="AE48">
        <f t="shared" si="87"/>
        <v>-1</v>
      </c>
      <c r="AF48">
        <f t="shared" si="87"/>
        <v>-1</v>
      </c>
      <c r="AG48">
        <f t="shared" ref="AG48:AG61" si="88">H4</f>
        <v>220</v>
      </c>
      <c r="AH48">
        <f t="shared" si="3"/>
        <v>219.4127009040493</v>
      </c>
      <c r="AI48">
        <f t="shared" si="13"/>
        <v>191.66666666666666</v>
      </c>
      <c r="AJ48">
        <f t="shared" si="5"/>
        <v>0.58729909595069785</v>
      </c>
      <c r="AK48">
        <f t="shared" si="6"/>
        <v>55.925925925925924</v>
      </c>
      <c r="AL48">
        <f t="shared" si="7"/>
        <v>6.5878648284360866</v>
      </c>
    </row>
    <row r="49" spans="1:38" x14ac:dyDescent="0.4">
      <c r="A49">
        <v>30</v>
      </c>
      <c r="B49">
        <f t="shared" ref="B49:D49" si="89">B34</f>
        <v>0</v>
      </c>
      <c r="C49">
        <f t="shared" si="89"/>
        <v>0</v>
      </c>
      <c r="D49">
        <f t="shared" si="89"/>
        <v>0</v>
      </c>
      <c r="E49">
        <f t="shared" si="23"/>
        <v>0</v>
      </c>
      <c r="F49">
        <f t="shared" si="24"/>
        <v>0</v>
      </c>
      <c r="G49">
        <f t="shared" si="25"/>
        <v>0</v>
      </c>
      <c r="H49">
        <f t="shared" si="26"/>
        <v>0</v>
      </c>
      <c r="I49">
        <f t="shared" si="27"/>
        <v>0</v>
      </c>
      <c r="J49">
        <f t="shared" si="28"/>
        <v>0</v>
      </c>
      <c r="K49">
        <f t="shared" si="29"/>
        <v>0</v>
      </c>
      <c r="L49">
        <f t="shared" si="62"/>
        <v>255</v>
      </c>
      <c r="M49">
        <f t="shared" si="16"/>
        <v>0</v>
      </c>
      <c r="N49">
        <f t="shared" si="17"/>
        <v>0</v>
      </c>
      <c r="O49">
        <f t="shared" si="18"/>
        <v>0</v>
      </c>
      <c r="P49">
        <f t="shared" si="19"/>
        <v>0</v>
      </c>
      <c r="Q49">
        <f t="shared" si="20"/>
        <v>0</v>
      </c>
      <c r="R49" s="74" t="s">
        <v>152</v>
      </c>
      <c r="S49" s="39">
        <v>12.777777777777793</v>
      </c>
      <c r="T49" s="39">
        <v>5.3074177241467932</v>
      </c>
      <c r="U49" s="39">
        <v>2.4075319565753448</v>
      </c>
      <c r="V49" s="39">
        <v>1.7476149496369272E-2</v>
      </c>
      <c r="W49" s="39">
        <v>2.2769218240422457</v>
      </c>
      <c r="X49" s="39">
        <v>23.278633731513338</v>
      </c>
      <c r="Y49" s="39">
        <v>2.2769218240422457</v>
      </c>
      <c r="Z49" s="39">
        <v>23.278633731513338</v>
      </c>
      <c r="AB49" s="72">
        <v>48</v>
      </c>
      <c r="AC49">
        <v>24</v>
      </c>
      <c r="AD49">
        <f t="shared" ref="AD49:AF49" si="90">AD34</f>
        <v>-1</v>
      </c>
      <c r="AE49">
        <f t="shared" si="90"/>
        <v>1</v>
      </c>
      <c r="AF49">
        <f t="shared" si="90"/>
        <v>-1</v>
      </c>
      <c r="AG49">
        <f t="shared" si="88"/>
        <v>190</v>
      </c>
      <c r="AH49">
        <f t="shared" si="3"/>
        <v>208.47037474007516</v>
      </c>
      <c r="AI49">
        <f t="shared" si="13"/>
        <v>181.66666666666666</v>
      </c>
      <c r="AJ49">
        <f t="shared" si="5"/>
        <v>-18.470374740075158</v>
      </c>
      <c r="AK49">
        <f t="shared" si="6"/>
        <v>38.148148148148145</v>
      </c>
      <c r="AL49">
        <f t="shared" si="7"/>
        <v>-13.326376057385193</v>
      </c>
    </row>
    <row r="50" spans="1:38" ht="17.5" thickBot="1" x14ac:dyDescent="0.45">
      <c r="A50">
        <v>31</v>
      </c>
      <c r="B50">
        <f t="shared" ref="B50:D50" si="91">B35</f>
        <v>-1</v>
      </c>
      <c r="C50">
        <f t="shared" si="91"/>
        <v>-1</v>
      </c>
      <c r="D50">
        <f t="shared" si="91"/>
        <v>-1</v>
      </c>
      <c r="E50">
        <f t="shared" si="23"/>
        <v>1</v>
      </c>
      <c r="F50">
        <f t="shared" si="24"/>
        <v>1</v>
      </c>
      <c r="G50">
        <f t="shared" si="25"/>
        <v>1</v>
      </c>
      <c r="H50">
        <f t="shared" si="26"/>
        <v>-1</v>
      </c>
      <c r="I50">
        <f t="shared" si="27"/>
        <v>1</v>
      </c>
      <c r="J50">
        <f t="shared" si="28"/>
        <v>1</v>
      </c>
      <c r="K50">
        <f t="shared" si="29"/>
        <v>1</v>
      </c>
      <c r="L50">
        <f>G3</f>
        <v>285</v>
      </c>
      <c r="M50">
        <f t="shared" si="16"/>
        <v>-1</v>
      </c>
      <c r="N50">
        <f t="shared" si="17"/>
        <v>-1</v>
      </c>
      <c r="O50">
        <f t="shared" si="18"/>
        <v>1</v>
      </c>
      <c r="P50">
        <f t="shared" si="19"/>
        <v>1</v>
      </c>
      <c r="Q50">
        <f t="shared" si="20"/>
        <v>1</v>
      </c>
      <c r="R50" s="75" t="s">
        <v>232</v>
      </c>
      <c r="S50" s="40">
        <v>-23.012399213167527</v>
      </c>
      <c r="T50" s="40">
        <v>4.4130199057060002</v>
      </c>
      <c r="U50" s="40">
        <v>-5.214660188460214</v>
      </c>
      <c r="V50" s="40">
        <v>7.1253409104244287E-7</v>
      </c>
      <c r="W50" s="40">
        <v>-31.743667177992343</v>
      </c>
      <c r="X50" s="40">
        <v>-14.281131248342708</v>
      </c>
      <c r="Y50" s="40">
        <v>-31.743667177992343</v>
      </c>
      <c r="Z50" s="40">
        <v>-14.281131248342708</v>
      </c>
      <c r="AB50" s="72">
        <v>49</v>
      </c>
      <c r="AC50">
        <v>3</v>
      </c>
      <c r="AD50">
        <f t="shared" ref="AD50:AF50" si="92">AD35</f>
        <v>1</v>
      </c>
      <c r="AE50">
        <f t="shared" si="92"/>
        <v>1</v>
      </c>
      <c r="AF50">
        <f t="shared" si="92"/>
        <v>-1</v>
      </c>
      <c r="AG50">
        <f t="shared" si="88"/>
        <v>160</v>
      </c>
      <c r="AH50">
        <f t="shared" si="3"/>
        <v>191.55602509418941</v>
      </c>
      <c r="AI50">
        <f t="shared" si="13"/>
        <v>173.33333333333334</v>
      </c>
      <c r="AJ50">
        <f t="shared" si="5"/>
        <v>-31.556025094189408</v>
      </c>
      <c r="AK50">
        <f t="shared" si="6"/>
        <v>26.296296296296294</v>
      </c>
      <c r="AL50">
        <f t="shared" si="7"/>
        <v>-28.024882402136331</v>
      </c>
    </row>
    <row r="51" spans="1:38" x14ac:dyDescent="0.4">
      <c r="A51">
        <v>32</v>
      </c>
      <c r="B51">
        <f t="shared" ref="B51:D51" si="93">B36</f>
        <v>1</v>
      </c>
      <c r="C51">
        <f t="shared" si="93"/>
        <v>-1</v>
      </c>
      <c r="D51">
        <f t="shared" si="93"/>
        <v>-1</v>
      </c>
      <c r="E51">
        <f t="shared" si="23"/>
        <v>-1</v>
      </c>
      <c r="F51">
        <f t="shared" si="24"/>
        <v>1</v>
      </c>
      <c r="G51">
        <f t="shared" si="25"/>
        <v>-1</v>
      </c>
      <c r="H51">
        <f t="shared" si="26"/>
        <v>1</v>
      </c>
      <c r="I51">
        <f t="shared" si="27"/>
        <v>1</v>
      </c>
      <c r="J51">
        <f t="shared" si="28"/>
        <v>1</v>
      </c>
      <c r="K51">
        <f t="shared" si="29"/>
        <v>1</v>
      </c>
      <c r="L51">
        <f t="shared" ref="L51:L64" si="94">G4</f>
        <v>230</v>
      </c>
      <c r="M51">
        <f t="shared" si="16"/>
        <v>1</v>
      </c>
      <c r="N51">
        <f t="shared" si="17"/>
        <v>-1</v>
      </c>
      <c r="O51">
        <f t="shared" si="18"/>
        <v>-1</v>
      </c>
      <c r="P51">
        <f t="shared" si="19"/>
        <v>1</v>
      </c>
      <c r="Q51">
        <f t="shared" si="20"/>
        <v>1</v>
      </c>
      <c r="AB51" s="72">
        <v>50</v>
      </c>
      <c r="AC51">
        <v>13</v>
      </c>
      <c r="AD51">
        <f t="shared" ref="AD51:AF51" si="95">AD36</f>
        <v>-1</v>
      </c>
      <c r="AE51">
        <f t="shared" si="95"/>
        <v>-1</v>
      </c>
      <c r="AF51">
        <f t="shared" si="95"/>
        <v>1</v>
      </c>
      <c r="AG51">
        <f t="shared" si="88"/>
        <v>230</v>
      </c>
      <c r="AH51">
        <f t="shared" si="3"/>
        <v>315.21593943882408</v>
      </c>
      <c r="AI51">
        <f t="shared" si="13"/>
        <v>297.22222222222223</v>
      </c>
      <c r="AJ51">
        <f t="shared" si="5"/>
        <v>-85.21593943882408</v>
      </c>
      <c r="AK51">
        <f t="shared" si="6"/>
        <v>1.8518518518518516</v>
      </c>
      <c r="AL51">
        <f t="shared" si="7"/>
        <v>-92.145066996212449</v>
      </c>
    </row>
    <row r="52" spans="1:38" x14ac:dyDescent="0.4">
      <c r="A52">
        <v>33</v>
      </c>
      <c r="B52">
        <f t="shared" ref="B52:D52" si="96">B37</f>
        <v>-1</v>
      </c>
      <c r="C52">
        <f t="shared" si="96"/>
        <v>1</v>
      </c>
      <c r="D52">
        <f t="shared" si="96"/>
        <v>-1</v>
      </c>
      <c r="E52">
        <f t="shared" si="23"/>
        <v>-1</v>
      </c>
      <c r="F52">
        <f t="shared" si="24"/>
        <v>-1</v>
      </c>
      <c r="G52">
        <f t="shared" si="25"/>
        <v>1</v>
      </c>
      <c r="H52">
        <f t="shared" si="26"/>
        <v>1</v>
      </c>
      <c r="I52">
        <f t="shared" si="27"/>
        <v>1</v>
      </c>
      <c r="J52">
        <f t="shared" si="28"/>
        <v>1</v>
      </c>
      <c r="K52">
        <f t="shared" si="29"/>
        <v>1</v>
      </c>
      <c r="L52">
        <f t="shared" si="94"/>
        <v>160</v>
      </c>
      <c r="M52">
        <f t="shared" si="16"/>
        <v>-1</v>
      </c>
      <c r="N52">
        <f t="shared" si="17"/>
        <v>1</v>
      </c>
      <c r="O52">
        <f t="shared" si="18"/>
        <v>-1</v>
      </c>
      <c r="P52">
        <f t="shared" si="19"/>
        <v>-1</v>
      </c>
      <c r="Q52">
        <f t="shared" si="20"/>
        <v>1</v>
      </c>
      <c r="AB52" s="72">
        <v>51</v>
      </c>
      <c r="AC52">
        <v>6</v>
      </c>
      <c r="AD52">
        <f t="shared" ref="AD52:AF52" si="97">AD37</f>
        <v>1</v>
      </c>
      <c r="AE52">
        <f t="shared" si="97"/>
        <v>-1</v>
      </c>
      <c r="AF52">
        <f t="shared" si="97"/>
        <v>1</v>
      </c>
      <c r="AG52">
        <f t="shared" si="88"/>
        <v>200</v>
      </c>
      <c r="AH52">
        <f t="shared" si="3"/>
        <v>193.8571453484937</v>
      </c>
      <c r="AI52">
        <f t="shared" si="13"/>
        <v>154.44444444444446</v>
      </c>
      <c r="AJ52">
        <f t="shared" si="5"/>
        <v>6.1428546515062976</v>
      </c>
      <c r="AK52">
        <f t="shared" si="6"/>
        <v>58.148148148148152</v>
      </c>
      <c r="AL52">
        <f t="shared" si="7"/>
        <v>9.0885464569083201</v>
      </c>
    </row>
    <row r="53" spans="1:38" x14ac:dyDescent="0.4">
      <c r="A53">
        <v>34</v>
      </c>
      <c r="B53">
        <f t="shared" ref="B53:D53" si="98">B38</f>
        <v>1</v>
      </c>
      <c r="C53">
        <f t="shared" si="98"/>
        <v>1</v>
      </c>
      <c r="D53">
        <f t="shared" si="98"/>
        <v>-1</v>
      </c>
      <c r="E53">
        <f t="shared" si="23"/>
        <v>1</v>
      </c>
      <c r="F53">
        <f t="shared" si="24"/>
        <v>-1</v>
      </c>
      <c r="G53">
        <f t="shared" si="25"/>
        <v>-1</v>
      </c>
      <c r="H53">
        <f t="shared" si="26"/>
        <v>-1</v>
      </c>
      <c r="I53">
        <f t="shared" si="27"/>
        <v>1</v>
      </c>
      <c r="J53">
        <f t="shared" si="28"/>
        <v>1</v>
      </c>
      <c r="K53">
        <f t="shared" si="29"/>
        <v>1</v>
      </c>
      <c r="L53">
        <f t="shared" si="94"/>
        <v>160</v>
      </c>
      <c r="M53">
        <f t="shared" si="16"/>
        <v>1</v>
      </c>
      <c r="N53">
        <f t="shared" si="17"/>
        <v>1</v>
      </c>
      <c r="O53">
        <f t="shared" si="18"/>
        <v>1</v>
      </c>
      <c r="P53">
        <f t="shared" si="19"/>
        <v>-1</v>
      </c>
      <c r="Q53">
        <f t="shared" si="20"/>
        <v>1</v>
      </c>
      <c r="AB53" s="72">
        <v>52</v>
      </c>
      <c r="AC53">
        <v>14</v>
      </c>
      <c r="AD53">
        <f t="shared" ref="AD53:AF53" si="99">AD38</f>
        <v>-1</v>
      </c>
      <c r="AE53">
        <f t="shared" si="99"/>
        <v>1</v>
      </c>
      <c r="AF53">
        <f t="shared" si="99"/>
        <v>1</v>
      </c>
      <c r="AG53">
        <f t="shared" si="88"/>
        <v>230</v>
      </c>
      <c r="AH53">
        <f t="shared" si="3"/>
        <v>234.02593029563073</v>
      </c>
      <c r="AI53">
        <f t="shared" si="13"/>
        <v>225.55555555555554</v>
      </c>
      <c r="AJ53">
        <f t="shared" si="5"/>
        <v>-4.0259302956307295</v>
      </c>
      <c r="AK53">
        <f t="shared" si="6"/>
        <v>50</v>
      </c>
      <c r="AL53">
        <f t="shared" si="7"/>
        <v>-5.26327952414889E-15</v>
      </c>
    </row>
    <row r="54" spans="1:38" x14ac:dyDescent="0.4">
      <c r="A54">
        <v>35</v>
      </c>
      <c r="B54">
        <f t="shared" ref="B54:D54" si="100">B39</f>
        <v>-1</v>
      </c>
      <c r="C54">
        <f t="shared" si="100"/>
        <v>-1</v>
      </c>
      <c r="D54">
        <f t="shared" si="100"/>
        <v>1</v>
      </c>
      <c r="E54">
        <f t="shared" si="23"/>
        <v>1</v>
      </c>
      <c r="F54">
        <f t="shared" si="24"/>
        <v>-1</v>
      </c>
      <c r="G54">
        <f t="shared" si="25"/>
        <v>-1</v>
      </c>
      <c r="H54">
        <f t="shared" si="26"/>
        <v>1</v>
      </c>
      <c r="I54">
        <f t="shared" si="27"/>
        <v>1</v>
      </c>
      <c r="J54">
        <f t="shared" si="28"/>
        <v>1</v>
      </c>
      <c r="K54">
        <f t="shared" si="29"/>
        <v>1</v>
      </c>
      <c r="L54">
        <f t="shared" si="94"/>
        <v>345</v>
      </c>
      <c r="M54">
        <f t="shared" si="16"/>
        <v>-1</v>
      </c>
      <c r="N54">
        <f t="shared" si="17"/>
        <v>-1</v>
      </c>
      <c r="O54">
        <f t="shared" si="18"/>
        <v>1</v>
      </c>
      <c r="P54">
        <f t="shared" si="19"/>
        <v>-1</v>
      </c>
      <c r="Q54">
        <f t="shared" si="20"/>
        <v>1</v>
      </c>
      <c r="AB54" s="72">
        <v>53</v>
      </c>
      <c r="AC54">
        <v>5</v>
      </c>
      <c r="AD54">
        <f t="shared" ref="AD54:AF54" si="101">AD39</f>
        <v>1</v>
      </c>
      <c r="AE54">
        <f t="shared" si="101"/>
        <v>1</v>
      </c>
      <c r="AF54">
        <f t="shared" si="101"/>
        <v>1</v>
      </c>
      <c r="AG54">
        <f t="shared" si="88"/>
        <v>200</v>
      </c>
      <c r="AH54">
        <f t="shared" si="3"/>
        <v>217.11158064974501</v>
      </c>
      <c r="AI54">
        <f t="shared" si="13"/>
        <v>199.44444444444446</v>
      </c>
      <c r="AJ54">
        <f t="shared" si="5"/>
        <v>-17.111580649745008</v>
      </c>
      <c r="AK54">
        <f t="shared" si="6"/>
        <v>40.370370370370374</v>
      </c>
      <c r="AL54">
        <f t="shared" si="7"/>
        <v>-10.771490285936226</v>
      </c>
    </row>
    <row r="55" spans="1:38" x14ac:dyDescent="0.4">
      <c r="A55">
        <v>36</v>
      </c>
      <c r="B55">
        <f t="shared" ref="B55:D55" si="102">B40</f>
        <v>1</v>
      </c>
      <c r="C55">
        <f t="shared" si="102"/>
        <v>-1</v>
      </c>
      <c r="D55">
        <f t="shared" si="102"/>
        <v>1</v>
      </c>
      <c r="E55">
        <f t="shared" si="23"/>
        <v>-1</v>
      </c>
      <c r="F55">
        <f t="shared" si="24"/>
        <v>-1</v>
      </c>
      <c r="G55">
        <f t="shared" si="25"/>
        <v>1</v>
      </c>
      <c r="H55">
        <f t="shared" si="26"/>
        <v>-1</v>
      </c>
      <c r="I55">
        <f t="shared" si="27"/>
        <v>1</v>
      </c>
      <c r="J55">
        <f t="shared" si="28"/>
        <v>1</v>
      </c>
      <c r="K55">
        <f t="shared" si="29"/>
        <v>1</v>
      </c>
      <c r="L55">
        <f t="shared" si="94"/>
        <v>145</v>
      </c>
      <c r="M55">
        <f t="shared" si="16"/>
        <v>1</v>
      </c>
      <c r="N55">
        <f t="shared" si="17"/>
        <v>-1</v>
      </c>
      <c r="O55">
        <f t="shared" si="18"/>
        <v>-1</v>
      </c>
      <c r="P55">
        <f t="shared" si="19"/>
        <v>-1</v>
      </c>
      <c r="Q55">
        <f t="shared" si="20"/>
        <v>1</v>
      </c>
      <c r="AB55" s="72">
        <v>54</v>
      </c>
      <c r="AC55">
        <v>31</v>
      </c>
      <c r="AD55">
        <f t="shared" ref="AD55:AF55" si="103">AD40</f>
        <v>-1.6819999999999999</v>
      </c>
      <c r="AE55">
        <f t="shared" si="103"/>
        <v>0</v>
      </c>
      <c r="AF55">
        <f t="shared" si="103"/>
        <v>0</v>
      </c>
      <c r="AG55">
        <f t="shared" si="88"/>
        <v>280</v>
      </c>
      <c r="AH55">
        <f t="shared" si="3"/>
        <v>321.20890508741979</v>
      </c>
      <c r="AI55">
        <f t="shared" si="13"/>
        <v>353.33333333333331</v>
      </c>
      <c r="AJ55">
        <f t="shared" si="5"/>
        <v>-41.208905087419794</v>
      </c>
      <c r="AK55">
        <f t="shared" si="6"/>
        <v>19.62962962962963</v>
      </c>
      <c r="AL55">
        <f t="shared" si="7"/>
        <v>-37.776355973772965</v>
      </c>
    </row>
    <row r="56" spans="1:38" x14ac:dyDescent="0.4">
      <c r="A56">
        <v>37</v>
      </c>
      <c r="B56">
        <f t="shared" ref="B56:D56" si="104">B41</f>
        <v>-1</v>
      </c>
      <c r="C56">
        <f t="shared" si="104"/>
        <v>1</v>
      </c>
      <c r="D56">
        <f t="shared" si="104"/>
        <v>1</v>
      </c>
      <c r="E56">
        <f t="shared" si="23"/>
        <v>-1</v>
      </c>
      <c r="F56">
        <f t="shared" si="24"/>
        <v>1</v>
      </c>
      <c r="G56">
        <f t="shared" si="25"/>
        <v>-1</v>
      </c>
      <c r="H56">
        <f t="shared" si="26"/>
        <v>-1</v>
      </c>
      <c r="I56">
        <f t="shared" si="27"/>
        <v>1</v>
      </c>
      <c r="J56">
        <f t="shared" si="28"/>
        <v>1</v>
      </c>
      <c r="K56">
        <f t="shared" si="29"/>
        <v>1</v>
      </c>
      <c r="L56">
        <f t="shared" si="94"/>
        <v>230</v>
      </c>
      <c r="M56">
        <f t="shared" si="16"/>
        <v>-1</v>
      </c>
      <c r="N56">
        <f t="shared" si="17"/>
        <v>1</v>
      </c>
      <c r="O56">
        <f t="shared" si="18"/>
        <v>-1</v>
      </c>
      <c r="P56">
        <f t="shared" si="19"/>
        <v>1</v>
      </c>
      <c r="Q56">
        <f t="shared" si="20"/>
        <v>1</v>
      </c>
      <c r="AB56" s="72">
        <v>55</v>
      </c>
      <c r="AC56">
        <v>38</v>
      </c>
      <c r="AD56">
        <f t="shared" ref="AD56:AF56" si="105">AD41</f>
        <v>1.6819999999999999</v>
      </c>
      <c r="AE56">
        <f t="shared" si="105"/>
        <v>0</v>
      </c>
      <c r="AF56">
        <f t="shared" si="105"/>
        <v>0</v>
      </c>
      <c r="AG56">
        <f t="shared" si="88"/>
        <v>240</v>
      </c>
      <c r="AH56">
        <f t="shared" si="3"/>
        <v>204.92119120526203</v>
      </c>
      <c r="AI56">
        <f t="shared" si="13"/>
        <v>237.77777777777777</v>
      </c>
      <c r="AJ56">
        <f t="shared" si="5"/>
        <v>35.078808794737967</v>
      </c>
      <c r="AK56">
        <f t="shared" si="6"/>
        <v>78.888888888888886</v>
      </c>
      <c r="AL56">
        <f t="shared" si="7"/>
        <v>35.463036423675796</v>
      </c>
    </row>
    <row r="57" spans="1:38" x14ac:dyDescent="0.4">
      <c r="A57">
        <v>38</v>
      </c>
      <c r="B57">
        <f t="shared" ref="B57:D57" si="106">B42</f>
        <v>1</v>
      </c>
      <c r="C57">
        <f t="shared" si="106"/>
        <v>1</v>
      </c>
      <c r="D57">
        <f t="shared" si="106"/>
        <v>1</v>
      </c>
      <c r="E57">
        <f t="shared" si="23"/>
        <v>1</v>
      </c>
      <c r="F57">
        <f t="shared" si="24"/>
        <v>1</v>
      </c>
      <c r="G57">
        <f t="shared" si="25"/>
        <v>1</v>
      </c>
      <c r="H57">
        <f t="shared" si="26"/>
        <v>1</v>
      </c>
      <c r="I57">
        <f t="shared" si="27"/>
        <v>1</v>
      </c>
      <c r="J57">
        <f t="shared" si="28"/>
        <v>1</v>
      </c>
      <c r="K57">
        <f t="shared" si="29"/>
        <v>1</v>
      </c>
      <c r="L57">
        <f t="shared" si="94"/>
        <v>205</v>
      </c>
      <c r="M57">
        <f t="shared" si="16"/>
        <v>1</v>
      </c>
      <c r="N57">
        <f t="shared" si="17"/>
        <v>1</v>
      </c>
      <c r="O57">
        <f t="shared" si="18"/>
        <v>1</v>
      </c>
      <c r="P57">
        <f t="shared" si="19"/>
        <v>1</v>
      </c>
      <c r="Q57">
        <f t="shared" si="20"/>
        <v>1</v>
      </c>
      <c r="AB57" s="72">
        <v>56</v>
      </c>
      <c r="AC57">
        <v>36</v>
      </c>
      <c r="AD57">
        <f t="shared" ref="AD57:AF57" si="107">AD42</f>
        <v>0</v>
      </c>
      <c r="AE57">
        <f t="shared" si="107"/>
        <v>-1.6819999999999999</v>
      </c>
      <c r="AF57">
        <f t="shared" si="107"/>
        <v>0</v>
      </c>
      <c r="AG57">
        <f t="shared" si="88"/>
        <v>345</v>
      </c>
      <c r="AH57">
        <f t="shared" si="3"/>
        <v>308.91917916909983</v>
      </c>
      <c r="AI57">
        <f t="shared" si="13"/>
        <v>374.44444444444446</v>
      </c>
      <c r="AJ57">
        <f t="shared" si="5"/>
        <v>36.080820830900166</v>
      </c>
      <c r="AK57">
        <f t="shared" si="6"/>
        <v>79.629629629629633</v>
      </c>
      <c r="AL57">
        <f t="shared" si="7"/>
        <v>36.607153135407835</v>
      </c>
    </row>
    <row r="58" spans="1:38" x14ac:dyDescent="0.4">
      <c r="A58">
        <v>39</v>
      </c>
      <c r="B58">
        <f t="shared" ref="B58:D58" si="108">B43</f>
        <v>-1.6819999999999999</v>
      </c>
      <c r="C58">
        <f t="shared" si="108"/>
        <v>0</v>
      </c>
      <c r="D58">
        <f t="shared" si="108"/>
        <v>0</v>
      </c>
      <c r="E58">
        <f t="shared" si="23"/>
        <v>0</v>
      </c>
      <c r="F58">
        <f t="shared" si="24"/>
        <v>0</v>
      </c>
      <c r="G58">
        <f t="shared" si="25"/>
        <v>0</v>
      </c>
      <c r="H58">
        <f t="shared" si="26"/>
        <v>0</v>
      </c>
      <c r="I58">
        <f t="shared" si="27"/>
        <v>2.8291239999999998</v>
      </c>
      <c r="J58">
        <f t="shared" si="28"/>
        <v>0</v>
      </c>
      <c r="K58">
        <f t="shared" si="29"/>
        <v>0</v>
      </c>
      <c r="L58">
        <f t="shared" si="94"/>
        <v>300</v>
      </c>
      <c r="M58">
        <f t="shared" si="16"/>
        <v>-1.6819999999999999</v>
      </c>
      <c r="N58">
        <f t="shared" si="17"/>
        <v>0</v>
      </c>
      <c r="O58">
        <f t="shared" si="18"/>
        <v>0</v>
      </c>
      <c r="P58">
        <f t="shared" si="19"/>
        <v>0</v>
      </c>
      <c r="Q58">
        <f t="shared" si="20"/>
        <v>0</v>
      </c>
      <c r="AB58" s="72">
        <v>57</v>
      </c>
      <c r="AC58">
        <v>34</v>
      </c>
      <c r="AD58">
        <f t="shared" ref="AD58:AF58" si="109">AD43</f>
        <v>0</v>
      </c>
      <c r="AE58">
        <f t="shared" si="109"/>
        <v>1.6819999999999999</v>
      </c>
      <c r="AF58">
        <f t="shared" si="109"/>
        <v>0</v>
      </c>
      <c r="AG58">
        <f t="shared" si="88"/>
        <v>240</v>
      </c>
      <c r="AH58">
        <f t="shared" si="3"/>
        <v>217.21091712358205</v>
      </c>
      <c r="AI58">
        <f t="shared" si="13"/>
        <v>245.55555555555554</v>
      </c>
      <c r="AJ58">
        <f t="shared" si="5"/>
        <v>22.78908287641795</v>
      </c>
      <c r="AK58">
        <f t="shared" si="6"/>
        <v>72.222222222222214</v>
      </c>
      <c r="AL58">
        <f t="shared" si="7"/>
        <v>26.046130870395963</v>
      </c>
    </row>
    <row r="59" spans="1:38" x14ac:dyDescent="0.4">
      <c r="A59">
        <v>40</v>
      </c>
      <c r="B59">
        <f t="shared" ref="B59:D59" si="110">B44</f>
        <v>1.6819999999999999</v>
      </c>
      <c r="C59">
        <f t="shared" si="110"/>
        <v>0</v>
      </c>
      <c r="D59">
        <f t="shared" si="110"/>
        <v>0</v>
      </c>
      <c r="E59">
        <f t="shared" si="23"/>
        <v>0</v>
      </c>
      <c r="F59">
        <f t="shared" si="24"/>
        <v>0</v>
      </c>
      <c r="G59">
        <f t="shared" si="25"/>
        <v>0</v>
      </c>
      <c r="H59">
        <f t="shared" si="26"/>
        <v>0</v>
      </c>
      <c r="I59">
        <f t="shared" si="27"/>
        <v>2.8291239999999998</v>
      </c>
      <c r="J59">
        <f t="shared" si="28"/>
        <v>0</v>
      </c>
      <c r="K59">
        <f t="shared" si="29"/>
        <v>0</v>
      </c>
      <c r="L59">
        <f t="shared" si="94"/>
        <v>200</v>
      </c>
      <c r="M59">
        <f t="shared" si="16"/>
        <v>1.6819999999999999</v>
      </c>
      <c r="N59">
        <f t="shared" si="17"/>
        <v>0</v>
      </c>
      <c r="O59">
        <f t="shared" si="18"/>
        <v>0</v>
      </c>
      <c r="P59">
        <f t="shared" si="19"/>
        <v>0</v>
      </c>
      <c r="Q59">
        <f t="shared" si="20"/>
        <v>0</v>
      </c>
      <c r="AB59" s="72">
        <v>58</v>
      </c>
      <c r="AC59">
        <v>28</v>
      </c>
      <c r="AD59">
        <f t="shared" ref="AD59:AF59" si="111">AD44</f>
        <v>0</v>
      </c>
      <c r="AE59">
        <f t="shared" si="111"/>
        <v>0</v>
      </c>
      <c r="AF59">
        <f t="shared" si="111"/>
        <v>-1.6819999999999999</v>
      </c>
      <c r="AG59">
        <f t="shared" si="88"/>
        <v>255</v>
      </c>
      <c r="AH59">
        <f t="shared" si="3"/>
        <v>197.96011723478756</v>
      </c>
      <c r="AI59">
        <f t="shared" si="13"/>
        <v>237.22222222222223</v>
      </c>
      <c r="AJ59">
        <f t="shared" si="5"/>
        <v>57.03988276521244</v>
      </c>
      <c r="AK59">
        <f t="shared" si="6"/>
        <v>86.296296296296291</v>
      </c>
      <c r="AL59">
        <f t="shared" si="7"/>
        <v>48.328297995351974</v>
      </c>
    </row>
    <row r="60" spans="1:38" x14ac:dyDescent="0.4">
      <c r="A60">
        <v>41</v>
      </c>
      <c r="B60">
        <f t="shared" ref="B60:D60" si="112">B45</f>
        <v>0</v>
      </c>
      <c r="C60">
        <f t="shared" si="112"/>
        <v>-1.6819999999999999</v>
      </c>
      <c r="D60">
        <f t="shared" si="112"/>
        <v>0</v>
      </c>
      <c r="E60">
        <f t="shared" si="23"/>
        <v>0</v>
      </c>
      <c r="F60">
        <f t="shared" si="24"/>
        <v>0</v>
      </c>
      <c r="G60">
        <f t="shared" si="25"/>
        <v>0</v>
      </c>
      <c r="H60">
        <f t="shared" si="26"/>
        <v>0</v>
      </c>
      <c r="I60">
        <f t="shared" si="27"/>
        <v>0</v>
      </c>
      <c r="J60">
        <f t="shared" si="28"/>
        <v>2.8291239999999998</v>
      </c>
      <c r="K60">
        <f t="shared" si="29"/>
        <v>0</v>
      </c>
      <c r="L60">
        <f t="shared" si="94"/>
        <v>410</v>
      </c>
      <c r="M60">
        <f t="shared" si="16"/>
        <v>0</v>
      </c>
      <c r="N60">
        <f t="shared" si="17"/>
        <v>-1.6819999999999999</v>
      </c>
      <c r="O60">
        <f t="shared" si="18"/>
        <v>0</v>
      </c>
      <c r="P60">
        <f t="shared" si="19"/>
        <v>0</v>
      </c>
      <c r="Q60">
        <f t="shared" si="20"/>
        <v>0</v>
      </c>
      <c r="AB60" s="72">
        <v>59</v>
      </c>
      <c r="AC60">
        <v>39</v>
      </c>
      <c r="AD60">
        <f t="shared" ref="AD60:AF60" si="113">AD45</f>
        <v>0</v>
      </c>
      <c r="AE60">
        <f t="shared" si="113"/>
        <v>0</v>
      </c>
      <c r="AF60">
        <f t="shared" si="113"/>
        <v>1.6819999999999999</v>
      </c>
      <c r="AG60">
        <f t="shared" si="88"/>
        <v>220</v>
      </c>
      <c r="AH60">
        <f t="shared" si="3"/>
        <v>197.96011723478756</v>
      </c>
      <c r="AI60">
        <f t="shared" si="13"/>
        <v>231.11111111111111</v>
      </c>
      <c r="AJ60">
        <f t="shared" si="5"/>
        <v>22.03988276521244</v>
      </c>
      <c r="AK60">
        <f t="shared" si="6"/>
        <v>70</v>
      </c>
      <c r="AL60">
        <f t="shared" si="7"/>
        <v>23.171549813099382</v>
      </c>
    </row>
    <row r="61" spans="1:38" x14ac:dyDescent="0.4">
      <c r="A61">
        <v>42</v>
      </c>
      <c r="B61">
        <f t="shared" ref="B61:D61" si="114">B46</f>
        <v>0</v>
      </c>
      <c r="C61">
        <f t="shared" si="114"/>
        <v>1.6819999999999999</v>
      </c>
      <c r="D61">
        <f t="shared" si="114"/>
        <v>0</v>
      </c>
      <c r="E61">
        <f t="shared" si="23"/>
        <v>0</v>
      </c>
      <c r="F61">
        <f t="shared" si="24"/>
        <v>0</v>
      </c>
      <c r="G61">
        <f t="shared" si="25"/>
        <v>0</v>
      </c>
      <c r="H61">
        <f t="shared" si="26"/>
        <v>0</v>
      </c>
      <c r="I61">
        <f t="shared" si="27"/>
        <v>0</v>
      </c>
      <c r="J61">
        <f t="shared" si="28"/>
        <v>2.8291239999999998</v>
      </c>
      <c r="K61">
        <f t="shared" si="29"/>
        <v>0</v>
      </c>
      <c r="L61">
        <f t="shared" si="94"/>
        <v>215</v>
      </c>
      <c r="M61">
        <f t="shared" si="16"/>
        <v>0</v>
      </c>
      <c r="N61">
        <f t="shared" si="17"/>
        <v>1.6819999999999999</v>
      </c>
      <c r="O61">
        <f t="shared" si="18"/>
        <v>0</v>
      </c>
      <c r="P61">
        <f t="shared" si="19"/>
        <v>0</v>
      </c>
      <c r="Q61">
        <f t="shared" si="20"/>
        <v>0</v>
      </c>
      <c r="AB61" s="72">
        <v>60</v>
      </c>
      <c r="AC61">
        <v>40</v>
      </c>
      <c r="AD61">
        <f t="shared" ref="AD61:AF61" si="115">AD46</f>
        <v>0</v>
      </c>
      <c r="AE61">
        <f t="shared" si="115"/>
        <v>0</v>
      </c>
      <c r="AF61">
        <f t="shared" si="115"/>
        <v>0</v>
      </c>
      <c r="AG61">
        <f t="shared" si="88"/>
        <v>215</v>
      </c>
      <c r="AH61">
        <f t="shared" si="3"/>
        <v>263.06504814634093</v>
      </c>
      <c r="AI61">
        <f t="shared" si="13"/>
        <v>236.66666666666666</v>
      </c>
      <c r="AJ61">
        <f t="shared" si="5"/>
        <v>-48.065048146340928</v>
      </c>
      <c r="AK61">
        <f t="shared" si="6"/>
        <v>13.703703703703704</v>
      </c>
      <c r="AL61">
        <f t="shared" si="7"/>
        <v>-48.328297995351988</v>
      </c>
    </row>
    <row r="62" spans="1:38" x14ac:dyDescent="0.4">
      <c r="A62">
        <v>43</v>
      </c>
      <c r="B62">
        <f t="shared" ref="B62:D62" si="116">B47</f>
        <v>0</v>
      </c>
      <c r="C62">
        <f t="shared" si="116"/>
        <v>0</v>
      </c>
      <c r="D62">
        <f t="shared" si="116"/>
        <v>-1.6819999999999999</v>
      </c>
      <c r="E62">
        <f t="shared" si="23"/>
        <v>0</v>
      </c>
      <c r="F62">
        <f t="shared" si="24"/>
        <v>0</v>
      </c>
      <c r="G62">
        <f t="shared" si="25"/>
        <v>0</v>
      </c>
      <c r="H62">
        <f t="shared" si="26"/>
        <v>0</v>
      </c>
      <c r="I62">
        <f t="shared" si="27"/>
        <v>0</v>
      </c>
      <c r="J62">
        <f t="shared" si="28"/>
        <v>0</v>
      </c>
      <c r="K62">
        <f t="shared" si="29"/>
        <v>2.8291239999999998</v>
      </c>
      <c r="L62">
        <f t="shared" si="94"/>
        <v>230</v>
      </c>
      <c r="M62">
        <f t="shared" si="16"/>
        <v>0</v>
      </c>
      <c r="N62">
        <f t="shared" si="17"/>
        <v>0</v>
      </c>
      <c r="O62">
        <f t="shared" si="18"/>
        <v>0</v>
      </c>
      <c r="P62">
        <f t="shared" si="19"/>
        <v>0</v>
      </c>
      <c r="Q62">
        <f t="shared" si="20"/>
        <v>2.8291239999999998</v>
      </c>
      <c r="AB62" s="72">
        <v>61</v>
      </c>
      <c r="AC62">
        <v>59</v>
      </c>
      <c r="AD62">
        <f t="shared" ref="AD62:AF62" si="117">AD47</f>
        <v>-1</v>
      </c>
      <c r="AE62">
        <f t="shared" si="117"/>
        <v>-1</v>
      </c>
      <c r="AF62">
        <f t="shared" si="117"/>
        <v>-1</v>
      </c>
      <c r="AG62">
        <f>I3</f>
        <v>310</v>
      </c>
      <c r="AH62">
        <f t="shared" si="3"/>
        <v>340.77149499437962</v>
      </c>
      <c r="AI62">
        <f t="shared" si="13"/>
        <v>292.22222222222223</v>
      </c>
      <c r="AJ62">
        <f t="shared" si="5"/>
        <v>-30.771494994379623</v>
      </c>
      <c r="AK62">
        <f t="shared" si="6"/>
        <v>27.777777777777779</v>
      </c>
      <c r="AL62">
        <f t="shared" si="7"/>
        <v>-26.046130870395984</v>
      </c>
    </row>
    <row r="63" spans="1:38" x14ac:dyDescent="0.4">
      <c r="A63">
        <v>44</v>
      </c>
      <c r="B63">
        <f t="shared" ref="B63:D63" si="118">B48</f>
        <v>0</v>
      </c>
      <c r="C63">
        <f t="shared" si="118"/>
        <v>0</v>
      </c>
      <c r="D63">
        <f t="shared" si="118"/>
        <v>1.6819999999999999</v>
      </c>
      <c r="E63">
        <f t="shared" si="23"/>
        <v>0</v>
      </c>
      <c r="F63">
        <f t="shared" si="24"/>
        <v>0</v>
      </c>
      <c r="G63">
        <f t="shared" si="25"/>
        <v>0</v>
      </c>
      <c r="H63">
        <f t="shared" si="26"/>
        <v>0</v>
      </c>
      <c r="I63">
        <f t="shared" si="27"/>
        <v>0</v>
      </c>
      <c r="J63">
        <f t="shared" si="28"/>
        <v>0</v>
      </c>
      <c r="K63">
        <f t="shared" si="29"/>
        <v>2.8291239999999998</v>
      </c>
      <c r="L63">
        <f t="shared" si="94"/>
        <v>250</v>
      </c>
      <c r="M63">
        <f t="shared" si="16"/>
        <v>0</v>
      </c>
      <c r="N63">
        <f t="shared" si="17"/>
        <v>0</v>
      </c>
      <c r="O63">
        <f t="shared" si="18"/>
        <v>0</v>
      </c>
      <c r="P63">
        <f t="shared" si="19"/>
        <v>0</v>
      </c>
      <c r="Q63">
        <f t="shared" si="20"/>
        <v>2.8291239999999998</v>
      </c>
      <c r="AB63" s="72">
        <v>62</v>
      </c>
      <c r="AC63">
        <v>47</v>
      </c>
      <c r="AD63">
        <f t="shared" ref="AD63:AF63" si="119">AD48</f>
        <v>1</v>
      </c>
      <c r="AE63">
        <f t="shared" si="119"/>
        <v>-1</v>
      </c>
      <c r="AF63">
        <f t="shared" si="119"/>
        <v>-1</v>
      </c>
      <c r="AG63">
        <f t="shared" ref="AG63:AG76" si="120">I4</f>
        <v>155</v>
      </c>
      <c r="AH63">
        <f t="shared" si="3"/>
        <v>219.4127009040493</v>
      </c>
      <c r="AI63">
        <f t="shared" si="13"/>
        <v>191.66666666666666</v>
      </c>
      <c r="AJ63">
        <f t="shared" si="5"/>
        <v>-64.412700904049302</v>
      </c>
      <c r="AK63">
        <f t="shared" si="6"/>
        <v>3.3333333333333335</v>
      </c>
      <c r="AL63">
        <f t="shared" si="7"/>
        <v>-81.034711650709809</v>
      </c>
    </row>
    <row r="64" spans="1:38" x14ac:dyDescent="0.4">
      <c r="A64">
        <v>45</v>
      </c>
      <c r="B64">
        <f t="shared" ref="B64:D64" si="121">B49</f>
        <v>0</v>
      </c>
      <c r="C64">
        <f t="shared" si="121"/>
        <v>0</v>
      </c>
      <c r="D64">
        <f t="shared" si="121"/>
        <v>0</v>
      </c>
      <c r="E64">
        <f t="shared" si="23"/>
        <v>0</v>
      </c>
      <c r="F64">
        <f t="shared" si="24"/>
        <v>0</v>
      </c>
      <c r="G64">
        <f t="shared" si="25"/>
        <v>0</v>
      </c>
      <c r="H64">
        <f t="shared" si="26"/>
        <v>0</v>
      </c>
      <c r="I64">
        <f t="shared" si="27"/>
        <v>0</v>
      </c>
      <c r="J64">
        <f t="shared" si="28"/>
        <v>0</v>
      </c>
      <c r="K64">
        <f t="shared" si="29"/>
        <v>0</v>
      </c>
      <c r="L64">
        <f t="shared" si="94"/>
        <v>265</v>
      </c>
      <c r="M64">
        <f t="shared" si="16"/>
        <v>0</v>
      </c>
      <c r="N64">
        <f t="shared" si="17"/>
        <v>0</v>
      </c>
      <c r="O64">
        <f t="shared" si="18"/>
        <v>0</v>
      </c>
      <c r="P64">
        <f t="shared" si="19"/>
        <v>0</v>
      </c>
      <c r="Q64">
        <f t="shared" si="20"/>
        <v>0</v>
      </c>
      <c r="AB64" s="72">
        <v>63</v>
      </c>
      <c r="AC64">
        <v>51</v>
      </c>
      <c r="AD64">
        <f t="shared" ref="AD64:AF64" si="122">AD49</f>
        <v>-1</v>
      </c>
      <c r="AE64">
        <f t="shared" si="122"/>
        <v>1</v>
      </c>
      <c r="AF64">
        <f t="shared" si="122"/>
        <v>-1</v>
      </c>
      <c r="AG64">
        <f t="shared" si="120"/>
        <v>150</v>
      </c>
      <c r="AH64">
        <f t="shared" si="3"/>
        <v>208.47037474007516</v>
      </c>
      <c r="AI64">
        <f t="shared" si="13"/>
        <v>181.66666666666666</v>
      </c>
      <c r="AJ64">
        <f t="shared" si="5"/>
        <v>-58.470374740075158</v>
      </c>
      <c r="AK64">
        <f t="shared" si="6"/>
        <v>6.2962962962962958</v>
      </c>
      <c r="AL64">
        <f t="shared" si="7"/>
        <v>-67.621928392276473</v>
      </c>
    </row>
    <row r="65" spans="1:38" x14ac:dyDescent="0.4">
      <c r="A65">
        <v>46</v>
      </c>
      <c r="B65">
        <f t="shared" ref="B65:D65" si="123">B50</f>
        <v>-1</v>
      </c>
      <c r="C65">
        <f t="shared" si="123"/>
        <v>-1</v>
      </c>
      <c r="D65">
        <f t="shared" si="123"/>
        <v>-1</v>
      </c>
      <c r="E65">
        <f t="shared" si="23"/>
        <v>1</v>
      </c>
      <c r="F65">
        <f t="shared" si="24"/>
        <v>1</v>
      </c>
      <c r="G65">
        <f t="shared" si="25"/>
        <v>1</v>
      </c>
      <c r="H65">
        <f t="shared" si="26"/>
        <v>-1</v>
      </c>
      <c r="I65">
        <f t="shared" si="27"/>
        <v>1</v>
      </c>
      <c r="J65">
        <f t="shared" si="28"/>
        <v>1</v>
      </c>
      <c r="K65">
        <f t="shared" si="29"/>
        <v>1</v>
      </c>
      <c r="L65">
        <f>H3</f>
        <v>240</v>
      </c>
      <c r="M65">
        <f t="shared" si="16"/>
        <v>-1</v>
      </c>
      <c r="N65">
        <f t="shared" si="17"/>
        <v>-1</v>
      </c>
      <c r="O65">
        <f t="shared" si="18"/>
        <v>1</v>
      </c>
      <c r="P65">
        <f t="shared" si="19"/>
        <v>1</v>
      </c>
      <c r="Q65">
        <f t="shared" si="20"/>
        <v>1</v>
      </c>
      <c r="AB65" s="72">
        <v>64</v>
      </c>
      <c r="AC65">
        <v>57</v>
      </c>
      <c r="AD65">
        <f t="shared" ref="AD65:AF65" si="124">AD50</f>
        <v>1</v>
      </c>
      <c r="AE65">
        <f t="shared" si="124"/>
        <v>1</v>
      </c>
      <c r="AF65">
        <f t="shared" si="124"/>
        <v>-1</v>
      </c>
      <c r="AG65">
        <f t="shared" si="120"/>
        <v>170</v>
      </c>
      <c r="AH65">
        <f t="shared" si="3"/>
        <v>191.55602509418941</v>
      </c>
      <c r="AI65">
        <f t="shared" si="13"/>
        <v>173.33333333333334</v>
      </c>
      <c r="AJ65">
        <f t="shared" si="5"/>
        <v>-21.556025094189408</v>
      </c>
      <c r="AK65">
        <f t="shared" si="6"/>
        <v>32.962962962962962</v>
      </c>
      <c r="AL65">
        <f t="shared" si="7"/>
        <v>-19.483529327032308</v>
      </c>
    </row>
    <row r="66" spans="1:38" x14ac:dyDescent="0.4">
      <c r="A66">
        <v>47</v>
      </c>
      <c r="B66">
        <f t="shared" ref="B66:D66" si="125">B51</f>
        <v>1</v>
      </c>
      <c r="C66">
        <f t="shared" si="125"/>
        <v>-1</v>
      </c>
      <c r="D66">
        <f t="shared" si="125"/>
        <v>-1</v>
      </c>
      <c r="E66">
        <f t="shared" si="23"/>
        <v>-1</v>
      </c>
      <c r="F66">
        <f t="shared" si="24"/>
        <v>1</v>
      </c>
      <c r="G66">
        <f t="shared" si="25"/>
        <v>-1</v>
      </c>
      <c r="H66">
        <f t="shared" si="26"/>
        <v>1</v>
      </c>
      <c r="I66">
        <f t="shared" si="27"/>
        <v>1</v>
      </c>
      <c r="J66">
        <f t="shared" si="28"/>
        <v>1</v>
      </c>
      <c r="K66">
        <f t="shared" si="29"/>
        <v>1</v>
      </c>
      <c r="L66">
        <f t="shared" ref="L66:L79" si="126">H4</f>
        <v>220</v>
      </c>
      <c r="M66">
        <f t="shared" si="16"/>
        <v>1</v>
      </c>
      <c r="N66">
        <f t="shared" si="17"/>
        <v>-1</v>
      </c>
      <c r="O66">
        <f t="shared" si="18"/>
        <v>-1</v>
      </c>
      <c r="P66">
        <f t="shared" si="19"/>
        <v>1</v>
      </c>
      <c r="Q66">
        <f t="shared" si="20"/>
        <v>1</v>
      </c>
      <c r="AB66" s="72">
        <v>65</v>
      </c>
      <c r="AC66">
        <v>63</v>
      </c>
      <c r="AD66">
        <f t="shared" ref="AD66:AF66" si="127">AD51</f>
        <v>-1</v>
      </c>
      <c r="AE66">
        <f t="shared" si="127"/>
        <v>-1</v>
      </c>
      <c r="AF66">
        <f t="shared" si="127"/>
        <v>1</v>
      </c>
      <c r="AG66">
        <f t="shared" si="120"/>
        <v>285</v>
      </c>
      <c r="AH66">
        <f t="shared" si="3"/>
        <v>315.21593943882408</v>
      </c>
      <c r="AI66">
        <f t="shared" si="13"/>
        <v>297.22222222222223</v>
      </c>
      <c r="AJ66">
        <f t="shared" si="5"/>
        <v>-30.21593943882408</v>
      </c>
      <c r="AK66">
        <f t="shared" si="6"/>
        <v>28.518518518518519</v>
      </c>
      <c r="AL66">
        <f t="shared" si="7"/>
        <v>-25.07624609659872</v>
      </c>
    </row>
    <row r="67" spans="1:38" x14ac:dyDescent="0.4">
      <c r="A67">
        <v>48</v>
      </c>
      <c r="B67">
        <f t="shared" ref="B67:D67" si="128">B52</f>
        <v>-1</v>
      </c>
      <c r="C67">
        <f t="shared" si="128"/>
        <v>1</v>
      </c>
      <c r="D67">
        <f t="shared" si="128"/>
        <v>-1</v>
      </c>
      <c r="E67">
        <f t="shared" si="23"/>
        <v>-1</v>
      </c>
      <c r="F67">
        <f t="shared" si="24"/>
        <v>-1</v>
      </c>
      <c r="G67">
        <f t="shared" si="25"/>
        <v>1</v>
      </c>
      <c r="H67">
        <f t="shared" si="26"/>
        <v>1</v>
      </c>
      <c r="I67">
        <f t="shared" si="27"/>
        <v>1</v>
      </c>
      <c r="J67">
        <f t="shared" si="28"/>
        <v>1</v>
      </c>
      <c r="K67">
        <f t="shared" si="29"/>
        <v>1</v>
      </c>
      <c r="L67">
        <f t="shared" si="126"/>
        <v>190</v>
      </c>
      <c r="M67">
        <f t="shared" si="16"/>
        <v>-1</v>
      </c>
      <c r="N67">
        <f t="shared" si="17"/>
        <v>1</v>
      </c>
      <c r="O67">
        <f t="shared" si="18"/>
        <v>-1</v>
      </c>
      <c r="P67">
        <f t="shared" si="19"/>
        <v>-1</v>
      </c>
      <c r="Q67">
        <f t="shared" si="20"/>
        <v>1</v>
      </c>
      <c r="AB67" s="72">
        <v>66</v>
      </c>
      <c r="AC67">
        <v>46</v>
      </c>
      <c r="AD67">
        <f t="shared" ref="AD67:AF67" si="129">AD52</f>
        <v>1</v>
      </c>
      <c r="AE67">
        <f t="shared" si="129"/>
        <v>-1</v>
      </c>
      <c r="AF67">
        <f t="shared" si="129"/>
        <v>1</v>
      </c>
      <c r="AG67">
        <f t="shared" si="120"/>
        <v>150</v>
      </c>
      <c r="AH67">
        <f t="shared" ref="AH67:AH130" si="130">$S$45+$S$46*AD67+$S$47*AE67+$S$48*AD67*AE67+$S$49*AE67*AF67+$S$50*AF67^2</f>
        <v>193.8571453484937</v>
      </c>
      <c r="AI67">
        <f t="shared" si="13"/>
        <v>154.44444444444446</v>
      </c>
      <c r="AJ67">
        <f t="shared" ref="AJ67:AJ130" si="131">AG67-AH67</f>
        <v>-43.857145348493702</v>
      </c>
      <c r="AK67">
        <f t="shared" ref="AK67:AK130" si="132">(_xlfn.RANK.EQ(AJ67,$AJ$2:$AJ$136,1)-0.5)/135*100</f>
        <v>15.185185185185185</v>
      </c>
      <c r="AL67">
        <f t="shared" ref="AL67:AL130" si="133">_xlfn.NORM.INV(AK67/100,$AJ$138,$AJ$140)</f>
        <v>-45.4470960916507</v>
      </c>
    </row>
    <row r="68" spans="1:38" x14ac:dyDescent="0.4">
      <c r="A68">
        <v>49</v>
      </c>
      <c r="B68">
        <f t="shared" ref="B68:D68" si="134">B53</f>
        <v>1</v>
      </c>
      <c r="C68">
        <f t="shared" si="134"/>
        <v>1</v>
      </c>
      <c r="D68">
        <f t="shared" si="134"/>
        <v>-1</v>
      </c>
      <c r="E68">
        <f t="shared" si="23"/>
        <v>1</v>
      </c>
      <c r="F68">
        <f t="shared" si="24"/>
        <v>-1</v>
      </c>
      <c r="G68">
        <f t="shared" si="25"/>
        <v>-1</v>
      </c>
      <c r="H68">
        <f t="shared" si="26"/>
        <v>-1</v>
      </c>
      <c r="I68">
        <f t="shared" si="27"/>
        <v>1</v>
      </c>
      <c r="J68">
        <f t="shared" si="28"/>
        <v>1</v>
      </c>
      <c r="K68">
        <f t="shared" si="29"/>
        <v>1</v>
      </c>
      <c r="L68">
        <f t="shared" si="126"/>
        <v>160</v>
      </c>
      <c r="M68">
        <f t="shared" si="16"/>
        <v>1</v>
      </c>
      <c r="N68">
        <f t="shared" si="17"/>
        <v>1</v>
      </c>
      <c r="O68">
        <f t="shared" si="18"/>
        <v>1</v>
      </c>
      <c r="P68">
        <f t="shared" si="19"/>
        <v>-1</v>
      </c>
      <c r="Q68">
        <f t="shared" si="20"/>
        <v>1</v>
      </c>
      <c r="AB68" s="72">
        <v>67</v>
      </c>
      <c r="AC68">
        <v>58</v>
      </c>
      <c r="AD68">
        <f t="shared" ref="AD68:AF68" si="135">AD53</f>
        <v>-1</v>
      </c>
      <c r="AE68">
        <f t="shared" si="135"/>
        <v>1</v>
      </c>
      <c r="AF68">
        <f t="shared" si="135"/>
        <v>1</v>
      </c>
      <c r="AG68">
        <f t="shared" si="120"/>
        <v>210</v>
      </c>
      <c r="AH68">
        <f t="shared" si="130"/>
        <v>234.02593029563073</v>
      </c>
      <c r="AI68">
        <f t="shared" si="13"/>
        <v>225.55555555555554</v>
      </c>
      <c r="AJ68">
        <f t="shared" si="131"/>
        <v>-24.025930295630729</v>
      </c>
      <c r="AK68">
        <f t="shared" si="132"/>
        <v>30.74074074074074</v>
      </c>
      <c r="AL68">
        <f t="shared" si="133"/>
        <v>-22.23532450520042</v>
      </c>
    </row>
    <row r="69" spans="1:38" x14ac:dyDescent="0.4">
      <c r="A69">
        <v>50</v>
      </c>
      <c r="B69">
        <f t="shared" ref="B69:D69" si="136">B54</f>
        <v>-1</v>
      </c>
      <c r="C69">
        <f t="shared" si="136"/>
        <v>-1</v>
      </c>
      <c r="D69">
        <f t="shared" si="136"/>
        <v>1</v>
      </c>
      <c r="E69">
        <f t="shared" si="23"/>
        <v>1</v>
      </c>
      <c r="F69">
        <f t="shared" si="24"/>
        <v>-1</v>
      </c>
      <c r="G69">
        <f t="shared" si="25"/>
        <v>-1</v>
      </c>
      <c r="H69">
        <f t="shared" si="26"/>
        <v>1</v>
      </c>
      <c r="I69">
        <f t="shared" si="27"/>
        <v>1</v>
      </c>
      <c r="J69">
        <f t="shared" si="28"/>
        <v>1</v>
      </c>
      <c r="K69">
        <f t="shared" si="29"/>
        <v>1</v>
      </c>
      <c r="L69">
        <f t="shared" si="126"/>
        <v>230</v>
      </c>
      <c r="M69">
        <f t="shared" si="16"/>
        <v>-1</v>
      </c>
      <c r="N69">
        <f t="shared" si="17"/>
        <v>-1</v>
      </c>
      <c r="O69">
        <f t="shared" si="18"/>
        <v>1</v>
      </c>
      <c r="P69">
        <f t="shared" si="19"/>
        <v>-1</v>
      </c>
      <c r="Q69">
        <f t="shared" si="20"/>
        <v>1</v>
      </c>
      <c r="AB69" s="72">
        <v>68</v>
      </c>
      <c r="AC69">
        <v>60</v>
      </c>
      <c r="AD69">
        <f t="shared" ref="AD69:AF69" si="137">AD54</f>
        <v>1</v>
      </c>
      <c r="AE69">
        <f t="shared" si="137"/>
        <v>1</v>
      </c>
      <c r="AF69">
        <f t="shared" si="137"/>
        <v>1</v>
      </c>
      <c r="AG69">
        <f t="shared" si="120"/>
        <v>250</v>
      </c>
      <c r="AH69">
        <f t="shared" si="130"/>
        <v>217.11158064974501</v>
      </c>
      <c r="AI69">
        <f t="shared" si="13"/>
        <v>199.44444444444446</v>
      </c>
      <c r="AJ69">
        <f t="shared" si="131"/>
        <v>32.888419350254992</v>
      </c>
      <c r="AK69">
        <f t="shared" si="132"/>
        <v>76.666666666666671</v>
      </c>
      <c r="AL69">
        <f t="shared" si="133"/>
        <v>32.164116301449418</v>
      </c>
    </row>
    <row r="70" spans="1:38" x14ac:dyDescent="0.4">
      <c r="A70">
        <v>51</v>
      </c>
      <c r="B70">
        <f t="shared" ref="B70:D70" si="138">B55</f>
        <v>1</v>
      </c>
      <c r="C70">
        <f t="shared" si="138"/>
        <v>-1</v>
      </c>
      <c r="D70">
        <f t="shared" si="138"/>
        <v>1</v>
      </c>
      <c r="E70">
        <f t="shared" si="23"/>
        <v>-1</v>
      </c>
      <c r="F70">
        <f t="shared" si="24"/>
        <v>-1</v>
      </c>
      <c r="G70">
        <f t="shared" si="25"/>
        <v>1</v>
      </c>
      <c r="H70">
        <f t="shared" si="26"/>
        <v>-1</v>
      </c>
      <c r="I70">
        <f t="shared" si="27"/>
        <v>1</v>
      </c>
      <c r="J70">
        <f t="shared" si="28"/>
        <v>1</v>
      </c>
      <c r="K70">
        <f t="shared" si="29"/>
        <v>1</v>
      </c>
      <c r="L70">
        <f t="shared" si="126"/>
        <v>200</v>
      </c>
      <c r="M70">
        <f t="shared" si="16"/>
        <v>1</v>
      </c>
      <c r="N70">
        <f t="shared" si="17"/>
        <v>-1</v>
      </c>
      <c r="O70">
        <f t="shared" si="18"/>
        <v>-1</v>
      </c>
      <c r="P70">
        <f t="shared" si="19"/>
        <v>-1</v>
      </c>
      <c r="Q70">
        <f t="shared" si="20"/>
        <v>1</v>
      </c>
      <c r="AB70" s="72">
        <v>69</v>
      </c>
      <c r="AC70">
        <v>74</v>
      </c>
      <c r="AD70">
        <f t="shared" ref="AD70:AF70" si="139">AD55</f>
        <v>-1.6819999999999999</v>
      </c>
      <c r="AE70">
        <f t="shared" si="139"/>
        <v>0</v>
      </c>
      <c r="AF70">
        <f t="shared" si="139"/>
        <v>0</v>
      </c>
      <c r="AG70">
        <f t="shared" si="120"/>
        <v>350</v>
      </c>
      <c r="AH70">
        <f t="shared" si="130"/>
        <v>321.20890508741979</v>
      </c>
      <c r="AI70">
        <f t="shared" si="13"/>
        <v>353.33333333333331</v>
      </c>
      <c r="AJ70">
        <f t="shared" si="131"/>
        <v>28.791094912580206</v>
      </c>
      <c r="AK70">
        <f t="shared" si="132"/>
        <v>73.703703703703709</v>
      </c>
      <c r="AL70">
        <f t="shared" si="133"/>
        <v>28.024882402136324</v>
      </c>
    </row>
    <row r="71" spans="1:38" x14ac:dyDescent="0.4">
      <c r="A71">
        <v>52</v>
      </c>
      <c r="B71">
        <f t="shared" ref="B71:D71" si="140">B56</f>
        <v>-1</v>
      </c>
      <c r="C71">
        <f t="shared" si="140"/>
        <v>1</v>
      </c>
      <c r="D71">
        <f t="shared" si="140"/>
        <v>1</v>
      </c>
      <c r="E71">
        <f t="shared" si="23"/>
        <v>-1</v>
      </c>
      <c r="F71">
        <f t="shared" si="24"/>
        <v>1</v>
      </c>
      <c r="G71">
        <f t="shared" si="25"/>
        <v>-1</v>
      </c>
      <c r="H71">
        <f t="shared" si="26"/>
        <v>-1</v>
      </c>
      <c r="I71">
        <f t="shared" si="27"/>
        <v>1</v>
      </c>
      <c r="J71">
        <f t="shared" si="28"/>
        <v>1</v>
      </c>
      <c r="K71">
        <f t="shared" si="29"/>
        <v>1</v>
      </c>
      <c r="L71">
        <f t="shared" si="126"/>
        <v>230</v>
      </c>
      <c r="M71">
        <f t="shared" si="16"/>
        <v>-1</v>
      </c>
      <c r="N71">
        <f t="shared" si="17"/>
        <v>1</v>
      </c>
      <c r="O71">
        <f t="shared" si="18"/>
        <v>-1</v>
      </c>
      <c r="P71">
        <f t="shared" si="19"/>
        <v>1</v>
      </c>
      <c r="Q71">
        <f t="shared" si="20"/>
        <v>1</v>
      </c>
      <c r="AB71" s="72">
        <v>70</v>
      </c>
      <c r="AC71">
        <v>85</v>
      </c>
      <c r="AD71">
        <f t="shared" ref="AD71:AF71" si="141">AD56</f>
        <v>1.6819999999999999</v>
      </c>
      <c r="AE71">
        <f t="shared" si="141"/>
        <v>0</v>
      </c>
      <c r="AF71">
        <f t="shared" si="141"/>
        <v>0</v>
      </c>
      <c r="AG71">
        <f t="shared" si="120"/>
        <v>230</v>
      </c>
      <c r="AH71">
        <f t="shared" si="130"/>
        <v>204.92119120526203</v>
      </c>
      <c r="AI71">
        <f t="shared" si="13"/>
        <v>237.77777777777777</v>
      </c>
      <c r="AJ71">
        <f t="shared" si="131"/>
        <v>25.078808794737967</v>
      </c>
      <c r="AK71">
        <f t="shared" si="132"/>
        <v>72.962962962962962</v>
      </c>
      <c r="AL71">
        <f t="shared" si="133"/>
        <v>27.028730609825356</v>
      </c>
    </row>
    <row r="72" spans="1:38" x14ac:dyDescent="0.4">
      <c r="A72">
        <v>53</v>
      </c>
      <c r="B72">
        <f t="shared" ref="B72:D72" si="142">B57</f>
        <v>1</v>
      </c>
      <c r="C72">
        <f t="shared" si="142"/>
        <v>1</v>
      </c>
      <c r="D72">
        <f t="shared" si="142"/>
        <v>1</v>
      </c>
      <c r="E72">
        <f t="shared" si="23"/>
        <v>1</v>
      </c>
      <c r="F72">
        <f t="shared" si="24"/>
        <v>1</v>
      </c>
      <c r="G72">
        <f t="shared" si="25"/>
        <v>1</v>
      </c>
      <c r="H72">
        <f t="shared" si="26"/>
        <v>1</v>
      </c>
      <c r="I72">
        <f t="shared" si="27"/>
        <v>1</v>
      </c>
      <c r="J72">
        <f t="shared" si="28"/>
        <v>1</v>
      </c>
      <c r="K72">
        <f t="shared" si="29"/>
        <v>1</v>
      </c>
      <c r="L72">
        <f t="shared" si="126"/>
        <v>200</v>
      </c>
      <c r="M72">
        <f t="shared" si="16"/>
        <v>1</v>
      </c>
      <c r="N72">
        <f t="shared" si="17"/>
        <v>1</v>
      </c>
      <c r="O72">
        <f t="shared" si="18"/>
        <v>1</v>
      </c>
      <c r="P72">
        <f t="shared" si="19"/>
        <v>1</v>
      </c>
      <c r="Q72">
        <f t="shared" si="20"/>
        <v>1</v>
      </c>
      <c r="AB72" s="72">
        <v>71</v>
      </c>
      <c r="AC72">
        <v>72</v>
      </c>
      <c r="AD72">
        <f t="shared" ref="AD72:AF72" si="143">AD57</f>
        <v>0</v>
      </c>
      <c r="AE72">
        <f t="shared" si="143"/>
        <v>-1.6819999999999999</v>
      </c>
      <c r="AF72">
        <f t="shared" si="143"/>
        <v>0</v>
      </c>
      <c r="AG72">
        <f t="shared" si="120"/>
        <v>370</v>
      </c>
      <c r="AH72">
        <f t="shared" si="130"/>
        <v>308.91917916909983</v>
      </c>
      <c r="AI72">
        <f t="shared" si="13"/>
        <v>374.44444444444446</v>
      </c>
      <c r="AJ72">
        <f t="shared" si="131"/>
        <v>61.080820830900166</v>
      </c>
      <c r="AK72">
        <f t="shared" si="132"/>
        <v>89.259259259259267</v>
      </c>
      <c r="AL72">
        <f t="shared" si="133"/>
        <v>54.810747896368589</v>
      </c>
    </row>
    <row r="73" spans="1:38" x14ac:dyDescent="0.4">
      <c r="A73">
        <v>54</v>
      </c>
      <c r="B73">
        <f t="shared" ref="B73:D73" si="144">B58</f>
        <v>-1.6819999999999999</v>
      </c>
      <c r="C73">
        <f t="shared" si="144"/>
        <v>0</v>
      </c>
      <c r="D73">
        <f t="shared" si="144"/>
        <v>0</v>
      </c>
      <c r="E73">
        <f t="shared" si="23"/>
        <v>0</v>
      </c>
      <c r="F73">
        <f t="shared" si="24"/>
        <v>0</v>
      </c>
      <c r="G73">
        <f t="shared" si="25"/>
        <v>0</v>
      </c>
      <c r="H73">
        <f t="shared" si="26"/>
        <v>0</v>
      </c>
      <c r="I73">
        <f t="shared" si="27"/>
        <v>2.8291239999999998</v>
      </c>
      <c r="J73">
        <f t="shared" si="28"/>
        <v>0</v>
      </c>
      <c r="K73">
        <f t="shared" si="29"/>
        <v>0</v>
      </c>
      <c r="L73">
        <f t="shared" si="126"/>
        <v>280</v>
      </c>
      <c r="M73">
        <f t="shared" si="16"/>
        <v>-1.6819999999999999</v>
      </c>
      <c r="N73">
        <f t="shared" si="17"/>
        <v>0</v>
      </c>
      <c r="O73">
        <f t="shared" si="18"/>
        <v>0</v>
      </c>
      <c r="P73">
        <f t="shared" si="19"/>
        <v>0</v>
      </c>
      <c r="Q73">
        <f t="shared" si="20"/>
        <v>0</v>
      </c>
      <c r="AB73" s="72">
        <v>72</v>
      </c>
      <c r="AC73">
        <v>76</v>
      </c>
      <c r="AD73">
        <f t="shared" ref="AD73:AF73" si="145">AD58</f>
        <v>0</v>
      </c>
      <c r="AE73">
        <f t="shared" si="145"/>
        <v>1.6819999999999999</v>
      </c>
      <c r="AF73">
        <f t="shared" si="145"/>
        <v>0</v>
      </c>
      <c r="AG73">
        <f t="shared" si="120"/>
        <v>230</v>
      </c>
      <c r="AH73">
        <f t="shared" si="130"/>
        <v>217.21091712358205</v>
      </c>
      <c r="AI73">
        <f t="shared" si="13"/>
        <v>245.55555555555554</v>
      </c>
      <c r="AJ73">
        <f t="shared" si="131"/>
        <v>12.78908287641795</v>
      </c>
      <c r="AK73">
        <f t="shared" si="132"/>
        <v>64.81481481481481</v>
      </c>
      <c r="AL73">
        <f t="shared" si="133"/>
        <v>16.805350757220648</v>
      </c>
    </row>
    <row r="74" spans="1:38" x14ac:dyDescent="0.4">
      <c r="A74">
        <v>55</v>
      </c>
      <c r="B74">
        <f t="shared" ref="B74:D74" si="146">B59</f>
        <v>1.6819999999999999</v>
      </c>
      <c r="C74">
        <f t="shared" si="146"/>
        <v>0</v>
      </c>
      <c r="D74">
        <f t="shared" si="146"/>
        <v>0</v>
      </c>
      <c r="E74">
        <f t="shared" si="23"/>
        <v>0</v>
      </c>
      <c r="F74">
        <f t="shared" si="24"/>
        <v>0</v>
      </c>
      <c r="G74">
        <f t="shared" si="25"/>
        <v>0</v>
      </c>
      <c r="H74">
        <f t="shared" si="26"/>
        <v>0</v>
      </c>
      <c r="I74">
        <f t="shared" si="27"/>
        <v>2.8291239999999998</v>
      </c>
      <c r="J74">
        <f t="shared" si="28"/>
        <v>0</v>
      </c>
      <c r="K74">
        <f t="shared" si="29"/>
        <v>0</v>
      </c>
      <c r="L74">
        <f t="shared" si="126"/>
        <v>240</v>
      </c>
      <c r="M74">
        <f t="shared" si="16"/>
        <v>1.6819999999999999</v>
      </c>
      <c r="N74">
        <f t="shared" si="17"/>
        <v>0</v>
      </c>
      <c r="O74">
        <f t="shared" si="18"/>
        <v>0</v>
      </c>
      <c r="P74">
        <f t="shared" si="19"/>
        <v>0</v>
      </c>
      <c r="Q74">
        <f t="shared" si="20"/>
        <v>0</v>
      </c>
      <c r="AB74" s="72">
        <v>73</v>
      </c>
      <c r="AC74">
        <v>81</v>
      </c>
      <c r="AD74">
        <f t="shared" ref="AD74:AF74" si="147">AD59</f>
        <v>0</v>
      </c>
      <c r="AE74">
        <f t="shared" si="147"/>
        <v>0</v>
      </c>
      <c r="AF74">
        <f t="shared" si="147"/>
        <v>-1.6819999999999999</v>
      </c>
      <c r="AG74">
        <f t="shared" si="120"/>
        <v>245</v>
      </c>
      <c r="AH74">
        <f t="shared" si="130"/>
        <v>197.96011723478756</v>
      </c>
      <c r="AI74">
        <f t="shared" si="13"/>
        <v>237.22222222222223</v>
      </c>
      <c r="AJ74">
        <f t="shared" si="131"/>
        <v>47.03988276521244</v>
      </c>
      <c r="AK74">
        <f t="shared" si="132"/>
        <v>82.592592592592595</v>
      </c>
      <c r="AL74">
        <f t="shared" si="133"/>
        <v>41.455440900294199</v>
      </c>
    </row>
    <row r="75" spans="1:38" x14ac:dyDescent="0.4">
      <c r="A75">
        <v>56</v>
      </c>
      <c r="B75">
        <f t="shared" ref="B75:D75" si="148">B60</f>
        <v>0</v>
      </c>
      <c r="C75">
        <f t="shared" si="148"/>
        <v>-1.6819999999999999</v>
      </c>
      <c r="D75">
        <f t="shared" si="148"/>
        <v>0</v>
      </c>
      <c r="E75">
        <f t="shared" si="23"/>
        <v>0</v>
      </c>
      <c r="F75">
        <f t="shared" si="24"/>
        <v>0</v>
      </c>
      <c r="G75">
        <f t="shared" si="25"/>
        <v>0</v>
      </c>
      <c r="H75">
        <f t="shared" si="26"/>
        <v>0</v>
      </c>
      <c r="I75">
        <f t="shared" si="27"/>
        <v>0</v>
      </c>
      <c r="J75">
        <f t="shared" si="28"/>
        <v>2.8291239999999998</v>
      </c>
      <c r="K75">
        <f t="shared" si="29"/>
        <v>0</v>
      </c>
      <c r="L75">
        <f t="shared" si="126"/>
        <v>345</v>
      </c>
      <c r="M75">
        <f t="shared" si="16"/>
        <v>0</v>
      </c>
      <c r="N75">
        <f t="shared" si="17"/>
        <v>-1.6819999999999999</v>
      </c>
      <c r="O75">
        <f t="shared" si="18"/>
        <v>0</v>
      </c>
      <c r="P75">
        <f t="shared" si="19"/>
        <v>0</v>
      </c>
      <c r="Q75">
        <f t="shared" si="20"/>
        <v>0</v>
      </c>
      <c r="AB75" s="72">
        <v>74</v>
      </c>
      <c r="AC75">
        <v>71</v>
      </c>
      <c r="AD75">
        <f t="shared" ref="AD75:AF75" si="149">AD60</f>
        <v>0</v>
      </c>
      <c r="AE75">
        <f t="shared" si="149"/>
        <v>0</v>
      </c>
      <c r="AF75">
        <f t="shared" si="149"/>
        <v>1.6819999999999999</v>
      </c>
      <c r="AG75">
        <f t="shared" si="120"/>
        <v>285</v>
      </c>
      <c r="AH75">
        <f t="shared" si="130"/>
        <v>197.96011723478756</v>
      </c>
      <c r="AI75">
        <f t="shared" si="13"/>
        <v>231.11111111111111</v>
      </c>
      <c r="AJ75">
        <f t="shared" si="131"/>
        <v>87.03988276521244</v>
      </c>
      <c r="AK75">
        <f t="shared" si="132"/>
        <v>95.925925925925924</v>
      </c>
      <c r="AL75">
        <f t="shared" si="133"/>
        <v>76.980113019995315</v>
      </c>
    </row>
    <row r="76" spans="1:38" x14ac:dyDescent="0.4">
      <c r="A76">
        <v>57</v>
      </c>
      <c r="B76">
        <f t="shared" ref="B76:D76" si="150">B61</f>
        <v>0</v>
      </c>
      <c r="C76">
        <f t="shared" si="150"/>
        <v>1.6819999999999999</v>
      </c>
      <c r="D76">
        <f t="shared" si="150"/>
        <v>0</v>
      </c>
      <c r="E76">
        <f t="shared" si="23"/>
        <v>0</v>
      </c>
      <c r="F76">
        <f t="shared" si="24"/>
        <v>0</v>
      </c>
      <c r="G76">
        <f t="shared" si="25"/>
        <v>0</v>
      </c>
      <c r="H76">
        <f t="shared" si="26"/>
        <v>0</v>
      </c>
      <c r="I76">
        <f t="shared" si="27"/>
        <v>0</v>
      </c>
      <c r="J76">
        <f t="shared" si="28"/>
        <v>2.8291239999999998</v>
      </c>
      <c r="K76">
        <f t="shared" si="29"/>
        <v>0</v>
      </c>
      <c r="L76">
        <f t="shared" si="126"/>
        <v>240</v>
      </c>
      <c r="M76">
        <f t="shared" si="16"/>
        <v>0</v>
      </c>
      <c r="N76">
        <f t="shared" si="17"/>
        <v>1.6819999999999999</v>
      </c>
      <c r="O76">
        <f t="shared" si="18"/>
        <v>0</v>
      </c>
      <c r="P76">
        <f t="shared" si="19"/>
        <v>0</v>
      </c>
      <c r="Q76">
        <f t="shared" si="20"/>
        <v>0</v>
      </c>
      <c r="AB76" s="72">
        <v>75</v>
      </c>
      <c r="AC76">
        <v>86</v>
      </c>
      <c r="AD76">
        <f t="shared" ref="AD76:AF76" si="151">AD61</f>
        <v>0</v>
      </c>
      <c r="AE76">
        <f t="shared" si="151"/>
        <v>0</v>
      </c>
      <c r="AF76">
        <f t="shared" si="151"/>
        <v>0</v>
      </c>
      <c r="AG76">
        <f t="shared" si="120"/>
        <v>210</v>
      </c>
      <c r="AH76">
        <f t="shared" si="130"/>
        <v>263.06504814634093</v>
      </c>
      <c r="AI76">
        <f t="shared" si="13"/>
        <v>236.66666666666666</v>
      </c>
      <c r="AJ76">
        <f t="shared" si="131"/>
        <v>-53.065048146340928</v>
      </c>
      <c r="AK76">
        <f t="shared" si="132"/>
        <v>10.74074074074074</v>
      </c>
      <c r="AL76">
        <f t="shared" si="133"/>
        <v>-54.810747896368596</v>
      </c>
    </row>
    <row r="77" spans="1:38" x14ac:dyDescent="0.4">
      <c r="A77">
        <v>58</v>
      </c>
      <c r="B77">
        <f t="shared" ref="B77:D77" si="152">B62</f>
        <v>0</v>
      </c>
      <c r="C77">
        <f t="shared" si="152"/>
        <v>0</v>
      </c>
      <c r="D77">
        <f t="shared" si="152"/>
        <v>-1.6819999999999999</v>
      </c>
      <c r="E77">
        <f t="shared" si="23"/>
        <v>0</v>
      </c>
      <c r="F77">
        <f t="shared" si="24"/>
        <v>0</v>
      </c>
      <c r="G77">
        <f t="shared" si="25"/>
        <v>0</v>
      </c>
      <c r="H77">
        <f t="shared" si="26"/>
        <v>0</v>
      </c>
      <c r="I77">
        <f t="shared" si="27"/>
        <v>0</v>
      </c>
      <c r="J77">
        <f t="shared" si="28"/>
        <v>0</v>
      </c>
      <c r="K77">
        <f t="shared" si="29"/>
        <v>2.8291239999999998</v>
      </c>
      <c r="L77">
        <f t="shared" si="126"/>
        <v>255</v>
      </c>
      <c r="M77">
        <f t="shared" si="16"/>
        <v>0</v>
      </c>
      <c r="N77">
        <f t="shared" si="17"/>
        <v>0</v>
      </c>
      <c r="O77">
        <f t="shared" si="18"/>
        <v>0</v>
      </c>
      <c r="P77">
        <f t="shared" si="19"/>
        <v>0</v>
      </c>
      <c r="Q77">
        <f t="shared" si="20"/>
        <v>2.8291239999999998</v>
      </c>
      <c r="AB77" s="72">
        <v>76</v>
      </c>
      <c r="AC77">
        <v>111</v>
      </c>
      <c r="AD77">
        <f t="shared" ref="AD77:AF77" si="153">AD62</f>
        <v>-1</v>
      </c>
      <c r="AE77">
        <f t="shared" si="153"/>
        <v>-1</v>
      </c>
      <c r="AF77">
        <f t="shared" si="153"/>
        <v>-1</v>
      </c>
      <c r="AG77">
        <f>J3</f>
        <v>300</v>
      </c>
      <c r="AH77">
        <f t="shared" si="130"/>
        <v>340.77149499437962</v>
      </c>
      <c r="AI77">
        <f t="shared" si="13"/>
        <v>292.22222222222223</v>
      </c>
      <c r="AJ77">
        <f t="shared" si="131"/>
        <v>-40.771494994379623</v>
      </c>
      <c r="AK77">
        <f t="shared" si="132"/>
        <v>20.37037037037037</v>
      </c>
      <c r="AL77">
        <f t="shared" si="133"/>
        <v>-36.607153135407849</v>
      </c>
    </row>
    <row r="78" spans="1:38" x14ac:dyDescent="0.4">
      <c r="A78">
        <v>59</v>
      </c>
      <c r="B78">
        <f t="shared" ref="B78:D78" si="154">B63</f>
        <v>0</v>
      </c>
      <c r="C78">
        <f t="shared" si="154"/>
        <v>0</v>
      </c>
      <c r="D78">
        <f t="shared" si="154"/>
        <v>1.6819999999999999</v>
      </c>
      <c r="E78">
        <f t="shared" si="23"/>
        <v>0</v>
      </c>
      <c r="F78">
        <f t="shared" si="24"/>
        <v>0</v>
      </c>
      <c r="G78">
        <f t="shared" si="25"/>
        <v>0</v>
      </c>
      <c r="H78">
        <f t="shared" si="26"/>
        <v>0</v>
      </c>
      <c r="I78">
        <f t="shared" si="27"/>
        <v>0</v>
      </c>
      <c r="J78">
        <f t="shared" si="28"/>
        <v>0</v>
      </c>
      <c r="K78">
        <f t="shared" si="29"/>
        <v>2.8291239999999998</v>
      </c>
      <c r="L78">
        <f t="shared" si="126"/>
        <v>220</v>
      </c>
      <c r="M78">
        <f t="shared" si="16"/>
        <v>0</v>
      </c>
      <c r="N78">
        <f t="shared" si="17"/>
        <v>0</v>
      </c>
      <c r="O78">
        <f t="shared" si="18"/>
        <v>0</v>
      </c>
      <c r="P78">
        <f t="shared" si="19"/>
        <v>0</v>
      </c>
      <c r="Q78">
        <f t="shared" si="20"/>
        <v>2.8291239999999998</v>
      </c>
      <c r="AB78" s="72">
        <v>77</v>
      </c>
      <c r="AC78">
        <v>106</v>
      </c>
      <c r="AD78">
        <f t="shared" ref="AD78:AF78" si="155">AD63</f>
        <v>1</v>
      </c>
      <c r="AE78">
        <f t="shared" si="155"/>
        <v>-1</v>
      </c>
      <c r="AF78">
        <f t="shared" si="155"/>
        <v>-1</v>
      </c>
      <c r="AG78">
        <f t="shared" ref="AG78:AG91" si="156">J4</f>
        <v>200</v>
      </c>
      <c r="AH78">
        <f t="shared" si="130"/>
        <v>219.4127009040493</v>
      </c>
      <c r="AI78">
        <f t="shared" si="13"/>
        <v>191.66666666666666</v>
      </c>
      <c r="AJ78">
        <f t="shared" si="131"/>
        <v>-19.412700904049302</v>
      </c>
      <c r="AK78">
        <f t="shared" si="132"/>
        <v>35.925925925925931</v>
      </c>
      <c r="AL78">
        <f t="shared" si="133"/>
        <v>-15.926645396705004</v>
      </c>
    </row>
    <row r="79" spans="1:38" x14ac:dyDescent="0.4">
      <c r="A79">
        <v>60</v>
      </c>
      <c r="B79">
        <f t="shared" ref="B79:D79" si="157">B64</f>
        <v>0</v>
      </c>
      <c r="C79">
        <f t="shared" si="157"/>
        <v>0</v>
      </c>
      <c r="D79">
        <f t="shared" si="157"/>
        <v>0</v>
      </c>
      <c r="E79">
        <f t="shared" si="23"/>
        <v>0</v>
      </c>
      <c r="F79">
        <f t="shared" si="24"/>
        <v>0</v>
      </c>
      <c r="G79">
        <f t="shared" si="25"/>
        <v>0</v>
      </c>
      <c r="H79">
        <f t="shared" si="26"/>
        <v>0</v>
      </c>
      <c r="I79">
        <f t="shared" si="27"/>
        <v>0</v>
      </c>
      <c r="J79">
        <f t="shared" si="28"/>
        <v>0</v>
      </c>
      <c r="K79">
        <f t="shared" si="29"/>
        <v>0</v>
      </c>
      <c r="L79">
        <f t="shared" si="126"/>
        <v>215</v>
      </c>
      <c r="M79">
        <f t="shared" si="16"/>
        <v>0</v>
      </c>
      <c r="N79">
        <f t="shared" si="17"/>
        <v>0</v>
      </c>
      <c r="O79">
        <f t="shared" si="18"/>
        <v>0</v>
      </c>
      <c r="P79">
        <f t="shared" si="19"/>
        <v>0</v>
      </c>
      <c r="Q79">
        <f t="shared" si="20"/>
        <v>0</v>
      </c>
      <c r="AB79" s="72">
        <v>78</v>
      </c>
      <c r="AC79">
        <v>95</v>
      </c>
      <c r="AD79">
        <f t="shared" ref="AD79:AF79" si="158">AD64</f>
        <v>-1</v>
      </c>
      <c r="AE79">
        <f t="shared" si="158"/>
        <v>1</v>
      </c>
      <c r="AF79">
        <f t="shared" si="158"/>
        <v>-1</v>
      </c>
      <c r="AG79">
        <f t="shared" si="156"/>
        <v>190</v>
      </c>
      <c r="AH79">
        <f t="shared" si="130"/>
        <v>208.47037474007516</v>
      </c>
      <c r="AI79">
        <f t="shared" si="13"/>
        <v>181.66666666666666</v>
      </c>
      <c r="AJ79">
        <f t="shared" si="131"/>
        <v>-18.470374740075158</v>
      </c>
      <c r="AK79">
        <f t="shared" si="132"/>
        <v>38.148148148148145</v>
      </c>
      <c r="AL79">
        <f t="shared" si="133"/>
        <v>-13.326376057385193</v>
      </c>
    </row>
    <row r="80" spans="1:38" x14ac:dyDescent="0.4">
      <c r="A80">
        <v>61</v>
      </c>
      <c r="B80">
        <f t="shared" ref="B80:D80" si="159">B65</f>
        <v>-1</v>
      </c>
      <c r="C80">
        <f t="shared" si="159"/>
        <v>-1</v>
      </c>
      <c r="D80">
        <f t="shared" si="159"/>
        <v>-1</v>
      </c>
      <c r="E80">
        <f t="shared" si="23"/>
        <v>1</v>
      </c>
      <c r="F80">
        <f t="shared" si="24"/>
        <v>1</v>
      </c>
      <c r="G80">
        <f t="shared" si="25"/>
        <v>1</v>
      </c>
      <c r="H80">
        <f t="shared" si="26"/>
        <v>-1</v>
      </c>
      <c r="I80">
        <f t="shared" si="27"/>
        <v>1</v>
      </c>
      <c r="J80">
        <f t="shared" si="28"/>
        <v>1</v>
      </c>
      <c r="K80">
        <f t="shared" si="29"/>
        <v>1</v>
      </c>
      <c r="L80">
        <f>I3</f>
        <v>310</v>
      </c>
      <c r="M80">
        <f t="shared" si="16"/>
        <v>-1</v>
      </c>
      <c r="N80">
        <f t="shared" si="17"/>
        <v>-1</v>
      </c>
      <c r="O80">
        <f t="shared" si="18"/>
        <v>1</v>
      </c>
      <c r="P80">
        <f t="shared" si="19"/>
        <v>1</v>
      </c>
      <c r="Q80">
        <f t="shared" si="20"/>
        <v>1</v>
      </c>
      <c r="AB80" s="72">
        <v>79</v>
      </c>
      <c r="AC80">
        <v>93</v>
      </c>
      <c r="AD80">
        <f t="shared" ref="AD80:AF80" si="160">AD65</f>
        <v>1</v>
      </c>
      <c r="AE80">
        <f t="shared" si="160"/>
        <v>1</v>
      </c>
      <c r="AF80">
        <f t="shared" si="160"/>
        <v>-1</v>
      </c>
      <c r="AG80">
        <f t="shared" si="156"/>
        <v>185</v>
      </c>
      <c r="AH80">
        <f t="shared" si="130"/>
        <v>191.55602509418941</v>
      </c>
      <c r="AI80">
        <f t="shared" si="13"/>
        <v>173.33333333333334</v>
      </c>
      <c r="AJ80">
        <f t="shared" si="131"/>
        <v>-6.5560250941894083</v>
      </c>
      <c r="AK80">
        <f t="shared" si="132"/>
        <v>47.777777777777779</v>
      </c>
      <c r="AL80">
        <f t="shared" si="133"/>
        <v>-2.4626016706881781</v>
      </c>
    </row>
    <row r="81" spans="1:38" x14ac:dyDescent="0.4">
      <c r="A81">
        <v>62</v>
      </c>
      <c r="B81">
        <f t="shared" ref="B81:D81" si="161">B66</f>
        <v>1</v>
      </c>
      <c r="C81">
        <f t="shared" si="161"/>
        <v>-1</v>
      </c>
      <c r="D81">
        <f t="shared" si="161"/>
        <v>-1</v>
      </c>
      <c r="E81">
        <f t="shared" si="23"/>
        <v>-1</v>
      </c>
      <c r="F81">
        <f t="shared" si="24"/>
        <v>1</v>
      </c>
      <c r="G81">
        <f t="shared" si="25"/>
        <v>-1</v>
      </c>
      <c r="H81">
        <f t="shared" si="26"/>
        <v>1</v>
      </c>
      <c r="I81">
        <f t="shared" si="27"/>
        <v>1</v>
      </c>
      <c r="J81">
        <f t="shared" si="28"/>
        <v>1</v>
      </c>
      <c r="K81">
        <f t="shared" si="29"/>
        <v>1</v>
      </c>
      <c r="L81">
        <f t="shared" ref="L81:L94" si="162">I4</f>
        <v>155</v>
      </c>
      <c r="M81">
        <f t="shared" si="16"/>
        <v>1</v>
      </c>
      <c r="N81">
        <f t="shared" si="17"/>
        <v>-1</v>
      </c>
      <c r="O81">
        <f t="shared" si="18"/>
        <v>-1</v>
      </c>
      <c r="P81">
        <f t="shared" si="19"/>
        <v>1</v>
      </c>
      <c r="Q81">
        <f t="shared" si="20"/>
        <v>1</v>
      </c>
      <c r="AB81" s="72">
        <v>80</v>
      </c>
      <c r="AC81">
        <v>97</v>
      </c>
      <c r="AD81">
        <f t="shared" ref="AD81:AF81" si="163">AD66</f>
        <v>-1</v>
      </c>
      <c r="AE81">
        <f t="shared" si="163"/>
        <v>-1</v>
      </c>
      <c r="AF81">
        <f t="shared" si="163"/>
        <v>1</v>
      </c>
      <c r="AG81">
        <f t="shared" si="156"/>
        <v>270</v>
      </c>
      <c r="AH81">
        <f t="shared" si="130"/>
        <v>315.21593943882408</v>
      </c>
      <c r="AI81">
        <f t="shared" si="13"/>
        <v>297.22222222222223</v>
      </c>
      <c r="AJ81">
        <f t="shared" si="131"/>
        <v>-45.21593943882408</v>
      </c>
      <c r="AK81">
        <f t="shared" si="132"/>
        <v>14.444444444444443</v>
      </c>
      <c r="AL81">
        <f t="shared" si="133"/>
        <v>-46.862789528893742</v>
      </c>
    </row>
    <row r="82" spans="1:38" x14ac:dyDescent="0.4">
      <c r="A82">
        <v>63</v>
      </c>
      <c r="B82">
        <f t="shared" ref="B82:D82" si="164">B67</f>
        <v>-1</v>
      </c>
      <c r="C82">
        <f t="shared" si="164"/>
        <v>1</v>
      </c>
      <c r="D82">
        <f t="shared" si="164"/>
        <v>-1</v>
      </c>
      <c r="E82">
        <f t="shared" si="23"/>
        <v>-1</v>
      </c>
      <c r="F82">
        <f t="shared" si="24"/>
        <v>-1</v>
      </c>
      <c r="G82">
        <f t="shared" si="25"/>
        <v>1</v>
      </c>
      <c r="H82">
        <f t="shared" si="26"/>
        <v>1</v>
      </c>
      <c r="I82">
        <f t="shared" si="27"/>
        <v>1</v>
      </c>
      <c r="J82">
        <f t="shared" si="28"/>
        <v>1</v>
      </c>
      <c r="K82">
        <f t="shared" si="29"/>
        <v>1</v>
      </c>
      <c r="L82">
        <f t="shared" si="162"/>
        <v>150</v>
      </c>
      <c r="M82">
        <f t="shared" si="16"/>
        <v>-1</v>
      </c>
      <c r="N82">
        <f t="shared" si="17"/>
        <v>1</v>
      </c>
      <c r="O82">
        <f t="shared" si="18"/>
        <v>-1</v>
      </c>
      <c r="P82">
        <f t="shared" si="19"/>
        <v>-1</v>
      </c>
      <c r="Q82">
        <f t="shared" si="20"/>
        <v>1</v>
      </c>
      <c r="AB82" s="72">
        <v>81</v>
      </c>
      <c r="AC82">
        <v>107</v>
      </c>
      <c r="AD82">
        <f t="shared" ref="AD82:AF82" si="165">AD67</f>
        <v>1</v>
      </c>
      <c r="AE82">
        <f t="shared" si="165"/>
        <v>-1</v>
      </c>
      <c r="AF82">
        <f t="shared" si="165"/>
        <v>1</v>
      </c>
      <c r="AG82">
        <f t="shared" si="156"/>
        <v>185</v>
      </c>
      <c r="AH82">
        <f t="shared" si="130"/>
        <v>193.8571453484937</v>
      </c>
      <c r="AI82">
        <f t="shared" ref="AI82:AI136" si="166">AI67</f>
        <v>154.44444444444446</v>
      </c>
      <c r="AJ82">
        <f t="shared" si="131"/>
        <v>-8.8571453484937024</v>
      </c>
      <c r="AK82">
        <f t="shared" si="132"/>
        <v>46.296296296296298</v>
      </c>
      <c r="AL82">
        <f t="shared" si="133"/>
        <v>-4.1081230241822055</v>
      </c>
    </row>
    <row r="83" spans="1:38" x14ac:dyDescent="0.4">
      <c r="A83">
        <v>64</v>
      </c>
      <c r="B83">
        <f t="shared" ref="B83:D83" si="167">B68</f>
        <v>1</v>
      </c>
      <c r="C83">
        <f t="shared" si="167"/>
        <v>1</v>
      </c>
      <c r="D83">
        <f t="shared" si="167"/>
        <v>-1</v>
      </c>
      <c r="E83">
        <f t="shared" si="23"/>
        <v>1</v>
      </c>
      <c r="F83">
        <f t="shared" si="24"/>
        <v>-1</v>
      </c>
      <c r="G83">
        <f t="shared" si="25"/>
        <v>-1</v>
      </c>
      <c r="H83">
        <f t="shared" si="26"/>
        <v>-1</v>
      </c>
      <c r="I83">
        <f t="shared" si="27"/>
        <v>1</v>
      </c>
      <c r="J83">
        <f t="shared" si="28"/>
        <v>1</v>
      </c>
      <c r="K83">
        <f t="shared" si="29"/>
        <v>1</v>
      </c>
      <c r="L83">
        <f t="shared" si="162"/>
        <v>170</v>
      </c>
      <c r="M83">
        <f t="shared" si="16"/>
        <v>1</v>
      </c>
      <c r="N83">
        <f t="shared" si="17"/>
        <v>1</v>
      </c>
      <c r="O83">
        <f t="shared" si="18"/>
        <v>1</v>
      </c>
      <c r="P83">
        <f t="shared" si="19"/>
        <v>-1</v>
      </c>
      <c r="Q83">
        <f t="shared" si="20"/>
        <v>1</v>
      </c>
      <c r="AB83" s="72">
        <v>82</v>
      </c>
      <c r="AC83">
        <v>103</v>
      </c>
      <c r="AD83">
        <f t="shared" ref="AD83:AF83" si="168">AD68</f>
        <v>-1</v>
      </c>
      <c r="AE83">
        <f t="shared" si="168"/>
        <v>1</v>
      </c>
      <c r="AF83">
        <f t="shared" si="168"/>
        <v>1</v>
      </c>
      <c r="AG83">
        <f t="shared" si="156"/>
        <v>245</v>
      </c>
      <c r="AH83">
        <f t="shared" si="130"/>
        <v>234.02593029563073</v>
      </c>
      <c r="AI83">
        <f t="shared" si="166"/>
        <v>225.55555555555554</v>
      </c>
      <c r="AJ83">
        <f t="shared" si="131"/>
        <v>10.974069704369271</v>
      </c>
      <c r="AK83">
        <f t="shared" si="132"/>
        <v>61.851851851851848</v>
      </c>
      <c r="AL83">
        <f t="shared" si="133"/>
        <v>13.326376057385177</v>
      </c>
    </row>
    <row r="84" spans="1:38" x14ac:dyDescent="0.4">
      <c r="A84">
        <v>65</v>
      </c>
      <c r="B84">
        <f t="shared" ref="B84:D84" si="169">B69</f>
        <v>-1</v>
      </c>
      <c r="C84">
        <f t="shared" si="169"/>
        <v>-1</v>
      </c>
      <c r="D84">
        <f t="shared" si="169"/>
        <v>1</v>
      </c>
      <c r="E84">
        <f t="shared" si="23"/>
        <v>1</v>
      </c>
      <c r="F84">
        <f t="shared" si="24"/>
        <v>-1</v>
      </c>
      <c r="G84">
        <f t="shared" si="25"/>
        <v>-1</v>
      </c>
      <c r="H84">
        <f t="shared" si="26"/>
        <v>1</v>
      </c>
      <c r="I84">
        <f t="shared" si="27"/>
        <v>1</v>
      </c>
      <c r="J84">
        <f t="shared" si="28"/>
        <v>1</v>
      </c>
      <c r="K84">
        <f t="shared" si="29"/>
        <v>1</v>
      </c>
      <c r="L84">
        <f t="shared" si="162"/>
        <v>285</v>
      </c>
      <c r="M84">
        <f t="shared" ref="M84:M147" si="170">B84</f>
        <v>-1</v>
      </c>
      <c r="N84">
        <f t="shared" ref="N84:N147" si="171">C84</f>
        <v>-1</v>
      </c>
      <c r="O84">
        <f t="shared" ref="O84:O147" si="172">E84</f>
        <v>1</v>
      </c>
      <c r="P84">
        <f t="shared" ref="P84:P147" si="173">F84</f>
        <v>-1</v>
      </c>
      <c r="Q84">
        <f t="shared" ref="Q84:Q147" si="174">K84</f>
        <v>1</v>
      </c>
      <c r="AB84" s="72">
        <v>83</v>
      </c>
      <c r="AC84">
        <v>104</v>
      </c>
      <c r="AD84">
        <f t="shared" ref="AD84:AF84" si="175">AD69</f>
        <v>1</v>
      </c>
      <c r="AE84">
        <f t="shared" si="175"/>
        <v>1</v>
      </c>
      <c r="AF84">
        <f t="shared" si="175"/>
        <v>1</v>
      </c>
      <c r="AG84">
        <f t="shared" si="156"/>
        <v>205</v>
      </c>
      <c r="AH84">
        <f t="shared" si="130"/>
        <v>217.11158064974501</v>
      </c>
      <c r="AI84">
        <f t="shared" si="166"/>
        <v>199.44444444444446</v>
      </c>
      <c r="AJ84">
        <f t="shared" si="131"/>
        <v>-12.111580649745008</v>
      </c>
      <c r="AK84">
        <f t="shared" si="132"/>
        <v>44.074074074074076</v>
      </c>
      <c r="AL84">
        <f t="shared" si="133"/>
        <v>-6.5878648284360972</v>
      </c>
    </row>
    <row r="85" spans="1:38" x14ac:dyDescent="0.4">
      <c r="A85">
        <v>66</v>
      </c>
      <c r="B85">
        <f t="shared" ref="B85:D85" si="176">B70</f>
        <v>1</v>
      </c>
      <c r="C85">
        <f t="shared" si="176"/>
        <v>-1</v>
      </c>
      <c r="D85">
        <f t="shared" si="176"/>
        <v>1</v>
      </c>
      <c r="E85">
        <f t="shared" ref="E85:E148" si="177">B85*C85</f>
        <v>-1</v>
      </c>
      <c r="F85">
        <f t="shared" ref="F85:F148" si="178">C85*D85</f>
        <v>-1</v>
      </c>
      <c r="G85">
        <f t="shared" ref="G85:G148" si="179">B85*D85</f>
        <v>1</v>
      </c>
      <c r="H85">
        <f t="shared" ref="H85:H148" si="180">B85*C85*D85</f>
        <v>-1</v>
      </c>
      <c r="I85">
        <f t="shared" ref="I85:I148" si="181">B85^2</f>
        <v>1</v>
      </c>
      <c r="J85">
        <f t="shared" ref="J85:J148" si="182">C85^2</f>
        <v>1</v>
      </c>
      <c r="K85">
        <f t="shared" ref="K85:K148" si="183">D85^2</f>
        <v>1</v>
      </c>
      <c r="L85">
        <f t="shared" si="162"/>
        <v>150</v>
      </c>
      <c r="M85">
        <f t="shared" si="170"/>
        <v>1</v>
      </c>
      <c r="N85">
        <f t="shared" si="171"/>
        <v>-1</v>
      </c>
      <c r="O85">
        <f t="shared" si="172"/>
        <v>-1</v>
      </c>
      <c r="P85">
        <f t="shared" si="173"/>
        <v>-1</v>
      </c>
      <c r="Q85">
        <f t="shared" si="174"/>
        <v>1</v>
      </c>
      <c r="AB85" s="72">
        <v>84</v>
      </c>
      <c r="AC85">
        <v>133</v>
      </c>
      <c r="AD85">
        <f t="shared" ref="AD85:AF85" si="184">AD70</f>
        <v>-1.6819999999999999</v>
      </c>
      <c r="AE85">
        <f t="shared" si="184"/>
        <v>0</v>
      </c>
      <c r="AF85">
        <f t="shared" si="184"/>
        <v>0</v>
      </c>
      <c r="AG85">
        <f t="shared" si="156"/>
        <v>350</v>
      </c>
      <c r="AH85">
        <f t="shared" si="130"/>
        <v>321.20890508741979</v>
      </c>
      <c r="AI85">
        <f t="shared" si="166"/>
        <v>353.33333333333331</v>
      </c>
      <c r="AJ85">
        <f t="shared" si="131"/>
        <v>28.791094912580206</v>
      </c>
      <c r="AK85">
        <f t="shared" si="132"/>
        <v>73.703703703703709</v>
      </c>
      <c r="AL85">
        <f t="shared" si="133"/>
        <v>28.024882402136324</v>
      </c>
    </row>
    <row r="86" spans="1:38" x14ac:dyDescent="0.4">
      <c r="A86">
        <v>67</v>
      </c>
      <c r="B86">
        <f t="shared" ref="B86:D86" si="185">B71</f>
        <v>-1</v>
      </c>
      <c r="C86">
        <f t="shared" si="185"/>
        <v>1</v>
      </c>
      <c r="D86">
        <f t="shared" si="185"/>
        <v>1</v>
      </c>
      <c r="E86">
        <f t="shared" si="177"/>
        <v>-1</v>
      </c>
      <c r="F86">
        <f t="shared" si="178"/>
        <v>1</v>
      </c>
      <c r="G86">
        <f t="shared" si="179"/>
        <v>-1</v>
      </c>
      <c r="H86">
        <f t="shared" si="180"/>
        <v>-1</v>
      </c>
      <c r="I86">
        <f t="shared" si="181"/>
        <v>1</v>
      </c>
      <c r="J86">
        <f t="shared" si="182"/>
        <v>1</v>
      </c>
      <c r="K86">
        <f t="shared" si="183"/>
        <v>1</v>
      </c>
      <c r="L86">
        <f t="shared" si="162"/>
        <v>210</v>
      </c>
      <c r="M86">
        <f t="shared" si="170"/>
        <v>-1</v>
      </c>
      <c r="N86">
        <f t="shared" si="171"/>
        <v>1</v>
      </c>
      <c r="O86">
        <f t="shared" si="172"/>
        <v>-1</v>
      </c>
      <c r="P86">
        <f t="shared" si="173"/>
        <v>1</v>
      </c>
      <c r="Q86">
        <f t="shared" si="174"/>
        <v>1</v>
      </c>
      <c r="AB86" s="72">
        <v>85</v>
      </c>
      <c r="AC86">
        <v>132</v>
      </c>
      <c r="AD86">
        <f t="shared" ref="AD86:AF86" si="186">AD71</f>
        <v>1.6819999999999999</v>
      </c>
      <c r="AE86">
        <f t="shared" si="186"/>
        <v>0</v>
      </c>
      <c r="AF86">
        <f t="shared" si="186"/>
        <v>0</v>
      </c>
      <c r="AG86">
        <f t="shared" si="156"/>
        <v>310</v>
      </c>
      <c r="AH86">
        <f t="shared" si="130"/>
        <v>204.92119120526203</v>
      </c>
      <c r="AI86">
        <f t="shared" si="166"/>
        <v>237.77777777777777</v>
      </c>
      <c r="AJ86">
        <f t="shared" si="131"/>
        <v>105.07880879473797</v>
      </c>
      <c r="AK86">
        <f t="shared" si="132"/>
        <v>99.629629629629633</v>
      </c>
      <c r="AL86">
        <f t="shared" si="133"/>
        <v>118.32992413315516</v>
      </c>
    </row>
    <row r="87" spans="1:38" x14ac:dyDescent="0.4">
      <c r="A87">
        <v>68</v>
      </c>
      <c r="B87">
        <f t="shared" ref="B87:D87" si="187">B72</f>
        <v>1</v>
      </c>
      <c r="C87">
        <f t="shared" si="187"/>
        <v>1</v>
      </c>
      <c r="D87">
        <f t="shared" si="187"/>
        <v>1</v>
      </c>
      <c r="E87">
        <f t="shared" si="177"/>
        <v>1</v>
      </c>
      <c r="F87">
        <f t="shared" si="178"/>
        <v>1</v>
      </c>
      <c r="G87">
        <f t="shared" si="179"/>
        <v>1</v>
      </c>
      <c r="H87">
        <f t="shared" si="180"/>
        <v>1</v>
      </c>
      <c r="I87">
        <f t="shared" si="181"/>
        <v>1</v>
      </c>
      <c r="J87">
        <f t="shared" si="182"/>
        <v>1</v>
      </c>
      <c r="K87">
        <f t="shared" si="183"/>
        <v>1</v>
      </c>
      <c r="L87">
        <f t="shared" si="162"/>
        <v>250</v>
      </c>
      <c r="M87">
        <f t="shared" si="170"/>
        <v>1</v>
      </c>
      <c r="N87">
        <f t="shared" si="171"/>
        <v>1</v>
      </c>
      <c r="O87">
        <f t="shared" si="172"/>
        <v>1</v>
      </c>
      <c r="P87">
        <f t="shared" si="173"/>
        <v>1</v>
      </c>
      <c r="Q87">
        <f t="shared" si="174"/>
        <v>1</v>
      </c>
      <c r="AB87" s="72">
        <v>86</v>
      </c>
      <c r="AC87">
        <v>120</v>
      </c>
      <c r="AD87">
        <f t="shared" ref="AD87:AF87" si="188">AD72</f>
        <v>0</v>
      </c>
      <c r="AE87">
        <f t="shared" si="188"/>
        <v>-1.6819999999999999</v>
      </c>
      <c r="AF87">
        <f t="shared" si="188"/>
        <v>0</v>
      </c>
      <c r="AG87">
        <f t="shared" si="156"/>
        <v>410</v>
      </c>
      <c r="AH87">
        <f t="shared" si="130"/>
        <v>308.91917916909983</v>
      </c>
      <c r="AI87">
        <f t="shared" si="166"/>
        <v>374.44444444444446</v>
      </c>
      <c r="AJ87">
        <f t="shared" si="131"/>
        <v>101.08082083090017</v>
      </c>
      <c r="AK87">
        <f t="shared" si="132"/>
        <v>98.148148148148152</v>
      </c>
      <c r="AL87">
        <f t="shared" si="133"/>
        <v>92.145066996212492</v>
      </c>
    </row>
    <row r="88" spans="1:38" x14ac:dyDescent="0.4">
      <c r="A88">
        <v>69</v>
      </c>
      <c r="B88">
        <f t="shared" ref="B88:D88" si="189">B73</f>
        <v>-1.6819999999999999</v>
      </c>
      <c r="C88">
        <f t="shared" si="189"/>
        <v>0</v>
      </c>
      <c r="D88">
        <f t="shared" si="189"/>
        <v>0</v>
      </c>
      <c r="E88">
        <f t="shared" si="177"/>
        <v>0</v>
      </c>
      <c r="F88">
        <f t="shared" si="178"/>
        <v>0</v>
      </c>
      <c r="G88">
        <f t="shared" si="179"/>
        <v>0</v>
      </c>
      <c r="H88">
        <f t="shared" si="180"/>
        <v>0</v>
      </c>
      <c r="I88">
        <f t="shared" si="181"/>
        <v>2.8291239999999998</v>
      </c>
      <c r="J88">
        <f t="shared" si="182"/>
        <v>0</v>
      </c>
      <c r="K88">
        <f t="shared" si="183"/>
        <v>0</v>
      </c>
      <c r="L88">
        <f t="shared" si="162"/>
        <v>350</v>
      </c>
      <c r="M88">
        <f t="shared" si="170"/>
        <v>-1.6819999999999999</v>
      </c>
      <c r="N88">
        <f t="shared" si="171"/>
        <v>0</v>
      </c>
      <c r="O88">
        <f t="shared" si="172"/>
        <v>0</v>
      </c>
      <c r="P88">
        <f t="shared" si="173"/>
        <v>0</v>
      </c>
      <c r="Q88">
        <f t="shared" si="174"/>
        <v>0</v>
      </c>
      <c r="AB88" s="72">
        <v>87</v>
      </c>
      <c r="AC88">
        <v>135</v>
      </c>
      <c r="AD88">
        <f t="shared" ref="AD88:AF88" si="190">AD73</f>
        <v>0</v>
      </c>
      <c r="AE88">
        <f t="shared" si="190"/>
        <v>1.6819999999999999</v>
      </c>
      <c r="AF88">
        <f t="shared" si="190"/>
        <v>0</v>
      </c>
      <c r="AG88">
        <f t="shared" si="156"/>
        <v>275</v>
      </c>
      <c r="AH88">
        <f t="shared" si="130"/>
        <v>217.21091712358205</v>
      </c>
      <c r="AI88">
        <f t="shared" si="166"/>
        <v>245.55555555555554</v>
      </c>
      <c r="AJ88">
        <f t="shared" si="131"/>
        <v>57.78908287641795</v>
      </c>
      <c r="AK88">
        <f t="shared" si="132"/>
        <v>88.518518518518519</v>
      </c>
      <c r="AL88">
        <f t="shared" si="133"/>
        <v>53.082127297816598</v>
      </c>
    </row>
    <row r="89" spans="1:38" x14ac:dyDescent="0.4">
      <c r="A89">
        <v>70</v>
      </c>
      <c r="B89">
        <f t="shared" ref="B89:D89" si="191">B74</f>
        <v>1.6819999999999999</v>
      </c>
      <c r="C89">
        <f t="shared" si="191"/>
        <v>0</v>
      </c>
      <c r="D89">
        <f t="shared" si="191"/>
        <v>0</v>
      </c>
      <c r="E89">
        <f t="shared" si="177"/>
        <v>0</v>
      </c>
      <c r="F89">
        <f t="shared" si="178"/>
        <v>0</v>
      </c>
      <c r="G89">
        <f t="shared" si="179"/>
        <v>0</v>
      </c>
      <c r="H89">
        <f t="shared" si="180"/>
        <v>0</v>
      </c>
      <c r="I89">
        <f t="shared" si="181"/>
        <v>2.8291239999999998</v>
      </c>
      <c r="J89">
        <f t="shared" si="182"/>
        <v>0</v>
      </c>
      <c r="K89">
        <f t="shared" si="183"/>
        <v>0</v>
      </c>
      <c r="L89">
        <f t="shared" si="162"/>
        <v>230</v>
      </c>
      <c r="M89">
        <f t="shared" si="170"/>
        <v>1.6819999999999999</v>
      </c>
      <c r="N89">
        <f t="shared" si="171"/>
        <v>0</v>
      </c>
      <c r="O89">
        <f t="shared" si="172"/>
        <v>0</v>
      </c>
      <c r="P89">
        <f t="shared" si="173"/>
        <v>0</v>
      </c>
      <c r="Q89">
        <f t="shared" si="174"/>
        <v>0</v>
      </c>
      <c r="AB89" s="72">
        <v>88</v>
      </c>
      <c r="AC89">
        <v>115</v>
      </c>
      <c r="AD89">
        <f t="shared" ref="AD89:AF89" si="192">AD74</f>
        <v>0</v>
      </c>
      <c r="AE89">
        <f t="shared" si="192"/>
        <v>0</v>
      </c>
      <c r="AF89">
        <f t="shared" si="192"/>
        <v>-1.6819999999999999</v>
      </c>
      <c r="AG89">
        <f t="shared" si="156"/>
        <v>250</v>
      </c>
      <c r="AH89">
        <f t="shared" si="130"/>
        <v>197.96011723478756</v>
      </c>
      <c r="AI89">
        <f t="shared" si="166"/>
        <v>237.22222222222223</v>
      </c>
      <c r="AJ89">
        <f t="shared" si="131"/>
        <v>52.03988276521244</v>
      </c>
      <c r="AK89">
        <f t="shared" si="132"/>
        <v>83.333333333333343</v>
      </c>
      <c r="AL89">
        <f t="shared" si="133"/>
        <v>42.74720650716192</v>
      </c>
    </row>
    <row r="90" spans="1:38" x14ac:dyDescent="0.4">
      <c r="A90">
        <v>71</v>
      </c>
      <c r="B90">
        <f t="shared" ref="B90:D90" si="193">B75</f>
        <v>0</v>
      </c>
      <c r="C90">
        <f t="shared" si="193"/>
        <v>-1.6819999999999999</v>
      </c>
      <c r="D90">
        <f t="shared" si="193"/>
        <v>0</v>
      </c>
      <c r="E90">
        <f t="shared" si="177"/>
        <v>0</v>
      </c>
      <c r="F90">
        <f t="shared" si="178"/>
        <v>0</v>
      </c>
      <c r="G90">
        <f t="shared" si="179"/>
        <v>0</v>
      </c>
      <c r="H90">
        <f t="shared" si="180"/>
        <v>0</v>
      </c>
      <c r="I90">
        <f t="shared" si="181"/>
        <v>0</v>
      </c>
      <c r="J90">
        <f t="shared" si="182"/>
        <v>2.8291239999999998</v>
      </c>
      <c r="K90">
        <f t="shared" si="183"/>
        <v>0</v>
      </c>
      <c r="L90">
        <f t="shared" si="162"/>
        <v>370</v>
      </c>
      <c r="M90">
        <f t="shared" si="170"/>
        <v>0</v>
      </c>
      <c r="N90">
        <f t="shared" si="171"/>
        <v>-1.6819999999999999</v>
      </c>
      <c r="O90">
        <f t="shared" si="172"/>
        <v>0</v>
      </c>
      <c r="P90">
        <f t="shared" si="173"/>
        <v>0</v>
      </c>
      <c r="Q90">
        <f t="shared" si="174"/>
        <v>0</v>
      </c>
      <c r="AB90" s="72">
        <v>89</v>
      </c>
      <c r="AC90">
        <v>130</v>
      </c>
      <c r="AD90">
        <f t="shared" ref="AD90:AF90" si="194">AD75</f>
        <v>0</v>
      </c>
      <c r="AE90">
        <f t="shared" si="194"/>
        <v>0</v>
      </c>
      <c r="AF90">
        <f t="shared" si="194"/>
        <v>1.6819999999999999</v>
      </c>
      <c r="AG90">
        <f t="shared" si="156"/>
        <v>255</v>
      </c>
      <c r="AH90">
        <f t="shared" si="130"/>
        <v>197.96011723478756</v>
      </c>
      <c r="AI90">
        <f t="shared" si="166"/>
        <v>231.11111111111111</v>
      </c>
      <c r="AJ90">
        <f t="shared" si="131"/>
        <v>57.03988276521244</v>
      </c>
      <c r="AK90">
        <f t="shared" si="132"/>
        <v>86.296296296296291</v>
      </c>
      <c r="AL90">
        <f t="shared" si="133"/>
        <v>48.328297995351974</v>
      </c>
    </row>
    <row r="91" spans="1:38" x14ac:dyDescent="0.4">
      <c r="A91">
        <v>72</v>
      </c>
      <c r="B91">
        <f t="shared" ref="B91:D91" si="195">B76</f>
        <v>0</v>
      </c>
      <c r="C91">
        <f t="shared" si="195"/>
        <v>1.6819999999999999</v>
      </c>
      <c r="D91">
        <f t="shared" si="195"/>
        <v>0</v>
      </c>
      <c r="E91">
        <f t="shared" si="177"/>
        <v>0</v>
      </c>
      <c r="F91">
        <f t="shared" si="178"/>
        <v>0</v>
      </c>
      <c r="G91">
        <f t="shared" si="179"/>
        <v>0</v>
      </c>
      <c r="H91">
        <f t="shared" si="180"/>
        <v>0</v>
      </c>
      <c r="I91">
        <f t="shared" si="181"/>
        <v>0</v>
      </c>
      <c r="J91">
        <f t="shared" si="182"/>
        <v>2.8291239999999998</v>
      </c>
      <c r="K91">
        <f t="shared" si="183"/>
        <v>0</v>
      </c>
      <c r="L91">
        <f t="shared" si="162"/>
        <v>230</v>
      </c>
      <c r="M91">
        <f t="shared" si="170"/>
        <v>0</v>
      </c>
      <c r="N91">
        <f t="shared" si="171"/>
        <v>1.6819999999999999</v>
      </c>
      <c r="O91">
        <f t="shared" si="172"/>
        <v>0</v>
      </c>
      <c r="P91">
        <f t="shared" si="173"/>
        <v>0</v>
      </c>
      <c r="Q91">
        <f t="shared" si="174"/>
        <v>0</v>
      </c>
      <c r="AB91" s="72">
        <v>90</v>
      </c>
      <c r="AC91">
        <v>122</v>
      </c>
      <c r="AD91">
        <f t="shared" ref="AD91:AF91" si="196">AD76</f>
        <v>0</v>
      </c>
      <c r="AE91">
        <f t="shared" si="196"/>
        <v>0</v>
      </c>
      <c r="AF91">
        <f t="shared" si="196"/>
        <v>0</v>
      </c>
      <c r="AG91">
        <f t="shared" si="156"/>
        <v>245</v>
      </c>
      <c r="AH91">
        <f t="shared" si="130"/>
        <v>263.06504814634093</v>
      </c>
      <c r="AI91">
        <f t="shared" si="166"/>
        <v>236.66666666666666</v>
      </c>
      <c r="AJ91">
        <f t="shared" si="131"/>
        <v>-18.065048146340928</v>
      </c>
      <c r="AK91">
        <f t="shared" si="132"/>
        <v>39.629629629629633</v>
      </c>
      <c r="AL91">
        <f t="shared" si="133"/>
        <v>-11.618704413169826</v>
      </c>
    </row>
    <row r="92" spans="1:38" x14ac:dyDescent="0.4">
      <c r="A92">
        <v>73</v>
      </c>
      <c r="B92">
        <f t="shared" ref="B92:D92" si="197">B77</f>
        <v>0</v>
      </c>
      <c r="C92">
        <f t="shared" si="197"/>
        <v>0</v>
      </c>
      <c r="D92">
        <f t="shared" si="197"/>
        <v>-1.6819999999999999</v>
      </c>
      <c r="E92">
        <f t="shared" si="177"/>
        <v>0</v>
      </c>
      <c r="F92">
        <f t="shared" si="178"/>
        <v>0</v>
      </c>
      <c r="G92">
        <f t="shared" si="179"/>
        <v>0</v>
      </c>
      <c r="H92">
        <f t="shared" si="180"/>
        <v>0</v>
      </c>
      <c r="I92">
        <f t="shared" si="181"/>
        <v>0</v>
      </c>
      <c r="J92">
        <f t="shared" si="182"/>
        <v>0</v>
      </c>
      <c r="K92">
        <f t="shared" si="183"/>
        <v>2.8291239999999998</v>
      </c>
      <c r="L92">
        <f t="shared" si="162"/>
        <v>245</v>
      </c>
      <c r="M92">
        <f t="shared" si="170"/>
        <v>0</v>
      </c>
      <c r="N92">
        <f t="shared" si="171"/>
        <v>0</v>
      </c>
      <c r="O92">
        <f t="shared" si="172"/>
        <v>0</v>
      </c>
      <c r="P92">
        <f t="shared" si="173"/>
        <v>0</v>
      </c>
      <c r="Q92">
        <f t="shared" si="174"/>
        <v>2.8291239999999998</v>
      </c>
      <c r="AB92" s="72">
        <v>91</v>
      </c>
      <c r="AC92">
        <v>10</v>
      </c>
      <c r="AD92">
        <f t="shared" ref="AD92:AF92" si="198">AD77</f>
        <v>-1</v>
      </c>
      <c r="AE92">
        <f t="shared" si="198"/>
        <v>-1</v>
      </c>
      <c r="AF92">
        <f t="shared" si="198"/>
        <v>-1</v>
      </c>
      <c r="AG92">
        <f>K3</f>
        <v>280</v>
      </c>
      <c r="AH92">
        <f t="shared" si="130"/>
        <v>340.77149499437962</v>
      </c>
      <c r="AI92">
        <f t="shared" si="166"/>
        <v>292.22222222222223</v>
      </c>
      <c r="AJ92">
        <f t="shared" si="131"/>
        <v>-60.771494994379623</v>
      </c>
      <c r="AK92">
        <f t="shared" si="132"/>
        <v>4.0740740740740744</v>
      </c>
      <c r="AL92">
        <f t="shared" si="133"/>
        <v>-76.980113019995315</v>
      </c>
    </row>
    <row r="93" spans="1:38" x14ac:dyDescent="0.4">
      <c r="A93">
        <v>74</v>
      </c>
      <c r="B93">
        <f t="shared" ref="B93:D93" si="199">B78</f>
        <v>0</v>
      </c>
      <c r="C93">
        <f t="shared" si="199"/>
        <v>0</v>
      </c>
      <c r="D93">
        <f t="shared" si="199"/>
        <v>1.6819999999999999</v>
      </c>
      <c r="E93">
        <f t="shared" si="177"/>
        <v>0</v>
      </c>
      <c r="F93">
        <f t="shared" si="178"/>
        <v>0</v>
      </c>
      <c r="G93">
        <f t="shared" si="179"/>
        <v>0</v>
      </c>
      <c r="H93">
        <f t="shared" si="180"/>
        <v>0</v>
      </c>
      <c r="I93">
        <f t="shared" si="181"/>
        <v>0</v>
      </c>
      <c r="J93">
        <f t="shared" si="182"/>
        <v>0</v>
      </c>
      <c r="K93">
        <f t="shared" si="183"/>
        <v>2.8291239999999998</v>
      </c>
      <c r="L93">
        <f t="shared" si="162"/>
        <v>285</v>
      </c>
      <c r="M93">
        <f t="shared" si="170"/>
        <v>0</v>
      </c>
      <c r="N93">
        <f t="shared" si="171"/>
        <v>0</v>
      </c>
      <c r="O93">
        <f t="shared" si="172"/>
        <v>0</v>
      </c>
      <c r="P93">
        <f t="shared" si="173"/>
        <v>0</v>
      </c>
      <c r="Q93">
        <f t="shared" si="174"/>
        <v>2.8291239999999998</v>
      </c>
      <c r="AB93" s="72">
        <v>92</v>
      </c>
      <c r="AC93">
        <v>12</v>
      </c>
      <c r="AD93">
        <f t="shared" ref="AD93:AF93" si="200">AD78</f>
        <v>1</v>
      </c>
      <c r="AE93">
        <f t="shared" si="200"/>
        <v>-1</v>
      </c>
      <c r="AF93">
        <f t="shared" si="200"/>
        <v>-1</v>
      </c>
      <c r="AG93">
        <f t="shared" ref="AG93:AG106" si="201">K4</f>
        <v>150</v>
      </c>
      <c r="AH93">
        <f t="shared" si="130"/>
        <v>219.4127009040493</v>
      </c>
      <c r="AI93">
        <f t="shared" si="166"/>
        <v>191.66666666666666</v>
      </c>
      <c r="AJ93">
        <f t="shared" si="131"/>
        <v>-69.412700904049302</v>
      </c>
      <c r="AK93">
        <f t="shared" si="132"/>
        <v>2.5925925925925926</v>
      </c>
      <c r="AL93">
        <f t="shared" si="133"/>
        <v>-85.915006479191959</v>
      </c>
    </row>
    <row r="94" spans="1:38" x14ac:dyDescent="0.4">
      <c r="A94">
        <v>75</v>
      </c>
      <c r="B94">
        <f t="shared" ref="B94:D94" si="202">B79</f>
        <v>0</v>
      </c>
      <c r="C94">
        <f t="shared" si="202"/>
        <v>0</v>
      </c>
      <c r="D94">
        <f t="shared" si="202"/>
        <v>0</v>
      </c>
      <c r="E94">
        <f t="shared" si="177"/>
        <v>0</v>
      </c>
      <c r="F94">
        <f t="shared" si="178"/>
        <v>0</v>
      </c>
      <c r="G94">
        <f t="shared" si="179"/>
        <v>0</v>
      </c>
      <c r="H94">
        <f t="shared" si="180"/>
        <v>0</v>
      </c>
      <c r="I94">
        <f t="shared" si="181"/>
        <v>0</v>
      </c>
      <c r="J94">
        <f t="shared" si="182"/>
        <v>0</v>
      </c>
      <c r="K94">
        <f t="shared" si="183"/>
        <v>0</v>
      </c>
      <c r="L94">
        <f t="shared" si="162"/>
        <v>210</v>
      </c>
      <c r="M94">
        <f t="shared" si="170"/>
        <v>0</v>
      </c>
      <c r="N94">
        <f t="shared" si="171"/>
        <v>0</v>
      </c>
      <c r="O94">
        <f t="shared" si="172"/>
        <v>0</v>
      </c>
      <c r="P94">
        <f t="shared" si="173"/>
        <v>0</v>
      </c>
      <c r="Q94">
        <f t="shared" si="174"/>
        <v>0</v>
      </c>
      <c r="AB94" s="72">
        <v>93</v>
      </c>
      <c r="AC94">
        <v>7</v>
      </c>
      <c r="AD94">
        <f t="shared" ref="AD94:AF94" si="203">AD79</f>
        <v>-1</v>
      </c>
      <c r="AE94">
        <f t="shared" si="203"/>
        <v>1</v>
      </c>
      <c r="AF94">
        <f t="shared" si="203"/>
        <v>-1</v>
      </c>
      <c r="AG94">
        <f t="shared" si="201"/>
        <v>220</v>
      </c>
      <c r="AH94">
        <f t="shared" si="130"/>
        <v>208.47037474007516</v>
      </c>
      <c r="AI94">
        <f t="shared" si="166"/>
        <v>181.66666666666666</v>
      </c>
      <c r="AJ94">
        <f t="shared" si="131"/>
        <v>11.529625259924842</v>
      </c>
      <c r="AK94">
        <f t="shared" si="132"/>
        <v>63.333333333333329</v>
      </c>
      <c r="AL94">
        <f t="shared" si="133"/>
        <v>15.054194200083364</v>
      </c>
    </row>
    <row r="95" spans="1:38" x14ac:dyDescent="0.4">
      <c r="A95">
        <v>76</v>
      </c>
      <c r="B95">
        <f t="shared" ref="B95:D95" si="204">B80</f>
        <v>-1</v>
      </c>
      <c r="C95">
        <f t="shared" si="204"/>
        <v>-1</v>
      </c>
      <c r="D95">
        <f t="shared" si="204"/>
        <v>-1</v>
      </c>
      <c r="E95">
        <f t="shared" si="177"/>
        <v>1</v>
      </c>
      <c r="F95">
        <f t="shared" si="178"/>
        <v>1</v>
      </c>
      <c r="G95">
        <f t="shared" si="179"/>
        <v>1</v>
      </c>
      <c r="H95">
        <f t="shared" si="180"/>
        <v>-1</v>
      </c>
      <c r="I95">
        <f t="shared" si="181"/>
        <v>1</v>
      </c>
      <c r="J95">
        <f t="shared" si="182"/>
        <v>1</v>
      </c>
      <c r="K95">
        <f t="shared" si="183"/>
        <v>1</v>
      </c>
      <c r="L95">
        <f>J3</f>
        <v>300</v>
      </c>
      <c r="M95">
        <f t="shared" si="170"/>
        <v>-1</v>
      </c>
      <c r="N95">
        <f t="shared" si="171"/>
        <v>-1</v>
      </c>
      <c r="O95">
        <f t="shared" si="172"/>
        <v>1</v>
      </c>
      <c r="P95">
        <f t="shared" si="173"/>
        <v>1</v>
      </c>
      <c r="Q95">
        <f t="shared" si="174"/>
        <v>1</v>
      </c>
      <c r="AB95" s="72">
        <v>94</v>
      </c>
      <c r="AC95">
        <v>9</v>
      </c>
      <c r="AD95">
        <f t="shared" ref="AD95:AF95" si="205">AD80</f>
        <v>1</v>
      </c>
      <c r="AE95">
        <f t="shared" si="205"/>
        <v>1</v>
      </c>
      <c r="AF95">
        <f t="shared" si="205"/>
        <v>-1</v>
      </c>
      <c r="AG95">
        <f t="shared" si="201"/>
        <v>150</v>
      </c>
      <c r="AH95">
        <f t="shared" si="130"/>
        <v>191.55602509418941</v>
      </c>
      <c r="AI95">
        <f t="shared" si="166"/>
        <v>173.33333333333334</v>
      </c>
      <c r="AJ95">
        <f t="shared" si="131"/>
        <v>-41.556025094189408</v>
      </c>
      <c r="AK95">
        <f t="shared" si="132"/>
        <v>18.888888888888889</v>
      </c>
      <c r="AL95">
        <f t="shared" si="133"/>
        <v>-38.972626560755451</v>
      </c>
    </row>
    <row r="96" spans="1:38" x14ac:dyDescent="0.4">
      <c r="A96">
        <v>77</v>
      </c>
      <c r="B96">
        <f t="shared" ref="B96:D96" si="206">B81</f>
        <v>1</v>
      </c>
      <c r="C96">
        <f t="shared" si="206"/>
        <v>-1</v>
      </c>
      <c r="D96">
        <f t="shared" si="206"/>
        <v>-1</v>
      </c>
      <c r="E96">
        <f t="shared" si="177"/>
        <v>-1</v>
      </c>
      <c r="F96">
        <f t="shared" si="178"/>
        <v>1</v>
      </c>
      <c r="G96">
        <f t="shared" si="179"/>
        <v>-1</v>
      </c>
      <c r="H96">
        <f t="shared" si="180"/>
        <v>1</v>
      </c>
      <c r="I96">
        <f t="shared" si="181"/>
        <v>1</v>
      </c>
      <c r="J96">
        <f t="shared" si="182"/>
        <v>1</v>
      </c>
      <c r="K96">
        <f t="shared" si="183"/>
        <v>1</v>
      </c>
      <c r="L96">
        <f t="shared" ref="L96:L109" si="207">J4</f>
        <v>200</v>
      </c>
      <c r="M96">
        <f t="shared" si="170"/>
        <v>1</v>
      </c>
      <c r="N96">
        <f t="shared" si="171"/>
        <v>-1</v>
      </c>
      <c r="O96">
        <f t="shared" si="172"/>
        <v>-1</v>
      </c>
      <c r="P96">
        <f t="shared" si="173"/>
        <v>1</v>
      </c>
      <c r="Q96">
        <f t="shared" si="174"/>
        <v>1</v>
      </c>
      <c r="AB96" s="72">
        <v>95</v>
      </c>
      <c r="AC96">
        <v>2</v>
      </c>
      <c r="AD96">
        <f t="shared" ref="AD96:AF96" si="208">AD81</f>
        <v>-1</v>
      </c>
      <c r="AE96">
        <f t="shared" si="208"/>
        <v>-1</v>
      </c>
      <c r="AF96">
        <f t="shared" si="208"/>
        <v>1</v>
      </c>
      <c r="AG96">
        <f t="shared" si="201"/>
        <v>275</v>
      </c>
      <c r="AH96">
        <f t="shared" si="130"/>
        <v>315.21593943882408</v>
      </c>
      <c r="AI96">
        <f t="shared" si="166"/>
        <v>297.22222222222223</v>
      </c>
      <c r="AJ96">
        <f t="shared" si="131"/>
        <v>-40.21593943882408</v>
      </c>
      <c r="AK96">
        <f t="shared" si="132"/>
        <v>22.592592592592592</v>
      </c>
      <c r="AL96">
        <f t="shared" si="133"/>
        <v>-33.243068375648527</v>
      </c>
    </row>
    <row r="97" spans="1:38" x14ac:dyDescent="0.4">
      <c r="A97">
        <v>78</v>
      </c>
      <c r="B97">
        <f t="shared" ref="B97:D97" si="209">B82</f>
        <v>-1</v>
      </c>
      <c r="C97">
        <f t="shared" si="209"/>
        <v>1</v>
      </c>
      <c r="D97">
        <f t="shared" si="209"/>
        <v>-1</v>
      </c>
      <c r="E97">
        <f t="shared" si="177"/>
        <v>-1</v>
      </c>
      <c r="F97">
        <f t="shared" si="178"/>
        <v>-1</v>
      </c>
      <c r="G97">
        <f t="shared" si="179"/>
        <v>1</v>
      </c>
      <c r="H97">
        <f t="shared" si="180"/>
        <v>1</v>
      </c>
      <c r="I97">
        <f t="shared" si="181"/>
        <v>1</v>
      </c>
      <c r="J97">
        <f t="shared" si="182"/>
        <v>1</v>
      </c>
      <c r="K97">
        <f t="shared" si="183"/>
        <v>1</v>
      </c>
      <c r="L97">
        <f t="shared" si="207"/>
        <v>190</v>
      </c>
      <c r="M97">
        <f t="shared" si="170"/>
        <v>-1</v>
      </c>
      <c r="N97">
        <f t="shared" si="171"/>
        <v>1</v>
      </c>
      <c r="O97">
        <f t="shared" si="172"/>
        <v>-1</v>
      </c>
      <c r="P97">
        <f t="shared" si="173"/>
        <v>-1</v>
      </c>
      <c r="Q97">
        <f t="shared" si="174"/>
        <v>1</v>
      </c>
      <c r="AB97" s="72">
        <v>96</v>
      </c>
      <c r="AC97">
        <v>20</v>
      </c>
      <c r="AD97">
        <f t="shared" ref="AD97:AF97" si="210">AD82</f>
        <v>1</v>
      </c>
      <c r="AE97">
        <f t="shared" si="210"/>
        <v>-1</v>
      </c>
      <c r="AF97">
        <f t="shared" si="210"/>
        <v>1</v>
      </c>
      <c r="AG97">
        <f t="shared" si="201"/>
        <v>145</v>
      </c>
      <c r="AH97">
        <f t="shared" si="130"/>
        <v>193.8571453484937</v>
      </c>
      <c r="AI97">
        <f t="shared" si="166"/>
        <v>154.44444444444446</v>
      </c>
      <c r="AJ97">
        <f t="shared" si="131"/>
        <v>-48.857145348493702</v>
      </c>
      <c r="AK97">
        <f t="shared" si="132"/>
        <v>11.481481481481481</v>
      </c>
      <c r="AL97">
        <f t="shared" si="133"/>
        <v>-53.082127297816612</v>
      </c>
    </row>
    <row r="98" spans="1:38" x14ac:dyDescent="0.4">
      <c r="A98">
        <v>79</v>
      </c>
      <c r="B98">
        <f t="shared" ref="B98:D98" si="211">B83</f>
        <v>1</v>
      </c>
      <c r="C98">
        <f t="shared" si="211"/>
        <v>1</v>
      </c>
      <c r="D98">
        <f t="shared" si="211"/>
        <v>-1</v>
      </c>
      <c r="E98">
        <f t="shared" si="177"/>
        <v>1</v>
      </c>
      <c r="F98">
        <f t="shared" si="178"/>
        <v>-1</v>
      </c>
      <c r="G98">
        <f t="shared" si="179"/>
        <v>-1</v>
      </c>
      <c r="H98">
        <f t="shared" si="180"/>
        <v>-1</v>
      </c>
      <c r="I98">
        <f t="shared" si="181"/>
        <v>1</v>
      </c>
      <c r="J98">
        <f t="shared" si="182"/>
        <v>1</v>
      </c>
      <c r="K98">
        <f t="shared" si="183"/>
        <v>1</v>
      </c>
      <c r="L98">
        <f t="shared" si="207"/>
        <v>185</v>
      </c>
      <c r="M98">
        <f t="shared" si="170"/>
        <v>1</v>
      </c>
      <c r="N98">
        <f t="shared" si="171"/>
        <v>1</v>
      </c>
      <c r="O98">
        <f t="shared" si="172"/>
        <v>1</v>
      </c>
      <c r="P98">
        <f t="shared" si="173"/>
        <v>-1</v>
      </c>
      <c r="Q98">
        <f t="shared" si="174"/>
        <v>1</v>
      </c>
      <c r="AB98" s="72">
        <v>97</v>
      </c>
      <c r="AC98">
        <v>19</v>
      </c>
      <c r="AD98">
        <f t="shared" ref="AD98:AF98" si="212">AD83</f>
        <v>-1</v>
      </c>
      <c r="AE98">
        <f t="shared" si="212"/>
        <v>1</v>
      </c>
      <c r="AF98">
        <f t="shared" si="212"/>
        <v>1</v>
      </c>
      <c r="AG98">
        <f t="shared" si="201"/>
        <v>245</v>
      </c>
      <c r="AH98">
        <f t="shared" si="130"/>
        <v>234.02593029563073</v>
      </c>
      <c r="AI98">
        <f t="shared" si="166"/>
        <v>225.55555555555554</v>
      </c>
      <c r="AJ98">
        <f t="shared" si="131"/>
        <v>10.974069704369271</v>
      </c>
      <c r="AK98">
        <f t="shared" si="132"/>
        <v>61.851851851851848</v>
      </c>
      <c r="AL98">
        <f t="shared" si="133"/>
        <v>13.326376057385177</v>
      </c>
    </row>
    <row r="99" spans="1:38" x14ac:dyDescent="0.4">
      <c r="A99">
        <v>80</v>
      </c>
      <c r="B99">
        <f t="shared" ref="B99:D99" si="213">B84</f>
        <v>-1</v>
      </c>
      <c r="C99">
        <f t="shared" si="213"/>
        <v>-1</v>
      </c>
      <c r="D99">
        <f t="shared" si="213"/>
        <v>1</v>
      </c>
      <c r="E99">
        <f t="shared" si="177"/>
        <v>1</v>
      </c>
      <c r="F99">
        <f t="shared" si="178"/>
        <v>-1</v>
      </c>
      <c r="G99">
        <f t="shared" si="179"/>
        <v>-1</v>
      </c>
      <c r="H99">
        <f t="shared" si="180"/>
        <v>1</v>
      </c>
      <c r="I99">
        <f t="shared" si="181"/>
        <v>1</v>
      </c>
      <c r="J99">
        <f t="shared" si="182"/>
        <v>1</v>
      </c>
      <c r="K99">
        <f t="shared" si="183"/>
        <v>1</v>
      </c>
      <c r="L99">
        <f t="shared" si="207"/>
        <v>270</v>
      </c>
      <c r="M99">
        <f t="shared" si="170"/>
        <v>-1</v>
      </c>
      <c r="N99">
        <f t="shared" si="171"/>
        <v>-1</v>
      </c>
      <c r="O99">
        <f t="shared" si="172"/>
        <v>1</v>
      </c>
      <c r="P99">
        <f t="shared" si="173"/>
        <v>-1</v>
      </c>
      <c r="Q99">
        <f t="shared" si="174"/>
        <v>1</v>
      </c>
      <c r="AB99" s="72">
        <v>98</v>
      </c>
      <c r="AC99">
        <v>8</v>
      </c>
      <c r="AD99">
        <f t="shared" ref="AD99:AF99" si="214">AD84</f>
        <v>1</v>
      </c>
      <c r="AE99">
        <f t="shared" si="214"/>
        <v>1</v>
      </c>
      <c r="AF99">
        <f t="shared" si="214"/>
        <v>1</v>
      </c>
      <c r="AG99">
        <f t="shared" si="201"/>
        <v>200</v>
      </c>
      <c r="AH99">
        <f t="shared" si="130"/>
        <v>217.11158064974501</v>
      </c>
      <c r="AI99">
        <f t="shared" si="166"/>
        <v>199.44444444444446</v>
      </c>
      <c r="AJ99">
        <f t="shared" si="131"/>
        <v>-17.111580649745008</v>
      </c>
      <c r="AK99">
        <f t="shared" si="132"/>
        <v>40.370370370370374</v>
      </c>
      <c r="AL99">
        <f t="shared" si="133"/>
        <v>-10.771490285936226</v>
      </c>
    </row>
    <row r="100" spans="1:38" x14ac:dyDescent="0.4">
      <c r="A100">
        <v>81</v>
      </c>
      <c r="B100">
        <f t="shared" ref="B100:D100" si="215">B85</f>
        <v>1</v>
      </c>
      <c r="C100">
        <f t="shared" si="215"/>
        <v>-1</v>
      </c>
      <c r="D100">
        <f t="shared" si="215"/>
        <v>1</v>
      </c>
      <c r="E100">
        <f t="shared" si="177"/>
        <v>-1</v>
      </c>
      <c r="F100">
        <f t="shared" si="178"/>
        <v>-1</v>
      </c>
      <c r="G100">
        <f t="shared" si="179"/>
        <v>1</v>
      </c>
      <c r="H100">
        <f t="shared" si="180"/>
        <v>-1</v>
      </c>
      <c r="I100">
        <f t="shared" si="181"/>
        <v>1</v>
      </c>
      <c r="J100">
        <f t="shared" si="182"/>
        <v>1</v>
      </c>
      <c r="K100">
        <f t="shared" si="183"/>
        <v>1</v>
      </c>
      <c r="L100">
        <f t="shared" si="207"/>
        <v>185</v>
      </c>
      <c r="M100">
        <f t="shared" si="170"/>
        <v>1</v>
      </c>
      <c r="N100">
        <f t="shared" si="171"/>
        <v>-1</v>
      </c>
      <c r="O100">
        <f t="shared" si="172"/>
        <v>-1</v>
      </c>
      <c r="P100">
        <f t="shared" si="173"/>
        <v>-1</v>
      </c>
      <c r="Q100">
        <f t="shared" si="174"/>
        <v>1</v>
      </c>
      <c r="AB100" s="72">
        <v>99</v>
      </c>
      <c r="AC100">
        <v>35</v>
      </c>
      <c r="AD100">
        <f t="shared" ref="AD100:AF100" si="216">AD85</f>
        <v>-1.6819999999999999</v>
      </c>
      <c r="AE100">
        <f t="shared" si="216"/>
        <v>0</v>
      </c>
      <c r="AF100">
        <f t="shared" si="216"/>
        <v>0</v>
      </c>
      <c r="AG100">
        <f t="shared" si="201"/>
        <v>395</v>
      </c>
      <c r="AH100">
        <f t="shared" si="130"/>
        <v>321.20890508741979</v>
      </c>
      <c r="AI100">
        <f t="shared" si="166"/>
        <v>353.33333333333331</v>
      </c>
      <c r="AJ100">
        <f t="shared" si="131"/>
        <v>73.791094912580206</v>
      </c>
      <c r="AK100">
        <f t="shared" si="132"/>
        <v>93.703703703703695</v>
      </c>
      <c r="AL100">
        <f t="shared" si="133"/>
        <v>67.621928392276473</v>
      </c>
    </row>
    <row r="101" spans="1:38" x14ac:dyDescent="0.4">
      <c r="A101">
        <v>82</v>
      </c>
      <c r="B101">
        <f t="shared" ref="B101:D101" si="217">B86</f>
        <v>-1</v>
      </c>
      <c r="C101">
        <f t="shared" si="217"/>
        <v>1</v>
      </c>
      <c r="D101">
        <f t="shared" si="217"/>
        <v>1</v>
      </c>
      <c r="E101">
        <f t="shared" si="177"/>
        <v>-1</v>
      </c>
      <c r="F101">
        <f t="shared" si="178"/>
        <v>1</v>
      </c>
      <c r="G101">
        <f t="shared" si="179"/>
        <v>-1</v>
      </c>
      <c r="H101">
        <f t="shared" si="180"/>
        <v>-1</v>
      </c>
      <c r="I101">
        <f t="shared" si="181"/>
        <v>1</v>
      </c>
      <c r="J101">
        <f t="shared" si="182"/>
        <v>1</v>
      </c>
      <c r="K101">
        <f t="shared" si="183"/>
        <v>1</v>
      </c>
      <c r="L101">
        <f t="shared" si="207"/>
        <v>245</v>
      </c>
      <c r="M101">
        <f t="shared" si="170"/>
        <v>-1</v>
      </c>
      <c r="N101">
        <f t="shared" si="171"/>
        <v>1</v>
      </c>
      <c r="O101">
        <f t="shared" si="172"/>
        <v>-1</v>
      </c>
      <c r="P101">
        <f t="shared" si="173"/>
        <v>1</v>
      </c>
      <c r="Q101">
        <f t="shared" si="174"/>
        <v>1</v>
      </c>
      <c r="AB101" s="72">
        <v>100</v>
      </c>
      <c r="AC101">
        <v>25</v>
      </c>
      <c r="AD101">
        <f t="shared" ref="AD101:AF101" si="218">AD86</f>
        <v>1.6819999999999999</v>
      </c>
      <c r="AE101">
        <f t="shared" si="218"/>
        <v>0</v>
      </c>
      <c r="AF101">
        <f t="shared" si="218"/>
        <v>0</v>
      </c>
      <c r="AG101">
        <f t="shared" si="201"/>
        <v>225</v>
      </c>
      <c r="AH101">
        <f t="shared" si="130"/>
        <v>204.92119120526203</v>
      </c>
      <c r="AI101">
        <f t="shared" si="166"/>
        <v>237.77777777777777</v>
      </c>
      <c r="AJ101">
        <f t="shared" si="131"/>
        <v>20.078808794737967</v>
      </c>
      <c r="AK101">
        <f t="shared" si="132"/>
        <v>68.518518518518519</v>
      </c>
      <c r="AL101">
        <f t="shared" si="133"/>
        <v>21.308977130265593</v>
      </c>
    </row>
    <row r="102" spans="1:38" x14ac:dyDescent="0.4">
      <c r="A102">
        <v>83</v>
      </c>
      <c r="B102">
        <f t="shared" ref="B102:D102" si="219">B87</f>
        <v>1</v>
      </c>
      <c r="C102">
        <f t="shared" si="219"/>
        <v>1</v>
      </c>
      <c r="D102">
        <f t="shared" si="219"/>
        <v>1</v>
      </c>
      <c r="E102">
        <f t="shared" si="177"/>
        <v>1</v>
      </c>
      <c r="F102">
        <f t="shared" si="178"/>
        <v>1</v>
      </c>
      <c r="G102">
        <f t="shared" si="179"/>
        <v>1</v>
      </c>
      <c r="H102">
        <f t="shared" si="180"/>
        <v>1</v>
      </c>
      <c r="I102">
        <f t="shared" si="181"/>
        <v>1</v>
      </c>
      <c r="J102">
        <f t="shared" si="182"/>
        <v>1</v>
      </c>
      <c r="K102">
        <f t="shared" si="183"/>
        <v>1</v>
      </c>
      <c r="L102">
        <f t="shared" si="207"/>
        <v>205</v>
      </c>
      <c r="M102">
        <f t="shared" si="170"/>
        <v>1</v>
      </c>
      <c r="N102">
        <f t="shared" si="171"/>
        <v>1</v>
      </c>
      <c r="O102">
        <f t="shared" si="172"/>
        <v>1</v>
      </c>
      <c r="P102">
        <f t="shared" si="173"/>
        <v>1</v>
      </c>
      <c r="Q102">
        <f t="shared" si="174"/>
        <v>1</v>
      </c>
      <c r="AB102" s="72">
        <v>101</v>
      </c>
      <c r="AC102">
        <v>45</v>
      </c>
      <c r="AD102">
        <f t="shared" ref="AD102:AF102" si="220">AD87</f>
        <v>0</v>
      </c>
      <c r="AE102">
        <f t="shared" si="220"/>
        <v>-1.6819999999999999</v>
      </c>
      <c r="AF102">
        <f t="shared" si="220"/>
        <v>0</v>
      </c>
      <c r="AG102">
        <f t="shared" si="201"/>
        <v>370</v>
      </c>
      <c r="AH102">
        <f t="shared" si="130"/>
        <v>308.91917916909983</v>
      </c>
      <c r="AI102">
        <f t="shared" si="166"/>
        <v>374.44444444444446</v>
      </c>
      <c r="AJ102">
        <f t="shared" si="131"/>
        <v>61.080820830900166</v>
      </c>
      <c r="AK102">
        <f t="shared" si="132"/>
        <v>89.259259259259267</v>
      </c>
      <c r="AL102">
        <f t="shared" si="133"/>
        <v>54.810747896368589</v>
      </c>
    </row>
    <row r="103" spans="1:38" x14ac:dyDescent="0.4">
      <c r="A103">
        <v>84</v>
      </c>
      <c r="B103">
        <f t="shared" ref="B103:D103" si="221">B88</f>
        <v>-1.6819999999999999</v>
      </c>
      <c r="C103">
        <f t="shared" si="221"/>
        <v>0</v>
      </c>
      <c r="D103">
        <f t="shared" si="221"/>
        <v>0</v>
      </c>
      <c r="E103">
        <f t="shared" si="177"/>
        <v>0</v>
      </c>
      <c r="F103">
        <f t="shared" si="178"/>
        <v>0</v>
      </c>
      <c r="G103">
        <f t="shared" si="179"/>
        <v>0</v>
      </c>
      <c r="H103">
        <f t="shared" si="180"/>
        <v>0</v>
      </c>
      <c r="I103">
        <f t="shared" si="181"/>
        <v>2.8291239999999998</v>
      </c>
      <c r="J103">
        <f t="shared" si="182"/>
        <v>0</v>
      </c>
      <c r="K103">
        <f t="shared" si="183"/>
        <v>0</v>
      </c>
      <c r="L103">
        <f t="shared" si="207"/>
        <v>350</v>
      </c>
      <c r="M103">
        <f t="shared" si="170"/>
        <v>-1.6819999999999999</v>
      </c>
      <c r="N103">
        <f t="shared" si="171"/>
        <v>0</v>
      </c>
      <c r="O103">
        <f t="shared" si="172"/>
        <v>0</v>
      </c>
      <c r="P103">
        <f t="shared" si="173"/>
        <v>0</v>
      </c>
      <c r="Q103">
        <f t="shared" si="174"/>
        <v>0</v>
      </c>
      <c r="AB103" s="72">
        <v>102</v>
      </c>
      <c r="AC103">
        <v>30</v>
      </c>
      <c r="AD103">
        <f t="shared" ref="AD103:AF103" si="222">AD88</f>
        <v>0</v>
      </c>
      <c r="AE103">
        <f t="shared" si="222"/>
        <v>1.6819999999999999</v>
      </c>
      <c r="AF103">
        <f t="shared" si="222"/>
        <v>0</v>
      </c>
      <c r="AG103">
        <f t="shared" si="201"/>
        <v>260</v>
      </c>
      <c r="AH103">
        <f t="shared" si="130"/>
        <v>217.21091712358205</v>
      </c>
      <c r="AI103">
        <f t="shared" si="166"/>
        <v>245.55555555555554</v>
      </c>
      <c r="AJ103">
        <f t="shared" si="131"/>
        <v>42.78908287641795</v>
      </c>
      <c r="AK103">
        <f t="shared" si="132"/>
        <v>81.851851851851848</v>
      </c>
      <c r="AL103">
        <f t="shared" si="133"/>
        <v>40.198168031777264</v>
      </c>
    </row>
    <row r="104" spans="1:38" x14ac:dyDescent="0.4">
      <c r="A104">
        <v>85</v>
      </c>
      <c r="B104">
        <f t="shared" ref="B104:D104" si="223">B89</f>
        <v>1.6819999999999999</v>
      </c>
      <c r="C104">
        <f t="shared" si="223"/>
        <v>0</v>
      </c>
      <c r="D104">
        <f t="shared" si="223"/>
        <v>0</v>
      </c>
      <c r="E104">
        <f t="shared" si="177"/>
        <v>0</v>
      </c>
      <c r="F104">
        <f t="shared" si="178"/>
        <v>0</v>
      </c>
      <c r="G104">
        <f t="shared" si="179"/>
        <v>0</v>
      </c>
      <c r="H104">
        <f t="shared" si="180"/>
        <v>0</v>
      </c>
      <c r="I104">
        <f t="shared" si="181"/>
        <v>2.8291239999999998</v>
      </c>
      <c r="J104">
        <f t="shared" si="182"/>
        <v>0</v>
      </c>
      <c r="K104">
        <f t="shared" si="183"/>
        <v>0</v>
      </c>
      <c r="L104">
        <f t="shared" si="207"/>
        <v>310</v>
      </c>
      <c r="M104">
        <f t="shared" si="170"/>
        <v>1.6819999999999999</v>
      </c>
      <c r="N104">
        <f t="shared" si="171"/>
        <v>0</v>
      </c>
      <c r="O104">
        <f t="shared" si="172"/>
        <v>0</v>
      </c>
      <c r="P104">
        <f t="shared" si="173"/>
        <v>0</v>
      </c>
      <c r="Q104">
        <f t="shared" si="174"/>
        <v>0</v>
      </c>
      <c r="AB104" s="72">
        <v>103</v>
      </c>
      <c r="AC104">
        <v>27</v>
      </c>
      <c r="AD104">
        <f t="shared" ref="AD104:AF104" si="224">AD89</f>
        <v>0</v>
      </c>
      <c r="AE104">
        <f t="shared" si="224"/>
        <v>0</v>
      </c>
      <c r="AF104">
        <f t="shared" si="224"/>
        <v>-1.6819999999999999</v>
      </c>
      <c r="AG104">
        <f t="shared" si="201"/>
        <v>250</v>
      </c>
      <c r="AH104">
        <f t="shared" si="130"/>
        <v>197.96011723478756</v>
      </c>
      <c r="AI104">
        <f t="shared" si="166"/>
        <v>237.22222222222223</v>
      </c>
      <c r="AJ104">
        <f t="shared" si="131"/>
        <v>52.03988276521244</v>
      </c>
      <c r="AK104">
        <f t="shared" si="132"/>
        <v>83.333333333333343</v>
      </c>
      <c r="AL104">
        <f t="shared" si="133"/>
        <v>42.74720650716192</v>
      </c>
    </row>
    <row r="105" spans="1:38" x14ac:dyDescent="0.4">
      <c r="A105">
        <v>86</v>
      </c>
      <c r="B105">
        <f t="shared" ref="B105:D105" si="225">B90</f>
        <v>0</v>
      </c>
      <c r="C105">
        <f t="shared" si="225"/>
        <v>-1.6819999999999999</v>
      </c>
      <c r="D105">
        <f t="shared" si="225"/>
        <v>0</v>
      </c>
      <c r="E105">
        <f t="shared" si="177"/>
        <v>0</v>
      </c>
      <c r="F105">
        <f t="shared" si="178"/>
        <v>0</v>
      </c>
      <c r="G105">
        <f t="shared" si="179"/>
        <v>0</v>
      </c>
      <c r="H105">
        <f t="shared" si="180"/>
        <v>0</v>
      </c>
      <c r="I105">
        <f t="shared" si="181"/>
        <v>0</v>
      </c>
      <c r="J105">
        <f t="shared" si="182"/>
        <v>2.8291239999999998</v>
      </c>
      <c r="K105">
        <f t="shared" si="183"/>
        <v>0</v>
      </c>
      <c r="L105">
        <f t="shared" si="207"/>
        <v>410</v>
      </c>
      <c r="M105">
        <f t="shared" si="170"/>
        <v>0</v>
      </c>
      <c r="N105">
        <f t="shared" si="171"/>
        <v>-1.6819999999999999</v>
      </c>
      <c r="O105">
        <f t="shared" si="172"/>
        <v>0</v>
      </c>
      <c r="P105">
        <f t="shared" si="173"/>
        <v>0</v>
      </c>
      <c r="Q105">
        <f t="shared" si="174"/>
        <v>0</v>
      </c>
      <c r="AB105" s="72">
        <v>104</v>
      </c>
      <c r="AC105">
        <v>41</v>
      </c>
      <c r="AD105">
        <f t="shared" ref="AD105:AF105" si="226">AD90</f>
        <v>0</v>
      </c>
      <c r="AE105">
        <f t="shared" si="226"/>
        <v>0</v>
      </c>
      <c r="AF105">
        <f t="shared" si="226"/>
        <v>1.6819999999999999</v>
      </c>
      <c r="AG105">
        <f t="shared" si="201"/>
        <v>195</v>
      </c>
      <c r="AH105">
        <f t="shared" si="130"/>
        <v>197.96011723478756</v>
      </c>
      <c r="AI105">
        <f t="shared" si="166"/>
        <v>231.11111111111111</v>
      </c>
      <c r="AJ105">
        <f t="shared" si="131"/>
        <v>-2.9601172347875604</v>
      </c>
      <c r="AK105">
        <f t="shared" si="132"/>
        <v>52.962962962962969</v>
      </c>
      <c r="AL105">
        <f t="shared" si="133"/>
        <v>3.2847928672696214</v>
      </c>
    </row>
    <row r="106" spans="1:38" x14ac:dyDescent="0.4">
      <c r="A106">
        <v>87</v>
      </c>
      <c r="B106">
        <f t="shared" ref="B106:D106" si="227">B91</f>
        <v>0</v>
      </c>
      <c r="C106">
        <f t="shared" si="227"/>
        <v>1.6819999999999999</v>
      </c>
      <c r="D106">
        <f t="shared" si="227"/>
        <v>0</v>
      </c>
      <c r="E106">
        <f t="shared" si="177"/>
        <v>0</v>
      </c>
      <c r="F106">
        <f t="shared" si="178"/>
        <v>0</v>
      </c>
      <c r="G106">
        <f t="shared" si="179"/>
        <v>0</v>
      </c>
      <c r="H106">
        <f t="shared" si="180"/>
        <v>0</v>
      </c>
      <c r="I106">
        <f t="shared" si="181"/>
        <v>0</v>
      </c>
      <c r="J106">
        <f t="shared" si="182"/>
        <v>2.8291239999999998</v>
      </c>
      <c r="K106">
        <f t="shared" si="183"/>
        <v>0</v>
      </c>
      <c r="L106">
        <f t="shared" si="207"/>
        <v>275</v>
      </c>
      <c r="M106">
        <f t="shared" si="170"/>
        <v>0</v>
      </c>
      <c r="N106">
        <f t="shared" si="171"/>
        <v>1.6819999999999999</v>
      </c>
      <c r="O106">
        <f t="shared" si="172"/>
        <v>0</v>
      </c>
      <c r="P106">
        <f t="shared" si="173"/>
        <v>0</v>
      </c>
      <c r="Q106">
        <f t="shared" si="174"/>
        <v>0</v>
      </c>
      <c r="AB106" s="72">
        <v>105</v>
      </c>
      <c r="AC106">
        <v>33</v>
      </c>
      <c r="AD106">
        <f t="shared" ref="AD106:AF106" si="228">AD91</f>
        <v>0</v>
      </c>
      <c r="AE106">
        <f t="shared" si="228"/>
        <v>0</v>
      </c>
      <c r="AF106">
        <f t="shared" si="228"/>
        <v>0</v>
      </c>
      <c r="AG106">
        <f t="shared" si="201"/>
        <v>235</v>
      </c>
      <c r="AH106">
        <f t="shared" si="130"/>
        <v>263.06504814634093</v>
      </c>
      <c r="AI106">
        <f t="shared" si="166"/>
        <v>236.66666666666666</v>
      </c>
      <c r="AJ106">
        <f t="shared" si="131"/>
        <v>-28.065048146340928</v>
      </c>
      <c r="AK106">
        <f t="shared" si="132"/>
        <v>29.259259259259256</v>
      </c>
      <c r="AL106">
        <f t="shared" si="133"/>
        <v>-24.118295678056246</v>
      </c>
    </row>
    <row r="107" spans="1:38" x14ac:dyDescent="0.4">
      <c r="A107">
        <v>88</v>
      </c>
      <c r="B107">
        <f t="shared" ref="B107:D107" si="229">B92</f>
        <v>0</v>
      </c>
      <c r="C107">
        <f t="shared" si="229"/>
        <v>0</v>
      </c>
      <c r="D107">
        <f t="shared" si="229"/>
        <v>-1.6819999999999999</v>
      </c>
      <c r="E107">
        <f t="shared" si="177"/>
        <v>0</v>
      </c>
      <c r="F107">
        <f t="shared" si="178"/>
        <v>0</v>
      </c>
      <c r="G107">
        <f t="shared" si="179"/>
        <v>0</v>
      </c>
      <c r="H107">
        <f t="shared" si="180"/>
        <v>0</v>
      </c>
      <c r="I107">
        <f t="shared" si="181"/>
        <v>0</v>
      </c>
      <c r="J107">
        <f t="shared" si="182"/>
        <v>0</v>
      </c>
      <c r="K107">
        <f t="shared" si="183"/>
        <v>2.8291239999999998</v>
      </c>
      <c r="L107">
        <f t="shared" si="207"/>
        <v>250</v>
      </c>
      <c r="M107">
        <f t="shared" si="170"/>
        <v>0</v>
      </c>
      <c r="N107">
        <f t="shared" si="171"/>
        <v>0</v>
      </c>
      <c r="O107">
        <f t="shared" si="172"/>
        <v>0</v>
      </c>
      <c r="P107">
        <f t="shared" si="173"/>
        <v>0</v>
      </c>
      <c r="Q107">
        <f t="shared" si="174"/>
        <v>2.8291239999999998</v>
      </c>
      <c r="AB107" s="72">
        <v>106</v>
      </c>
      <c r="AC107">
        <v>64</v>
      </c>
      <c r="AD107">
        <f t="shared" ref="AD107:AF107" si="230">AD92</f>
        <v>-1</v>
      </c>
      <c r="AE107">
        <f t="shared" si="230"/>
        <v>-1</v>
      </c>
      <c r="AF107">
        <f t="shared" si="230"/>
        <v>-1</v>
      </c>
      <c r="AG107">
        <f>L3</f>
        <v>300</v>
      </c>
      <c r="AH107">
        <f t="shared" si="130"/>
        <v>340.77149499437962</v>
      </c>
      <c r="AI107">
        <f t="shared" si="166"/>
        <v>292.22222222222223</v>
      </c>
      <c r="AJ107">
        <f t="shared" si="131"/>
        <v>-40.771494994379623</v>
      </c>
      <c r="AK107">
        <f t="shared" si="132"/>
        <v>20.37037037037037</v>
      </c>
      <c r="AL107">
        <f t="shared" si="133"/>
        <v>-36.607153135407849</v>
      </c>
    </row>
    <row r="108" spans="1:38" x14ac:dyDescent="0.4">
      <c r="A108">
        <v>89</v>
      </c>
      <c r="B108">
        <f t="shared" ref="B108:D108" si="231">B93</f>
        <v>0</v>
      </c>
      <c r="C108">
        <f t="shared" si="231"/>
        <v>0</v>
      </c>
      <c r="D108">
        <f t="shared" si="231"/>
        <v>1.6819999999999999</v>
      </c>
      <c r="E108">
        <f t="shared" si="177"/>
        <v>0</v>
      </c>
      <c r="F108">
        <f t="shared" si="178"/>
        <v>0</v>
      </c>
      <c r="G108">
        <f t="shared" si="179"/>
        <v>0</v>
      </c>
      <c r="H108">
        <f t="shared" si="180"/>
        <v>0</v>
      </c>
      <c r="I108">
        <f t="shared" si="181"/>
        <v>0</v>
      </c>
      <c r="J108">
        <f t="shared" si="182"/>
        <v>0</v>
      </c>
      <c r="K108">
        <f t="shared" si="183"/>
        <v>2.8291239999999998</v>
      </c>
      <c r="L108">
        <f t="shared" si="207"/>
        <v>255</v>
      </c>
      <c r="M108">
        <f t="shared" si="170"/>
        <v>0</v>
      </c>
      <c r="N108">
        <f t="shared" si="171"/>
        <v>0</v>
      </c>
      <c r="O108">
        <f t="shared" si="172"/>
        <v>0</v>
      </c>
      <c r="P108">
        <f t="shared" si="173"/>
        <v>0</v>
      </c>
      <c r="Q108">
        <f t="shared" si="174"/>
        <v>2.8291239999999998</v>
      </c>
      <c r="AB108" s="72">
        <v>107</v>
      </c>
      <c r="AC108">
        <v>56</v>
      </c>
      <c r="AD108">
        <f t="shared" ref="AD108:AF108" si="232">AD93</f>
        <v>1</v>
      </c>
      <c r="AE108">
        <f t="shared" si="232"/>
        <v>-1</v>
      </c>
      <c r="AF108">
        <f t="shared" si="232"/>
        <v>-1</v>
      </c>
      <c r="AG108">
        <f t="shared" ref="AG108:AG121" si="233">L4</f>
        <v>165</v>
      </c>
      <c r="AH108">
        <f t="shared" si="130"/>
        <v>219.4127009040493</v>
      </c>
      <c r="AI108">
        <f t="shared" si="166"/>
        <v>191.66666666666666</v>
      </c>
      <c r="AJ108">
        <f t="shared" si="131"/>
        <v>-54.412700904049302</v>
      </c>
      <c r="AK108">
        <f t="shared" si="132"/>
        <v>8.518518518518519</v>
      </c>
      <c r="AL108">
        <f t="shared" si="133"/>
        <v>-60.580672382150439</v>
      </c>
    </row>
    <row r="109" spans="1:38" x14ac:dyDescent="0.4">
      <c r="A109">
        <v>90</v>
      </c>
      <c r="B109">
        <f t="shared" ref="B109:D109" si="234">B94</f>
        <v>0</v>
      </c>
      <c r="C109">
        <f t="shared" si="234"/>
        <v>0</v>
      </c>
      <c r="D109">
        <f t="shared" si="234"/>
        <v>0</v>
      </c>
      <c r="E109">
        <f t="shared" si="177"/>
        <v>0</v>
      </c>
      <c r="F109">
        <f t="shared" si="178"/>
        <v>0</v>
      </c>
      <c r="G109">
        <f t="shared" si="179"/>
        <v>0</v>
      </c>
      <c r="H109">
        <f t="shared" si="180"/>
        <v>0</v>
      </c>
      <c r="I109">
        <f t="shared" si="181"/>
        <v>0</v>
      </c>
      <c r="J109">
        <f t="shared" si="182"/>
        <v>0</v>
      </c>
      <c r="K109">
        <f t="shared" si="183"/>
        <v>0</v>
      </c>
      <c r="L109">
        <f t="shared" si="207"/>
        <v>245</v>
      </c>
      <c r="M109">
        <f t="shared" si="170"/>
        <v>0</v>
      </c>
      <c r="N109">
        <f t="shared" si="171"/>
        <v>0</v>
      </c>
      <c r="O109">
        <f t="shared" si="172"/>
        <v>0</v>
      </c>
      <c r="P109">
        <f t="shared" si="173"/>
        <v>0</v>
      </c>
      <c r="Q109">
        <f t="shared" si="174"/>
        <v>0</v>
      </c>
      <c r="AB109" s="72">
        <v>108</v>
      </c>
      <c r="AC109">
        <v>62</v>
      </c>
      <c r="AD109">
        <f t="shared" ref="AD109:AF109" si="235">AD94</f>
        <v>-1</v>
      </c>
      <c r="AE109">
        <f t="shared" si="235"/>
        <v>1</v>
      </c>
      <c r="AF109">
        <f t="shared" si="235"/>
        <v>-1</v>
      </c>
      <c r="AG109">
        <f t="shared" si="233"/>
        <v>195</v>
      </c>
      <c r="AH109">
        <f t="shared" si="130"/>
        <v>208.47037474007516</v>
      </c>
      <c r="AI109">
        <f t="shared" si="166"/>
        <v>181.66666666666666</v>
      </c>
      <c r="AJ109">
        <f t="shared" si="131"/>
        <v>-13.470374740075158</v>
      </c>
      <c r="AK109">
        <f t="shared" si="132"/>
        <v>43.333333333333336</v>
      </c>
      <c r="AL109">
        <f t="shared" si="133"/>
        <v>-7.4186889619505187</v>
      </c>
    </row>
    <row r="110" spans="1:38" x14ac:dyDescent="0.4">
      <c r="A110">
        <v>91</v>
      </c>
      <c r="B110">
        <f t="shared" ref="B110:D110" si="236">B95</f>
        <v>-1</v>
      </c>
      <c r="C110">
        <f t="shared" si="236"/>
        <v>-1</v>
      </c>
      <c r="D110">
        <f t="shared" si="236"/>
        <v>-1</v>
      </c>
      <c r="E110">
        <f t="shared" si="177"/>
        <v>1</v>
      </c>
      <c r="F110">
        <f t="shared" si="178"/>
        <v>1</v>
      </c>
      <c r="G110">
        <f t="shared" si="179"/>
        <v>1</v>
      </c>
      <c r="H110">
        <f t="shared" si="180"/>
        <v>-1</v>
      </c>
      <c r="I110">
        <f t="shared" si="181"/>
        <v>1</v>
      </c>
      <c r="J110">
        <f t="shared" si="182"/>
        <v>1</v>
      </c>
      <c r="K110">
        <f t="shared" si="183"/>
        <v>1</v>
      </c>
      <c r="L110">
        <f>K3</f>
        <v>280</v>
      </c>
      <c r="M110">
        <f t="shared" si="170"/>
        <v>-1</v>
      </c>
      <c r="N110">
        <f t="shared" si="171"/>
        <v>-1</v>
      </c>
      <c r="O110">
        <f t="shared" si="172"/>
        <v>1</v>
      </c>
      <c r="P110">
        <f t="shared" si="173"/>
        <v>1</v>
      </c>
      <c r="Q110">
        <f t="shared" si="174"/>
        <v>1</v>
      </c>
      <c r="AB110" s="72">
        <v>109</v>
      </c>
      <c r="AC110">
        <v>54</v>
      </c>
      <c r="AD110">
        <f t="shared" ref="AD110:AF110" si="237">AD95</f>
        <v>1</v>
      </c>
      <c r="AE110">
        <f t="shared" si="237"/>
        <v>1</v>
      </c>
      <c r="AF110">
        <f t="shared" si="237"/>
        <v>-1</v>
      </c>
      <c r="AG110">
        <f t="shared" si="233"/>
        <v>155</v>
      </c>
      <c r="AH110">
        <f t="shared" si="130"/>
        <v>191.55602509418941</v>
      </c>
      <c r="AI110">
        <f t="shared" si="166"/>
        <v>173.33333333333334</v>
      </c>
      <c r="AJ110">
        <f t="shared" si="131"/>
        <v>-36.556025094189408</v>
      </c>
      <c r="AK110">
        <f t="shared" si="132"/>
        <v>24.814814814814813</v>
      </c>
      <c r="AL110">
        <f t="shared" si="133"/>
        <v>-30.061512459194411</v>
      </c>
    </row>
    <row r="111" spans="1:38" x14ac:dyDescent="0.4">
      <c r="A111">
        <v>92</v>
      </c>
      <c r="B111">
        <f t="shared" ref="B111:D111" si="238">B96</f>
        <v>1</v>
      </c>
      <c r="C111">
        <f t="shared" si="238"/>
        <v>-1</v>
      </c>
      <c r="D111">
        <f t="shared" si="238"/>
        <v>-1</v>
      </c>
      <c r="E111">
        <f t="shared" si="177"/>
        <v>-1</v>
      </c>
      <c r="F111">
        <f t="shared" si="178"/>
        <v>1</v>
      </c>
      <c r="G111">
        <f t="shared" si="179"/>
        <v>-1</v>
      </c>
      <c r="H111">
        <f t="shared" si="180"/>
        <v>1</v>
      </c>
      <c r="I111">
        <f t="shared" si="181"/>
        <v>1</v>
      </c>
      <c r="J111">
        <f t="shared" si="182"/>
        <v>1</v>
      </c>
      <c r="K111">
        <f t="shared" si="183"/>
        <v>1</v>
      </c>
      <c r="L111">
        <f t="shared" ref="L111:L124" si="239">K4</f>
        <v>150</v>
      </c>
      <c r="M111">
        <f t="shared" si="170"/>
        <v>1</v>
      </c>
      <c r="N111">
        <f t="shared" si="171"/>
        <v>-1</v>
      </c>
      <c r="O111">
        <f t="shared" si="172"/>
        <v>-1</v>
      </c>
      <c r="P111">
        <f t="shared" si="173"/>
        <v>1</v>
      </c>
      <c r="Q111">
        <f t="shared" si="174"/>
        <v>1</v>
      </c>
      <c r="AB111" s="72">
        <v>110</v>
      </c>
      <c r="AC111">
        <v>61</v>
      </c>
      <c r="AD111">
        <f t="shared" ref="AD111:AF111" si="240">AD96</f>
        <v>-1</v>
      </c>
      <c r="AE111">
        <f t="shared" si="240"/>
        <v>-1</v>
      </c>
      <c r="AF111">
        <f t="shared" si="240"/>
        <v>1</v>
      </c>
      <c r="AG111">
        <f t="shared" si="233"/>
        <v>295</v>
      </c>
      <c r="AH111">
        <f t="shared" si="130"/>
        <v>315.21593943882408</v>
      </c>
      <c r="AI111">
        <f t="shared" si="166"/>
        <v>297.22222222222223</v>
      </c>
      <c r="AJ111">
        <f t="shared" si="131"/>
        <v>-20.21593943882408</v>
      </c>
      <c r="AK111">
        <f t="shared" si="132"/>
        <v>35.185185185185183</v>
      </c>
      <c r="AL111">
        <f t="shared" si="133"/>
        <v>-16.805350757220655</v>
      </c>
    </row>
    <row r="112" spans="1:38" x14ac:dyDescent="0.4">
      <c r="A112">
        <v>93</v>
      </c>
      <c r="B112">
        <f t="shared" ref="B112:D112" si="241">B97</f>
        <v>-1</v>
      </c>
      <c r="C112">
        <f t="shared" si="241"/>
        <v>1</v>
      </c>
      <c r="D112">
        <f t="shared" si="241"/>
        <v>-1</v>
      </c>
      <c r="E112">
        <f t="shared" si="177"/>
        <v>-1</v>
      </c>
      <c r="F112">
        <f t="shared" si="178"/>
        <v>-1</v>
      </c>
      <c r="G112">
        <f t="shared" si="179"/>
        <v>1</v>
      </c>
      <c r="H112">
        <f t="shared" si="180"/>
        <v>1</v>
      </c>
      <c r="I112">
        <f t="shared" si="181"/>
        <v>1</v>
      </c>
      <c r="J112">
        <f t="shared" si="182"/>
        <v>1</v>
      </c>
      <c r="K112">
        <f t="shared" si="183"/>
        <v>1</v>
      </c>
      <c r="L112">
        <f t="shared" si="239"/>
        <v>220</v>
      </c>
      <c r="M112">
        <f t="shared" si="170"/>
        <v>-1</v>
      </c>
      <c r="N112">
        <f t="shared" si="171"/>
        <v>1</v>
      </c>
      <c r="O112">
        <f t="shared" si="172"/>
        <v>-1</v>
      </c>
      <c r="P112">
        <f t="shared" si="173"/>
        <v>-1</v>
      </c>
      <c r="Q112">
        <f t="shared" si="174"/>
        <v>1</v>
      </c>
      <c r="AB112" s="72">
        <v>111</v>
      </c>
      <c r="AC112">
        <v>48</v>
      </c>
      <c r="AD112">
        <f t="shared" ref="AD112:AF112" si="242">AD97</f>
        <v>1</v>
      </c>
      <c r="AE112">
        <f t="shared" si="242"/>
        <v>-1</v>
      </c>
      <c r="AF112">
        <f t="shared" si="242"/>
        <v>1</v>
      </c>
      <c r="AG112">
        <f t="shared" si="233"/>
        <v>140</v>
      </c>
      <c r="AH112">
        <f t="shared" si="130"/>
        <v>193.8571453484937</v>
      </c>
      <c r="AI112">
        <f t="shared" si="166"/>
        <v>154.44444444444446</v>
      </c>
      <c r="AJ112">
        <f t="shared" si="131"/>
        <v>-53.857145348493702</v>
      </c>
      <c r="AK112">
        <f t="shared" si="132"/>
        <v>9.2592592592592595</v>
      </c>
      <c r="AL112">
        <f t="shared" si="133"/>
        <v>-58.545562684309587</v>
      </c>
    </row>
    <row r="113" spans="1:38" x14ac:dyDescent="0.4">
      <c r="A113">
        <v>94</v>
      </c>
      <c r="B113">
        <f t="shared" ref="B113:D113" si="243">B98</f>
        <v>1</v>
      </c>
      <c r="C113">
        <f t="shared" si="243"/>
        <v>1</v>
      </c>
      <c r="D113">
        <f t="shared" si="243"/>
        <v>-1</v>
      </c>
      <c r="E113">
        <f t="shared" si="177"/>
        <v>1</v>
      </c>
      <c r="F113">
        <f t="shared" si="178"/>
        <v>-1</v>
      </c>
      <c r="G113">
        <f t="shared" si="179"/>
        <v>-1</v>
      </c>
      <c r="H113">
        <f t="shared" si="180"/>
        <v>-1</v>
      </c>
      <c r="I113">
        <f t="shared" si="181"/>
        <v>1</v>
      </c>
      <c r="J113">
        <f t="shared" si="182"/>
        <v>1</v>
      </c>
      <c r="K113">
        <f t="shared" si="183"/>
        <v>1</v>
      </c>
      <c r="L113">
        <f t="shared" si="239"/>
        <v>150</v>
      </c>
      <c r="M113">
        <f t="shared" si="170"/>
        <v>1</v>
      </c>
      <c r="N113">
        <f t="shared" si="171"/>
        <v>1</v>
      </c>
      <c r="O113">
        <f t="shared" si="172"/>
        <v>1</v>
      </c>
      <c r="P113">
        <f t="shared" si="173"/>
        <v>-1</v>
      </c>
      <c r="Q113">
        <f t="shared" si="174"/>
        <v>1</v>
      </c>
      <c r="AB113" s="72">
        <v>112</v>
      </c>
      <c r="AC113">
        <v>50</v>
      </c>
      <c r="AD113">
        <f t="shared" ref="AD113:AF113" si="244">AD98</f>
        <v>-1</v>
      </c>
      <c r="AE113">
        <f t="shared" si="244"/>
        <v>1</v>
      </c>
      <c r="AF113">
        <f t="shared" si="244"/>
        <v>1</v>
      </c>
      <c r="AG113">
        <f t="shared" si="233"/>
        <v>210</v>
      </c>
      <c r="AH113">
        <f t="shared" si="130"/>
        <v>234.02593029563073</v>
      </c>
      <c r="AI113">
        <f t="shared" si="166"/>
        <v>225.55555555555554</v>
      </c>
      <c r="AJ113">
        <f t="shared" si="131"/>
        <v>-24.025930295630729</v>
      </c>
      <c r="AK113">
        <f t="shared" si="132"/>
        <v>30.74074074074074</v>
      </c>
      <c r="AL113">
        <f t="shared" si="133"/>
        <v>-22.23532450520042</v>
      </c>
    </row>
    <row r="114" spans="1:38" x14ac:dyDescent="0.4">
      <c r="A114">
        <v>95</v>
      </c>
      <c r="B114">
        <f t="shared" ref="B114:D114" si="245">B99</f>
        <v>-1</v>
      </c>
      <c r="C114">
        <f t="shared" si="245"/>
        <v>-1</v>
      </c>
      <c r="D114">
        <f t="shared" si="245"/>
        <v>1</v>
      </c>
      <c r="E114">
        <f t="shared" si="177"/>
        <v>1</v>
      </c>
      <c r="F114">
        <f t="shared" si="178"/>
        <v>-1</v>
      </c>
      <c r="G114">
        <f t="shared" si="179"/>
        <v>-1</v>
      </c>
      <c r="H114">
        <f t="shared" si="180"/>
        <v>1</v>
      </c>
      <c r="I114">
        <f t="shared" si="181"/>
        <v>1</v>
      </c>
      <c r="J114">
        <f t="shared" si="182"/>
        <v>1</v>
      </c>
      <c r="K114">
        <f t="shared" si="183"/>
        <v>1</v>
      </c>
      <c r="L114">
        <f t="shared" si="239"/>
        <v>275</v>
      </c>
      <c r="M114">
        <f t="shared" si="170"/>
        <v>-1</v>
      </c>
      <c r="N114">
        <f t="shared" si="171"/>
        <v>-1</v>
      </c>
      <c r="O114">
        <f t="shared" si="172"/>
        <v>1</v>
      </c>
      <c r="P114">
        <f t="shared" si="173"/>
        <v>-1</v>
      </c>
      <c r="Q114">
        <f t="shared" si="174"/>
        <v>1</v>
      </c>
      <c r="AB114" s="72">
        <v>113</v>
      </c>
      <c r="AC114">
        <v>67</v>
      </c>
      <c r="AD114">
        <f t="shared" ref="AD114:AF114" si="246">AD99</f>
        <v>1</v>
      </c>
      <c r="AE114">
        <f t="shared" si="246"/>
        <v>1</v>
      </c>
      <c r="AF114">
        <f t="shared" si="246"/>
        <v>1</v>
      </c>
      <c r="AG114">
        <f t="shared" si="233"/>
        <v>175</v>
      </c>
      <c r="AH114">
        <f t="shared" si="130"/>
        <v>217.11158064974501</v>
      </c>
      <c r="AI114">
        <f t="shared" si="166"/>
        <v>199.44444444444446</v>
      </c>
      <c r="AJ114">
        <f t="shared" si="131"/>
        <v>-42.111580649745008</v>
      </c>
      <c r="AK114">
        <f t="shared" si="132"/>
        <v>17.407407407407408</v>
      </c>
      <c r="AL114">
        <f t="shared" si="133"/>
        <v>-41.455440900294214</v>
      </c>
    </row>
    <row r="115" spans="1:38" x14ac:dyDescent="0.4">
      <c r="A115">
        <v>96</v>
      </c>
      <c r="B115">
        <f t="shared" ref="B115:D115" si="247">B100</f>
        <v>1</v>
      </c>
      <c r="C115">
        <f t="shared" si="247"/>
        <v>-1</v>
      </c>
      <c r="D115">
        <f t="shared" si="247"/>
        <v>1</v>
      </c>
      <c r="E115">
        <f t="shared" si="177"/>
        <v>-1</v>
      </c>
      <c r="F115">
        <f t="shared" si="178"/>
        <v>-1</v>
      </c>
      <c r="G115">
        <f t="shared" si="179"/>
        <v>1</v>
      </c>
      <c r="H115">
        <f t="shared" si="180"/>
        <v>-1</v>
      </c>
      <c r="I115">
        <f t="shared" si="181"/>
        <v>1</v>
      </c>
      <c r="J115">
        <f t="shared" si="182"/>
        <v>1</v>
      </c>
      <c r="K115">
        <f t="shared" si="183"/>
        <v>1</v>
      </c>
      <c r="L115">
        <f t="shared" si="239"/>
        <v>145</v>
      </c>
      <c r="M115">
        <f t="shared" si="170"/>
        <v>1</v>
      </c>
      <c r="N115">
        <f t="shared" si="171"/>
        <v>-1</v>
      </c>
      <c r="O115">
        <f t="shared" si="172"/>
        <v>-1</v>
      </c>
      <c r="P115">
        <f t="shared" si="173"/>
        <v>-1</v>
      </c>
      <c r="Q115">
        <f t="shared" si="174"/>
        <v>1</v>
      </c>
      <c r="AB115" s="72">
        <v>114</v>
      </c>
      <c r="AC115">
        <v>84</v>
      </c>
      <c r="AD115">
        <f t="shared" ref="AD115:AF115" si="248">AD100</f>
        <v>-1.6819999999999999</v>
      </c>
      <c r="AE115">
        <f t="shared" si="248"/>
        <v>0</v>
      </c>
      <c r="AF115">
        <f t="shared" si="248"/>
        <v>0</v>
      </c>
      <c r="AG115">
        <f t="shared" si="233"/>
        <v>405</v>
      </c>
      <c r="AH115">
        <f t="shared" si="130"/>
        <v>321.20890508741979</v>
      </c>
      <c r="AI115">
        <f t="shared" si="166"/>
        <v>353.33333333333331</v>
      </c>
      <c r="AJ115">
        <f t="shared" si="131"/>
        <v>83.791094912580206</v>
      </c>
      <c r="AK115">
        <f t="shared" si="132"/>
        <v>95.18518518518519</v>
      </c>
      <c r="AL115">
        <f t="shared" si="133"/>
        <v>73.486113705897054</v>
      </c>
    </row>
    <row r="116" spans="1:38" x14ac:dyDescent="0.4">
      <c r="A116">
        <v>97</v>
      </c>
      <c r="B116">
        <f t="shared" ref="B116:D116" si="249">B101</f>
        <v>-1</v>
      </c>
      <c r="C116">
        <f t="shared" si="249"/>
        <v>1</v>
      </c>
      <c r="D116">
        <f t="shared" si="249"/>
        <v>1</v>
      </c>
      <c r="E116">
        <f t="shared" si="177"/>
        <v>-1</v>
      </c>
      <c r="F116">
        <f t="shared" si="178"/>
        <v>1</v>
      </c>
      <c r="G116">
        <f t="shared" si="179"/>
        <v>-1</v>
      </c>
      <c r="H116">
        <f t="shared" si="180"/>
        <v>-1</v>
      </c>
      <c r="I116">
        <f t="shared" si="181"/>
        <v>1</v>
      </c>
      <c r="J116">
        <f t="shared" si="182"/>
        <v>1</v>
      </c>
      <c r="K116">
        <f t="shared" si="183"/>
        <v>1</v>
      </c>
      <c r="L116">
        <f t="shared" si="239"/>
        <v>245</v>
      </c>
      <c r="M116">
        <f t="shared" si="170"/>
        <v>-1</v>
      </c>
      <c r="N116">
        <f t="shared" si="171"/>
        <v>1</v>
      </c>
      <c r="O116">
        <f t="shared" si="172"/>
        <v>-1</v>
      </c>
      <c r="P116">
        <f t="shared" si="173"/>
        <v>1</v>
      </c>
      <c r="Q116">
        <f t="shared" si="174"/>
        <v>1</v>
      </c>
      <c r="AB116" s="72">
        <v>115</v>
      </c>
      <c r="AC116">
        <v>87</v>
      </c>
      <c r="AD116">
        <f t="shared" ref="AD116:AF116" si="250">AD101</f>
        <v>1.6819999999999999</v>
      </c>
      <c r="AE116">
        <f t="shared" si="250"/>
        <v>0</v>
      </c>
      <c r="AF116">
        <f t="shared" si="250"/>
        <v>0</v>
      </c>
      <c r="AG116">
        <f t="shared" si="233"/>
        <v>200</v>
      </c>
      <c r="AH116">
        <f t="shared" si="130"/>
        <v>204.92119120526203</v>
      </c>
      <c r="AI116">
        <f t="shared" si="166"/>
        <v>237.77777777777777</v>
      </c>
      <c r="AJ116">
        <f t="shared" si="131"/>
        <v>-4.9211912052620335</v>
      </c>
      <c r="AK116">
        <f t="shared" si="132"/>
        <v>48.518518518518519</v>
      </c>
      <c r="AL116">
        <f t="shared" si="133"/>
        <v>-1.6412622851840351</v>
      </c>
    </row>
    <row r="117" spans="1:38" x14ac:dyDescent="0.4">
      <c r="A117">
        <v>98</v>
      </c>
      <c r="B117">
        <f t="shared" ref="B117:D117" si="251">B102</f>
        <v>1</v>
      </c>
      <c r="C117">
        <f t="shared" si="251"/>
        <v>1</v>
      </c>
      <c r="D117">
        <f t="shared" si="251"/>
        <v>1</v>
      </c>
      <c r="E117">
        <f t="shared" si="177"/>
        <v>1</v>
      </c>
      <c r="F117">
        <f t="shared" si="178"/>
        <v>1</v>
      </c>
      <c r="G117">
        <f t="shared" si="179"/>
        <v>1</v>
      </c>
      <c r="H117">
        <f t="shared" si="180"/>
        <v>1</v>
      </c>
      <c r="I117">
        <f t="shared" si="181"/>
        <v>1</v>
      </c>
      <c r="J117">
        <f t="shared" si="182"/>
        <v>1</v>
      </c>
      <c r="K117">
        <f t="shared" si="183"/>
        <v>1</v>
      </c>
      <c r="L117">
        <f t="shared" si="239"/>
        <v>200</v>
      </c>
      <c r="M117">
        <f t="shared" si="170"/>
        <v>1</v>
      </c>
      <c r="N117">
        <f t="shared" si="171"/>
        <v>1</v>
      </c>
      <c r="O117">
        <f t="shared" si="172"/>
        <v>1</v>
      </c>
      <c r="P117">
        <f t="shared" si="173"/>
        <v>1</v>
      </c>
      <c r="Q117">
        <f t="shared" si="174"/>
        <v>1</v>
      </c>
      <c r="AB117" s="72">
        <v>116</v>
      </c>
      <c r="AC117">
        <v>80</v>
      </c>
      <c r="AD117">
        <f t="shared" ref="AD117:AF117" si="252">AD102</f>
        <v>0</v>
      </c>
      <c r="AE117">
        <f t="shared" si="252"/>
        <v>-1.6819999999999999</v>
      </c>
      <c r="AF117">
        <f t="shared" si="252"/>
        <v>0</v>
      </c>
      <c r="AG117">
        <f t="shared" si="233"/>
        <v>385</v>
      </c>
      <c r="AH117">
        <f t="shared" si="130"/>
        <v>308.91917916909983</v>
      </c>
      <c r="AI117">
        <f t="shared" si="166"/>
        <v>374.44444444444446</v>
      </c>
      <c r="AJ117">
        <f t="shared" si="131"/>
        <v>76.080820830900166</v>
      </c>
      <c r="AK117">
        <f t="shared" si="132"/>
        <v>94.444444444444443</v>
      </c>
      <c r="AL117">
        <f t="shared" si="133"/>
        <v>70.399147808503585</v>
      </c>
    </row>
    <row r="118" spans="1:38" x14ac:dyDescent="0.4">
      <c r="A118">
        <v>99</v>
      </c>
      <c r="B118">
        <f t="shared" ref="B118:D118" si="253">B103</f>
        <v>-1.6819999999999999</v>
      </c>
      <c r="C118">
        <f t="shared" si="253"/>
        <v>0</v>
      </c>
      <c r="D118">
        <f t="shared" si="253"/>
        <v>0</v>
      </c>
      <c r="E118">
        <f t="shared" si="177"/>
        <v>0</v>
      </c>
      <c r="F118">
        <f t="shared" si="178"/>
        <v>0</v>
      </c>
      <c r="G118">
        <f t="shared" si="179"/>
        <v>0</v>
      </c>
      <c r="H118">
        <f t="shared" si="180"/>
        <v>0</v>
      </c>
      <c r="I118">
        <f t="shared" si="181"/>
        <v>2.8291239999999998</v>
      </c>
      <c r="J118">
        <f t="shared" si="182"/>
        <v>0</v>
      </c>
      <c r="K118">
        <f t="shared" si="183"/>
        <v>0</v>
      </c>
      <c r="L118">
        <f t="shared" si="239"/>
        <v>395</v>
      </c>
      <c r="M118">
        <f t="shared" si="170"/>
        <v>-1.6819999999999999</v>
      </c>
      <c r="N118">
        <f t="shared" si="171"/>
        <v>0</v>
      </c>
      <c r="O118">
        <f t="shared" si="172"/>
        <v>0</v>
      </c>
      <c r="P118">
        <f t="shared" si="173"/>
        <v>0</v>
      </c>
      <c r="Q118">
        <f t="shared" si="174"/>
        <v>0</v>
      </c>
      <c r="AB118" s="72">
        <v>117</v>
      </c>
      <c r="AC118">
        <v>75</v>
      </c>
      <c r="AD118">
        <f t="shared" ref="AD118:AF118" si="254">AD103</f>
        <v>0</v>
      </c>
      <c r="AE118">
        <f t="shared" si="254"/>
        <v>1.6819999999999999</v>
      </c>
      <c r="AF118">
        <f t="shared" si="254"/>
        <v>0</v>
      </c>
      <c r="AG118">
        <f t="shared" si="233"/>
        <v>285</v>
      </c>
      <c r="AH118">
        <f t="shared" si="130"/>
        <v>217.21091712358205</v>
      </c>
      <c r="AI118">
        <f t="shared" si="166"/>
        <v>245.55555555555554</v>
      </c>
      <c r="AJ118">
        <f t="shared" si="131"/>
        <v>67.78908287641795</v>
      </c>
      <c r="AK118">
        <f t="shared" si="132"/>
        <v>91.481481481481481</v>
      </c>
      <c r="AL118">
        <f t="shared" si="133"/>
        <v>60.580672382150453</v>
      </c>
    </row>
    <row r="119" spans="1:38" x14ac:dyDescent="0.4">
      <c r="A119">
        <v>100</v>
      </c>
      <c r="B119">
        <f t="shared" ref="B119:D119" si="255">B104</f>
        <v>1.6819999999999999</v>
      </c>
      <c r="C119">
        <f t="shared" si="255"/>
        <v>0</v>
      </c>
      <c r="D119">
        <f t="shared" si="255"/>
        <v>0</v>
      </c>
      <c r="E119">
        <f t="shared" si="177"/>
        <v>0</v>
      </c>
      <c r="F119">
        <f t="shared" si="178"/>
        <v>0</v>
      </c>
      <c r="G119">
        <f t="shared" si="179"/>
        <v>0</v>
      </c>
      <c r="H119">
        <f t="shared" si="180"/>
        <v>0</v>
      </c>
      <c r="I119">
        <f t="shared" si="181"/>
        <v>2.8291239999999998</v>
      </c>
      <c r="J119">
        <f t="shared" si="182"/>
        <v>0</v>
      </c>
      <c r="K119">
        <f t="shared" si="183"/>
        <v>0</v>
      </c>
      <c r="L119">
        <f t="shared" si="239"/>
        <v>225</v>
      </c>
      <c r="M119">
        <f t="shared" si="170"/>
        <v>1.6819999999999999</v>
      </c>
      <c r="N119">
        <f t="shared" si="171"/>
        <v>0</v>
      </c>
      <c r="O119">
        <f t="shared" si="172"/>
        <v>0</v>
      </c>
      <c r="P119">
        <f t="shared" si="173"/>
        <v>0</v>
      </c>
      <c r="Q119">
        <f t="shared" si="174"/>
        <v>0</v>
      </c>
      <c r="AB119" s="72">
        <v>118</v>
      </c>
      <c r="AC119">
        <v>88</v>
      </c>
      <c r="AD119">
        <f t="shared" ref="AD119:AF119" si="256">AD104</f>
        <v>0</v>
      </c>
      <c r="AE119">
        <f t="shared" si="256"/>
        <v>0</v>
      </c>
      <c r="AF119">
        <f t="shared" si="256"/>
        <v>-1.6819999999999999</v>
      </c>
      <c r="AG119">
        <f t="shared" si="233"/>
        <v>215</v>
      </c>
      <c r="AH119">
        <f t="shared" si="130"/>
        <v>197.96011723478756</v>
      </c>
      <c r="AI119">
        <f t="shared" si="166"/>
        <v>237.22222222222223</v>
      </c>
      <c r="AJ119">
        <f t="shared" si="131"/>
        <v>17.03988276521244</v>
      </c>
      <c r="AK119">
        <f t="shared" si="132"/>
        <v>66.296296296296305</v>
      </c>
      <c r="AL119">
        <f t="shared" si="133"/>
        <v>18.583317118943551</v>
      </c>
    </row>
    <row r="120" spans="1:38" x14ac:dyDescent="0.4">
      <c r="A120">
        <v>101</v>
      </c>
      <c r="B120">
        <f t="shared" ref="B120:D120" si="257">B105</f>
        <v>0</v>
      </c>
      <c r="C120">
        <f t="shared" si="257"/>
        <v>-1.6819999999999999</v>
      </c>
      <c r="D120">
        <f t="shared" si="257"/>
        <v>0</v>
      </c>
      <c r="E120">
        <f t="shared" si="177"/>
        <v>0</v>
      </c>
      <c r="F120">
        <f t="shared" si="178"/>
        <v>0</v>
      </c>
      <c r="G120">
        <f t="shared" si="179"/>
        <v>0</v>
      </c>
      <c r="H120">
        <f t="shared" si="180"/>
        <v>0</v>
      </c>
      <c r="I120">
        <f t="shared" si="181"/>
        <v>0</v>
      </c>
      <c r="J120">
        <f t="shared" si="182"/>
        <v>2.8291239999999998</v>
      </c>
      <c r="K120">
        <f t="shared" si="183"/>
        <v>0</v>
      </c>
      <c r="L120">
        <f t="shared" si="239"/>
        <v>370</v>
      </c>
      <c r="M120">
        <f t="shared" si="170"/>
        <v>0</v>
      </c>
      <c r="N120">
        <f t="shared" si="171"/>
        <v>-1.6819999999999999</v>
      </c>
      <c r="O120">
        <f t="shared" si="172"/>
        <v>0</v>
      </c>
      <c r="P120">
        <f t="shared" si="173"/>
        <v>0</v>
      </c>
      <c r="Q120">
        <f t="shared" si="174"/>
        <v>0</v>
      </c>
      <c r="AB120" s="72">
        <v>119</v>
      </c>
      <c r="AC120">
        <v>70</v>
      </c>
      <c r="AD120">
        <f t="shared" ref="AD120:AF120" si="258">AD105</f>
        <v>0</v>
      </c>
      <c r="AE120">
        <f t="shared" si="258"/>
        <v>0</v>
      </c>
      <c r="AF120">
        <f t="shared" si="258"/>
        <v>1.6819999999999999</v>
      </c>
      <c r="AG120">
        <f t="shared" si="233"/>
        <v>195</v>
      </c>
      <c r="AH120">
        <f t="shared" si="130"/>
        <v>197.96011723478756</v>
      </c>
      <c r="AI120">
        <f t="shared" si="166"/>
        <v>231.11111111111111</v>
      </c>
      <c r="AJ120">
        <f t="shared" si="131"/>
        <v>-2.9601172347875604</v>
      </c>
      <c r="AK120">
        <f t="shared" si="132"/>
        <v>52.962962962962969</v>
      </c>
      <c r="AL120">
        <f t="shared" si="133"/>
        <v>3.2847928672696214</v>
      </c>
    </row>
    <row r="121" spans="1:38" x14ac:dyDescent="0.4">
      <c r="A121">
        <v>102</v>
      </c>
      <c r="B121">
        <f t="shared" ref="B121:D121" si="259">B106</f>
        <v>0</v>
      </c>
      <c r="C121">
        <f t="shared" si="259"/>
        <v>1.6819999999999999</v>
      </c>
      <c r="D121">
        <f t="shared" si="259"/>
        <v>0</v>
      </c>
      <c r="E121">
        <f t="shared" si="177"/>
        <v>0</v>
      </c>
      <c r="F121">
        <f t="shared" si="178"/>
        <v>0</v>
      </c>
      <c r="G121">
        <f t="shared" si="179"/>
        <v>0</v>
      </c>
      <c r="H121">
        <f t="shared" si="180"/>
        <v>0</v>
      </c>
      <c r="I121">
        <f t="shared" si="181"/>
        <v>0</v>
      </c>
      <c r="J121">
        <f t="shared" si="182"/>
        <v>2.8291239999999998</v>
      </c>
      <c r="K121">
        <f t="shared" si="183"/>
        <v>0</v>
      </c>
      <c r="L121">
        <f t="shared" si="239"/>
        <v>260</v>
      </c>
      <c r="M121">
        <f t="shared" si="170"/>
        <v>0</v>
      </c>
      <c r="N121">
        <f t="shared" si="171"/>
        <v>1.6819999999999999</v>
      </c>
      <c r="O121">
        <f t="shared" si="172"/>
        <v>0</v>
      </c>
      <c r="P121">
        <f t="shared" si="173"/>
        <v>0</v>
      </c>
      <c r="Q121">
        <f t="shared" si="174"/>
        <v>0</v>
      </c>
      <c r="AB121" s="72">
        <v>120</v>
      </c>
      <c r="AC121">
        <v>79</v>
      </c>
      <c r="AD121">
        <f t="shared" ref="AD121:AF121" si="260">AD106</f>
        <v>0</v>
      </c>
      <c r="AE121">
        <f t="shared" si="260"/>
        <v>0</v>
      </c>
      <c r="AF121">
        <f t="shared" si="260"/>
        <v>0</v>
      </c>
      <c r="AG121">
        <f t="shared" si="233"/>
        <v>260</v>
      </c>
      <c r="AH121">
        <f t="shared" si="130"/>
        <v>263.06504814634093</v>
      </c>
      <c r="AI121">
        <f t="shared" si="166"/>
        <v>236.66666666666666</v>
      </c>
      <c r="AJ121">
        <f t="shared" si="131"/>
        <v>-3.0650481463409278</v>
      </c>
      <c r="AK121">
        <f t="shared" si="132"/>
        <v>52.222222222222229</v>
      </c>
      <c r="AL121">
        <f t="shared" si="133"/>
        <v>2.4626016706881741</v>
      </c>
    </row>
    <row r="122" spans="1:38" x14ac:dyDescent="0.4">
      <c r="A122">
        <v>103</v>
      </c>
      <c r="B122">
        <f t="shared" ref="B122:D122" si="261">B107</f>
        <v>0</v>
      </c>
      <c r="C122">
        <f t="shared" si="261"/>
        <v>0</v>
      </c>
      <c r="D122">
        <f t="shared" si="261"/>
        <v>-1.6819999999999999</v>
      </c>
      <c r="E122">
        <f t="shared" si="177"/>
        <v>0</v>
      </c>
      <c r="F122">
        <f t="shared" si="178"/>
        <v>0</v>
      </c>
      <c r="G122">
        <f t="shared" si="179"/>
        <v>0</v>
      </c>
      <c r="H122">
        <f t="shared" si="180"/>
        <v>0</v>
      </c>
      <c r="I122">
        <f t="shared" si="181"/>
        <v>0</v>
      </c>
      <c r="J122">
        <f t="shared" si="182"/>
        <v>0</v>
      </c>
      <c r="K122">
        <f t="shared" si="183"/>
        <v>2.8291239999999998</v>
      </c>
      <c r="L122">
        <f t="shared" si="239"/>
        <v>250</v>
      </c>
      <c r="M122">
        <f t="shared" si="170"/>
        <v>0</v>
      </c>
      <c r="N122">
        <f t="shared" si="171"/>
        <v>0</v>
      </c>
      <c r="O122">
        <f t="shared" si="172"/>
        <v>0</v>
      </c>
      <c r="P122">
        <f t="shared" si="173"/>
        <v>0</v>
      </c>
      <c r="Q122">
        <f t="shared" si="174"/>
        <v>2.8291239999999998</v>
      </c>
      <c r="AB122" s="72">
        <v>121</v>
      </c>
      <c r="AC122">
        <v>94</v>
      </c>
      <c r="AD122">
        <f t="shared" ref="AD122:AF122" si="262">AD107</f>
        <v>-1</v>
      </c>
      <c r="AE122">
        <f t="shared" si="262"/>
        <v>-1</v>
      </c>
      <c r="AF122">
        <f t="shared" si="262"/>
        <v>-1</v>
      </c>
      <c r="AG122">
        <f>M3</f>
        <v>360</v>
      </c>
      <c r="AH122">
        <f t="shared" si="130"/>
        <v>340.77149499437962</v>
      </c>
      <c r="AI122">
        <f t="shared" si="166"/>
        <v>292.22222222222223</v>
      </c>
      <c r="AJ122">
        <f t="shared" si="131"/>
        <v>19.228505005620377</v>
      </c>
      <c r="AK122">
        <f t="shared" si="132"/>
        <v>67.777777777777786</v>
      </c>
      <c r="AL122">
        <f t="shared" si="133"/>
        <v>20.39190249602391</v>
      </c>
    </row>
    <row r="123" spans="1:38" x14ac:dyDescent="0.4">
      <c r="A123">
        <v>104</v>
      </c>
      <c r="B123">
        <f t="shared" ref="B123:D123" si="263">B108</f>
        <v>0</v>
      </c>
      <c r="C123">
        <f t="shared" si="263"/>
        <v>0</v>
      </c>
      <c r="D123">
        <f t="shared" si="263"/>
        <v>1.6819999999999999</v>
      </c>
      <c r="E123">
        <f t="shared" si="177"/>
        <v>0</v>
      </c>
      <c r="F123">
        <f t="shared" si="178"/>
        <v>0</v>
      </c>
      <c r="G123">
        <f t="shared" si="179"/>
        <v>0</v>
      </c>
      <c r="H123">
        <f t="shared" si="180"/>
        <v>0</v>
      </c>
      <c r="I123">
        <f t="shared" si="181"/>
        <v>0</v>
      </c>
      <c r="J123">
        <f t="shared" si="182"/>
        <v>0</v>
      </c>
      <c r="K123">
        <f t="shared" si="183"/>
        <v>2.8291239999999998</v>
      </c>
      <c r="L123">
        <f t="shared" si="239"/>
        <v>195</v>
      </c>
      <c r="M123">
        <f t="shared" si="170"/>
        <v>0</v>
      </c>
      <c r="N123">
        <f t="shared" si="171"/>
        <v>0</v>
      </c>
      <c r="O123">
        <f t="shared" si="172"/>
        <v>0</v>
      </c>
      <c r="P123">
        <f t="shared" si="173"/>
        <v>0</v>
      </c>
      <c r="Q123">
        <f t="shared" si="174"/>
        <v>2.8291239999999998</v>
      </c>
      <c r="AB123" s="72">
        <v>122</v>
      </c>
      <c r="AC123">
        <v>113</v>
      </c>
      <c r="AD123">
        <f t="shared" ref="AD123:AF123" si="264">AD108</f>
        <v>1</v>
      </c>
      <c r="AE123">
        <f t="shared" si="264"/>
        <v>-1</v>
      </c>
      <c r="AF123">
        <f t="shared" si="264"/>
        <v>-1</v>
      </c>
      <c r="AG123">
        <f t="shared" ref="AG123:AG136" si="265">M4</f>
        <v>200</v>
      </c>
      <c r="AH123">
        <f t="shared" si="130"/>
        <v>219.4127009040493</v>
      </c>
      <c r="AI123">
        <f t="shared" si="166"/>
        <v>191.66666666666666</v>
      </c>
      <c r="AJ123">
        <f t="shared" si="131"/>
        <v>-19.412700904049302</v>
      </c>
      <c r="AK123">
        <f t="shared" si="132"/>
        <v>35.925925925925931</v>
      </c>
      <c r="AL123">
        <f t="shared" si="133"/>
        <v>-15.926645396705004</v>
      </c>
    </row>
    <row r="124" spans="1:38" x14ac:dyDescent="0.4">
      <c r="A124">
        <v>105</v>
      </c>
      <c r="B124">
        <f t="shared" ref="B124:D124" si="266">B109</f>
        <v>0</v>
      </c>
      <c r="C124">
        <f t="shared" si="266"/>
        <v>0</v>
      </c>
      <c r="D124">
        <f t="shared" si="266"/>
        <v>0</v>
      </c>
      <c r="E124">
        <f t="shared" si="177"/>
        <v>0</v>
      </c>
      <c r="F124">
        <f t="shared" si="178"/>
        <v>0</v>
      </c>
      <c r="G124">
        <f t="shared" si="179"/>
        <v>0</v>
      </c>
      <c r="H124">
        <f t="shared" si="180"/>
        <v>0</v>
      </c>
      <c r="I124">
        <f t="shared" si="181"/>
        <v>0</v>
      </c>
      <c r="J124">
        <f t="shared" si="182"/>
        <v>0</v>
      </c>
      <c r="K124">
        <f t="shared" si="183"/>
        <v>0</v>
      </c>
      <c r="L124">
        <f t="shared" si="239"/>
        <v>235</v>
      </c>
      <c r="M124">
        <f t="shared" si="170"/>
        <v>0</v>
      </c>
      <c r="N124">
        <f t="shared" si="171"/>
        <v>0</v>
      </c>
      <c r="O124">
        <f t="shared" si="172"/>
        <v>0</v>
      </c>
      <c r="P124">
        <f t="shared" si="173"/>
        <v>0</v>
      </c>
      <c r="Q124">
        <f t="shared" si="174"/>
        <v>0</v>
      </c>
      <c r="AB124" s="72">
        <v>123</v>
      </c>
      <c r="AC124">
        <v>110</v>
      </c>
      <c r="AD124">
        <f t="shared" ref="AD124:AF124" si="267">AD109</f>
        <v>-1</v>
      </c>
      <c r="AE124">
        <f t="shared" si="267"/>
        <v>1</v>
      </c>
      <c r="AF124">
        <f t="shared" si="267"/>
        <v>-1</v>
      </c>
      <c r="AG124">
        <f t="shared" si="265"/>
        <v>205</v>
      </c>
      <c r="AH124">
        <f t="shared" si="130"/>
        <v>208.47037474007516</v>
      </c>
      <c r="AI124">
        <f t="shared" si="166"/>
        <v>181.66666666666666</v>
      </c>
      <c r="AJ124">
        <f t="shared" si="131"/>
        <v>-3.4703747400751581</v>
      </c>
      <c r="AK124">
        <f t="shared" si="132"/>
        <v>51.481481481481481</v>
      </c>
      <c r="AL124">
        <f t="shared" si="133"/>
        <v>1.6412622851840244</v>
      </c>
    </row>
    <row r="125" spans="1:38" x14ac:dyDescent="0.4">
      <c r="A125">
        <v>106</v>
      </c>
      <c r="B125">
        <f t="shared" ref="B125:D125" si="268">B110</f>
        <v>-1</v>
      </c>
      <c r="C125">
        <f t="shared" si="268"/>
        <v>-1</v>
      </c>
      <c r="D125">
        <f t="shared" si="268"/>
        <v>-1</v>
      </c>
      <c r="E125">
        <f t="shared" si="177"/>
        <v>1</v>
      </c>
      <c r="F125">
        <f t="shared" si="178"/>
        <v>1</v>
      </c>
      <c r="G125">
        <f t="shared" si="179"/>
        <v>1</v>
      </c>
      <c r="H125">
        <f t="shared" si="180"/>
        <v>-1</v>
      </c>
      <c r="I125">
        <f t="shared" si="181"/>
        <v>1</v>
      </c>
      <c r="J125">
        <f t="shared" si="182"/>
        <v>1</v>
      </c>
      <c r="K125">
        <f t="shared" si="183"/>
        <v>1</v>
      </c>
      <c r="L125">
        <f>L3</f>
        <v>300</v>
      </c>
      <c r="M125">
        <f t="shared" si="170"/>
        <v>-1</v>
      </c>
      <c r="N125">
        <f t="shared" si="171"/>
        <v>-1</v>
      </c>
      <c r="O125">
        <f t="shared" si="172"/>
        <v>1</v>
      </c>
      <c r="P125">
        <f t="shared" si="173"/>
        <v>1</v>
      </c>
      <c r="Q125">
        <f t="shared" si="174"/>
        <v>1</v>
      </c>
      <c r="AB125" s="72">
        <v>124</v>
      </c>
      <c r="AC125">
        <v>92</v>
      </c>
      <c r="AD125">
        <f t="shared" ref="AD125:AF125" si="269">AD110</f>
        <v>1</v>
      </c>
      <c r="AE125">
        <f t="shared" si="269"/>
        <v>1</v>
      </c>
      <c r="AF125">
        <f t="shared" si="269"/>
        <v>-1</v>
      </c>
      <c r="AG125">
        <f t="shared" si="265"/>
        <v>200</v>
      </c>
      <c r="AH125">
        <f t="shared" si="130"/>
        <v>191.55602509418941</v>
      </c>
      <c r="AI125">
        <f t="shared" si="166"/>
        <v>173.33333333333334</v>
      </c>
      <c r="AJ125">
        <f t="shared" si="131"/>
        <v>8.4439749058105917</v>
      </c>
      <c r="AK125">
        <f t="shared" si="132"/>
        <v>59.629629629629633</v>
      </c>
      <c r="AL125">
        <f t="shared" si="133"/>
        <v>10.77149028593622</v>
      </c>
    </row>
    <row r="126" spans="1:38" x14ac:dyDescent="0.4">
      <c r="A126">
        <v>107</v>
      </c>
      <c r="B126">
        <f t="shared" ref="B126:D126" si="270">B111</f>
        <v>1</v>
      </c>
      <c r="C126">
        <f t="shared" si="270"/>
        <v>-1</v>
      </c>
      <c r="D126">
        <f t="shared" si="270"/>
        <v>-1</v>
      </c>
      <c r="E126">
        <f t="shared" si="177"/>
        <v>-1</v>
      </c>
      <c r="F126">
        <f t="shared" si="178"/>
        <v>1</v>
      </c>
      <c r="G126">
        <f t="shared" si="179"/>
        <v>-1</v>
      </c>
      <c r="H126">
        <f t="shared" si="180"/>
        <v>1</v>
      </c>
      <c r="I126">
        <f t="shared" si="181"/>
        <v>1</v>
      </c>
      <c r="J126">
        <f t="shared" si="182"/>
        <v>1</v>
      </c>
      <c r="K126">
        <f t="shared" si="183"/>
        <v>1</v>
      </c>
      <c r="L126">
        <f t="shared" ref="L126:L139" si="271">L4</f>
        <v>165</v>
      </c>
      <c r="M126">
        <f t="shared" si="170"/>
        <v>1</v>
      </c>
      <c r="N126">
        <f t="shared" si="171"/>
        <v>-1</v>
      </c>
      <c r="O126">
        <f t="shared" si="172"/>
        <v>-1</v>
      </c>
      <c r="P126">
        <f t="shared" si="173"/>
        <v>1</v>
      </c>
      <c r="Q126">
        <f t="shared" si="174"/>
        <v>1</v>
      </c>
      <c r="AB126" s="72">
        <v>125</v>
      </c>
      <c r="AC126">
        <v>102</v>
      </c>
      <c r="AD126">
        <f t="shared" ref="AD126:AF126" si="272">AD111</f>
        <v>-1</v>
      </c>
      <c r="AE126">
        <f t="shared" si="272"/>
        <v>-1</v>
      </c>
      <c r="AF126">
        <f t="shared" si="272"/>
        <v>1</v>
      </c>
      <c r="AG126">
        <f t="shared" si="265"/>
        <v>385</v>
      </c>
      <c r="AH126">
        <f t="shared" si="130"/>
        <v>315.21593943882408</v>
      </c>
      <c r="AI126">
        <f t="shared" si="166"/>
        <v>297.22222222222223</v>
      </c>
      <c r="AJ126">
        <f t="shared" si="131"/>
        <v>69.78406056117592</v>
      </c>
      <c r="AK126">
        <f t="shared" si="132"/>
        <v>92.962962962962962</v>
      </c>
      <c r="AL126">
        <f t="shared" si="133"/>
        <v>65.088757099916904</v>
      </c>
    </row>
    <row r="127" spans="1:38" x14ac:dyDescent="0.4">
      <c r="A127">
        <v>108</v>
      </c>
      <c r="B127">
        <f t="shared" ref="B127:D127" si="273">B112</f>
        <v>-1</v>
      </c>
      <c r="C127">
        <f t="shared" si="273"/>
        <v>1</v>
      </c>
      <c r="D127">
        <f t="shared" si="273"/>
        <v>-1</v>
      </c>
      <c r="E127">
        <f t="shared" si="177"/>
        <v>-1</v>
      </c>
      <c r="F127">
        <f t="shared" si="178"/>
        <v>-1</v>
      </c>
      <c r="G127">
        <f t="shared" si="179"/>
        <v>1</v>
      </c>
      <c r="H127">
        <f t="shared" si="180"/>
        <v>1</v>
      </c>
      <c r="I127">
        <f t="shared" si="181"/>
        <v>1</v>
      </c>
      <c r="J127">
        <f t="shared" si="182"/>
        <v>1</v>
      </c>
      <c r="K127">
        <f t="shared" si="183"/>
        <v>1</v>
      </c>
      <c r="L127">
        <f t="shared" si="271"/>
        <v>195</v>
      </c>
      <c r="M127">
        <f t="shared" si="170"/>
        <v>-1</v>
      </c>
      <c r="N127">
        <f t="shared" si="171"/>
        <v>1</v>
      </c>
      <c r="O127">
        <f t="shared" si="172"/>
        <v>-1</v>
      </c>
      <c r="P127">
        <f t="shared" si="173"/>
        <v>-1</v>
      </c>
      <c r="Q127">
        <f t="shared" si="174"/>
        <v>1</v>
      </c>
      <c r="AB127" s="72">
        <v>126</v>
      </c>
      <c r="AC127">
        <v>100</v>
      </c>
      <c r="AD127">
        <f t="shared" ref="AD127:AF127" si="274">AD112</f>
        <v>1</v>
      </c>
      <c r="AE127">
        <f t="shared" si="274"/>
        <v>-1</v>
      </c>
      <c r="AF127">
        <f t="shared" si="274"/>
        <v>1</v>
      </c>
      <c r="AG127">
        <f t="shared" si="265"/>
        <v>135</v>
      </c>
      <c r="AH127">
        <f t="shared" si="130"/>
        <v>193.8571453484937</v>
      </c>
      <c r="AI127">
        <f t="shared" si="166"/>
        <v>154.44444444444446</v>
      </c>
      <c r="AJ127">
        <f t="shared" si="131"/>
        <v>-58.857145348493702</v>
      </c>
      <c r="AK127">
        <f t="shared" si="132"/>
        <v>5.5555555555555554</v>
      </c>
      <c r="AL127">
        <f t="shared" si="133"/>
        <v>-70.399147808503599</v>
      </c>
    </row>
    <row r="128" spans="1:38" x14ac:dyDescent="0.4">
      <c r="A128">
        <v>109</v>
      </c>
      <c r="B128">
        <f t="shared" ref="B128:D128" si="275">B113</f>
        <v>1</v>
      </c>
      <c r="C128">
        <f t="shared" si="275"/>
        <v>1</v>
      </c>
      <c r="D128">
        <f t="shared" si="275"/>
        <v>-1</v>
      </c>
      <c r="E128">
        <f t="shared" si="177"/>
        <v>1</v>
      </c>
      <c r="F128">
        <f t="shared" si="178"/>
        <v>-1</v>
      </c>
      <c r="G128">
        <f t="shared" si="179"/>
        <v>-1</v>
      </c>
      <c r="H128">
        <f t="shared" si="180"/>
        <v>-1</v>
      </c>
      <c r="I128">
        <f t="shared" si="181"/>
        <v>1</v>
      </c>
      <c r="J128">
        <f t="shared" si="182"/>
        <v>1</v>
      </c>
      <c r="K128">
        <f t="shared" si="183"/>
        <v>1</v>
      </c>
      <c r="L128">
        <f t="shared" si="271"/>
        <v>155</v>
      </c>
      <c r="M128">
        <f t="shared" si="170"/>
        <v>1</v>
      </c>
      <c r="N128">
        <f t="shared" si="171"/>
        <v>1</v>
      </c>
      <c r="O128">
        <f t="shared" si="172"/>
        <v>1</v>
      </c>
      <c r="P128">
        <f t="shared" si="173"/>
        <v>-1</v>
      </c>
      <c r="Q128">
        <f t="shared" si="174"/>
        <v>1</v>
      </c>
      <c r="AB128" s="72">
        <v>127</v>
      </c>
      <c r="AC128">
        <v>109</v>
      </c>
      <c r="AD128">
        <f t="shared" ref="AD128:AF128" si="276">AD113</f>
        <v>-1</v>
      </c>
      <c r="AE128">
        <f t="shared" si="276"/>
        <v>1</v>
      </c>
      <c r="AF128">
        <f t="shared" si="276"/>
        <v>1</v>
      </c>
      <c r="AG128">
        <f t="shared" si="265"/>
        <v>275</v>
      </c>
      <c r="AH128">
        <f t="shared" si="130"/>
        <v>234.02593029563073</v>
      </c>
      <c r="AI128">
        <f t="shared" si="166"/>
        <v>225.55555555555554</v>
      </c>
      <c r="AJ128">
        <f t="shared" si="131"/>
        <v>40.974069704369271</v>
      </c>
      <c r="AK128">
        <f t="shared" si="132"/>
        <v>80.370370370370367</v>
      </c>
      <c r="AL128">
        <f t="shared" si="133"/>
        <v>37.776355973772951</v>
      </c>
    </row>
    <row r="129" spans="1:38" x14ac:dyDescent="0.4">
      <c r="A129">
        <v>110</v>
      </c>
      <c r="B129">
        <f t="shared" ref="B129:D129" si="277">B114</f>
        <v>-1</v>
      </c>
      <c r="C129">
        <f t="shared" si="277"/>
        <v>-1</v>
      </c>
      <c r="D129">
        <f t="shared" si="277"/>
        <v>1</v>
      </c>
      <c r="E129">
        <f t="shared" si="177"/>
        <v>1</v>
      </c>
      <c r="F129">
        <f t="shared" si="178"/>
        <v>-1</v>
      </c>
      <c r="G129">
        <f t="shared" si="179"/>
        <v>-1</v>
      </c>
      <c r="H129">
        <f t="shared" si="180"/>
        <v>1</v>
      </c>
      <c r="I129">
        <f t="shared" si="181"/>
        <v>1</v>
      </c>
      <c r="J129">
        <f t="shared" si="182"/>
        <v>1</v>
      </c>
      <c r="K129">
        <f t="shared" si="183"/>
        <v>1</v>
      </c>
      <c r="L129">
        <f t="shared" si="271"/>
        <v>295</v>
      </c>
      <c r="M129">
        <f t="shared" si="170"/>
        <v>-1</v>
      </c>
      <c r="N129">
        <f t="shared" si="171"/>
        <v>-1</v>
      </c>
      <c r="O129">
        <f t="shared" si="172"/>
        <v>1</v>
      </c>
      <c r="P129">
        <f t="shared" si="173"/>
        <v>-1</v>
      </c>
      <c r="Q129">
        <f t="shared" si="174"/>
        <v>1</v>
      </c>
      <c r="AB129" s="72">
        <v>128</v>
      </c>
      <c r="AC129">
        <v>91</v>
      </c>
      <c r="AD129">
        <f t="shared" ref="AD129:AF129" si="278">AD114</f>
        <v>1</v>
      </c>
      <c r="AE129">
        <f t="shared" si="278"/>
        <v>1</v>
      </c>
      <c r="AF129">
        <f t="shared" si="278"/>
        <v>1</v>
      </c>
      <c r="AG129">
        <f t="shared" si="265"/>
        <v>205</v>
      </c>
      <c r="AH129">
        <f t="shared" si="130"/>
        <v>217.11158064974501</v>
      </c>
      <c r="AI129">
        <f t="shared" si="166"/>
        <v>199.44444444444446</v>
      </c>
      <c r="AJ129">
        <f t="shared" si="131"/>
        <v>-12.111580649745008</v>
      </c>
      <c r="AK129">
        <f t="shared" si="132"/>
        <v>44.074074074074076</v>
      </c>
      <c r="AL129">
        <f t="shared" si="133"/>
        <v>-6.5878648284360972</v>
      </c>
    </row>
    <row r="130" spans="1:38" x14ac:dyDescent="0.4">
      <c r="A130">
        <v>111</v>
      </c>
      <c r="B130">
        <f t="shared" ref="B130:D130" si="279">B115</f>
        <v>1</v>
      </c>
      <c r="C130">
        <f t="shared" si="279"/>
        <v>-1</v>
      </c>
      <c r="D130">
        <f t="shared" si="279"/>
        <v>1</v>
      </c>
      <c r="E130">
        <f t="shared" si="177"/>
        <v>-1</v>
      </c>
      <c r="F130">
        <f t="shared" si="178"/>
        <v>-1</v>
      </c>
      <c r="G130">
        <f t="shared" si="179"/>
        <v>1</v>
      </c>
      <c r="H130">
        <f t="shared" si="180"/>
        <v>-1</v>
      </c>
      <c r="I130">
        <f t="shared" si="181"/>
        <v>1</v>
      </c>
      <c r="J130">
        <f t="shared" si="182"/>
        <v>1</v>
      </c>
      <c r="K130">
        <f t="shared" si="183"/>
        <v>1</v>
      </c>
      <c r="L130">
        <f t="shared" si="271"/>
        <v>140</v>
      </c>
      <c r="M130">
        <f t="shared" si="170"/>
        <v>1</v>
      </c>
      <c r="N130">
        <f t="shared" si="171"/>
        <v>-1</v>
      </c>
      <c r="O130">
        <f t="shared" si="172"/>
        <v>-1</v>
      </c>
      <c r="P130">
        <f t="shared" si="173"/>
        <v>-1</v>
      </c>
      <c r="Q130">
        <f t="shared" si="174"/>
        <v>1</v>
      </c>
      <c r="AB130" s="72">
        <v>129</v>
      </c>
      <c r="AC130">
        <v>129</v>
      </c>
      <c r="AD130">
        <f t="shared" ref="AD130:AF130" si="280">AD115</f>
        <v>-1.6819999999999999</v>
      </c>
      <c r="AE130">
        <f t="shared" si="280"/>
        <v>0</v>
      </c>
      <c r="AF130">
        <f t="shared" si="280"/>
        <v>0</v>
      </c>
      <c r="AG130">
        <f t="shared" si="265"/>
        <v>355</v>
      </c>
      <c r="AH130">
        <f t="shared" si="130"/>
        <v>321.20890508741979</v>
      </c>
      <c r="AI130">
        <f t="shared" si="166"/>
        <v>353.33333333333331</v>
      </c>
      <c r="AJ130">
        <f t="shared" si="131"/>
        <v>33.791094912580206</v>
      </c>
      <c r="AK130">
        <f t="shared" si="132"/>
        <v>77.407407407407405</v>
      </c>
      <c r="AL130">
        <f t="shared" si="133"/>
        <v>33.243068375648512</v>
      </c>
    </row>
    <row r="131" spans="1:38" x14ac:dyDescent="0.4">
      <c r="A131">
        <v>112</v>
      </c>
      <c r="B131">
        <f t="shared" ref="B131:D131" si="281">B116</f>
        <v>-1</v>
      </c>
      <c r="C131">
        <f t="shared" si="281"/>
        <v>1</v>
      </c>
      <c r="D131">
        <f t="shared" si="281"/>
        <v>1</v>
      </c>
      <c r="E131">
        <f t="shared" si="177"/>
        <v>-1</v>
      </c>
      <c r="F131">
        <f t="shared" si="178"/>
        <v>1</v>
      </c>
      <c r="G131">
        <f t="shared" si="179"/>
        <v>-1</v>
      </c>
      <c r="H131">
        <f t="shared" si="180"/>
        <v>-1</v>
      </c>
      <c r="I131">
        <f t="shared" si="181"/>
        <v>1</v>
      </c>
      <c r="J131">
        <f t="shared" si="182"/>
        <v>1</v>
      </c>
      <c r="K131">
        <f t="shared" si="183"/>
        <v>1</v>
      </c>
      <c r="L131">
        <f t="shared" si="271"/>
        <v>210</v>
      </c>
      <c r="M131">
        <f t="shared" si="170"/>
        <v>-1</v>
      </c>
      <c r="N131">
        <f t="shared" si="171"/>
        <v>1</v>
      </c>
      <c r="O131">
        <f t="shared" si="172"/>
        <v>-1</v>
      </c>
      <c r="P131">
        <f t="shared" si="173"/>
        <v>1</v>
      </c>
      <c r="Q131">
        <f t="shared" si="174"/>
        <v>1</v>
      </c>
      <c r="AB131" s="72">
        <v>130</v>
      </c>
      <c r="AC131">
        <v>123</v>
      </c>
      <c r="AD131">
        <f t="shared" ref="AD131:AF131" si="282">AD116</f>
        <v>1.6819999999999999</v>
      </c>
      <c r="AE131">
        <f t="shared" si="282"/>
        <v>0</v>
      </c>
      <c r="AF131">
        <f t="shared" si="282"/>
        <v>0</v>
      </c>
      <c r="AG131">
        <f t="shared" si="265"/>
        <v>215</v>
      </c>
      <c r="AH131">
        <f t="shared" ref="AH131:AH136" si="283">$S$45+$S$46*AD131+$S$47*AE131+$S$48*AD131*AE131+$S$49*AE131*AF131+$S$50*AF131^2</f>
        <v>204.92119120526203</v>
      </c>
      <c r="AI131">
        <f t="shared" si="166"/>
        <v>237.77777777777777</v>
      </c>
      <c r="AJ131">
        <f t="shared" ref="AJ131:AJ136" si="284">AG131-AH131</f>
        <v>10.078808794737967</v>
      </c>
      <c r="AK131">
        <f t="shared" ref="AK131:AK136" si="285">(_xlfn.RANK.EQ(AJ131,$AJ$2:$AJ$136,1)-0.5)/135*100</f>
        <v>60.370370370370374</v>
      </c>
      <c r="AL131">
        <f t="shared" ref="AL131:AL136" si="286">_xlfn.NORM.INV(AK131/100,$AJ$138,$AJ$140)</f>
        <v>11.618704413169821</v>
      </c>
    </row>
    <row r="132" spans="1:38" x14ac:dyDescent="0.4">
      <c r="A132">
        <v>113</v>
      </c>
      <c r="B132">
        <f t="shared" ref="B132:D132" si="287">B117</f>
        <v>1</v>
      </c>
      <c r="C132">
        <f t="shared" si="287"/>
        <v>1</v>
      </c>
      <c r="D132">
        <f t="shared" si="287"/>
        <v>1</v>
      </c>
      <c r="E132">
        <f t="shared" si="177"/>
        <v>1</v>
      </c>
      <c r="F132">
        <f t="shared" si="178"/>
        <v>1</v>
      </c>
      <c r="G132">
        <f t="shared" si="179"/>
        <v>1</v>
      </c>
      <c r="H132">
        <f t="shared" si="180"/>
        <v>1</v>
      </c>
      <c r="I132">
        <f t="shared" si="181"/>
        <v>1</v>
      </c>
      <c r="J132">
        <f t="shared" si="182"/>
        <v>1</v>
      </c>
      <c r="K132">
        <f t="shared" si="183"/>
        <v>1</v>
      </c>
      <c r="L132">
        <f t="shared" si="271"/>
        <v>175</v>
      </c>
      <c r="M132">
        <f t="shared" si="170"/>
        <v>1</v>
      </c>
      <c r="N132">
        <f t="shared" si="171"/>
        <v>1</v>
      </c>
      <c r="O132">
        <f t="shared" si="172"/>
        <v>1</v>
      </c>
      <c r="P132">
        <f t="shared" si="173"/>
        <v>1</v>
      </c>
      <c r="Q132">
        <f t="shared" si="174"/>
        <v>1</v>
      </c>
      <c r="AB132" s="72">
        <v>131</v>
      </c>
      <c r="AC132">
        <v>134</v>
      </c>
      <c r="AD132">
        <f t="shared" ref="AD132:AF132" si="288">AD117</f>
        <v>0</v>
      </c>
      <c r="AE132">
        <f t="shared" si="288"/>
        <v>-1.6819999999999999</v>
      </c>
      <c r="AF132">
        <f t="shared" si="288"/>
        <v>0</v>
      </c>
      <c r="AG132">
        <f t="shared" si="265"/>
        <v>400</v>
      </c>
      <c r="AH132">
        <f t="shared" si="283"/>
        <v>308.91917916909983</v>
      </c>
      <c r="AI132">
        <f t="shared" si="166"/>
        <v>374.44444444444446</v>
      </c>
      <c r="AJ132">
        <f t="shared" si="284"/>
        <v>91.080820830900166</v>
      </c>
      <c r="AK132">
        <f t="shared" si="285"/>
        <v>96.666666666666671</v>
      </c>
      <c r="AL132">
        <f t="shared" si="286"/>
        <v>81.034711650709809</v>
      </c>
    </row>
    <row r="133" spans="1:38" x14ac:dyDescent="0.4">
      <c r="A133">
        <v>114</v>
      </c>
      <c r="B133">
        <f t="shared" ref="B133:D133" si="289">B118</f>
        <v>-1.6819999999999999</v>
      </c>
      <c r="C133">
        <f t="shared" si="289"/>
        <v>0</v>
      </c>
      <c r="D133">
        <f t="shared" si="289"/>
        <v>0</v>
      </c>
      <c r="E133">
        <f t="shared" si="177"/>
        <v>0</v>
      </c>
      <c r="F133">
        <f t="shared" si="178"/>
        <v>0</v>
      </c>
      <c r="G133">
        <f t="shared" si="179"/>
        <v>0</v>
      </c>
      <c r="H133">
        <f t="shared" si="180"/>
        <v>0</v>
      </c>
      <c r="I133">
        <f t="shared" si="181"/>
        <v>2.8291239999999998</v>
      </c>
      <c r="J133">
        <f t="shared" si="182"/>
        <v>0</v>
      </c>
      <c r="K133">
        <f t="shared" si="183"/>
        <v>0</v>
      </c>
      <c r="L133">
        <f t="shared" si="271"/>
        <v>405</v>
      </c>
      <c r="M133">
        <f t="shared" si="170"/>
        <v>-1.6819999999999999</v>
      </c>
      <c r="N133">
        <f t="shared" si="171"/>
        <v>0</v>
      </c>
      <c r="O133">
        <f t="shared" si="172"/>
        <v>0</v>
      </c>
      <c r="P133">
        <f t="shared" si="173"/>
        <v>0</v>
      </c>
      <c r="Q133">
        <f t="shared" si="174"/>
        <v>0</v>
      </c>
      <c r="AB133" s="72">
        <v>132</v>
      </c>
      <c r="AC133">
        <v>126</v>
      </c>
      <c r="AD133">
        <f t="shared" ref="AD133:AF133" si="290">AD118</f>
        <v>0</v>
      </c>
      <c r="AE133">
        <f t="shared" si="290"/>
        <v>1.6819999999999999</v>
      </c>
      <c r="AF133">
        <f t="shared" si="290"/>
        <v>0</v>
      </c>
      <c r="AG133">
        <f t="shared" si="265"/>
        <v>270</v>
      </c>
      <c r="AH133">
        <f t="shared" si="283"/>
        <v>217.21091712358205</v>
      </c>
      <c r="AI133">
        <f t="shared" si="166"/>
        <v>245.55555555555554</v>
      </c>
      <c r="AJ133">
        <f t="shared" si="284"/>
        <v>52.78908287641795</v>
      </c>
      <c r="AK133">
        <f t="shared" si="285"/>
        <v>85.555555555555557</v>
      </c>
      <c r="AL133">
        <f t="shared" si="286"/>
        <v>46.862789528893714</v>
      </c>
    </row>
    <row r="134" spans="1:38" x14ac:dyDescent="0.4">
      <c r="A134">
        <v>115</v>
      </c>
      <c r="B134">
        <f t="shared" ref="B134:D134" si="291">B119</f>
        <v>1.6819999999999999</v>
      </c>
      <c r="C134">
        <f t="shared" si="291"/>
        <v>0</v>
      </c>
      <c r="D134">
        <f t="shared" si="291"/>
        <v>0</v>
      </c>
      <c r="E134">
        <f t="shared" si="177"/>
        <v>0</v>
      </c>
      <c r="F134">
        <f t="shared" si="178"/>
        <v>0</v>
      </c>
      <c r="G134">
        <f t="shared" si="179"/>
        <v>0</v>
      </c>
      <c r="H134">
        <f t="shared" si="180"/>
        <v>0</v>
      </c>
      <c r="I134">
        <f t="shared" si="181"/>
        <v>2.8291239999999998</v>
      </c>
      <c r="J134">
        <f t="shared" si="182"/>
        <v>0</v>
      </c>
      <c r="K134">
        <f t="shared" si="183"/>
        <v>0</v>
      </c>
      <c r="L134">
        <f t="shared" si="271"/>
        <v>200</v>
      </c>
      <c r="M134">
        <f t="shared" si="170"/>
        <v>1.6819999999999999</v>
      </c>
      <c r="N134">
        <f t="shared" si="171"/>
        <v>0</v>
      </c>
      <c r="O134">
        <f t="shared" si="172"/>
        <v>0</v>
      </c>
      <c r="P134">
        <f t="shared" si="173"/>
        <v>0</v>
      </c>
      <c r="Q134">
        <f t="shared" si="174"/>
        <v>0</v>
      </c>
      <c r="AB134" s="72">
        <v>133</v>
      </c>
      <c r="AC134">
        <v>125</v>
      </c>
      <c r="AD134">
        <f t="shared" ref="AD134:AF134" si="292">AD119</f>
        <v>0</v>
      </c>
      <c r="AE134">
        <f t="shared" si="292"/>
        <v>0</v>
      </c>
      <c r="AF134">
        <f t="shared" si="292"/>
        <v>-1.6819999999999999</v>
      </c>
      <c r="AG134">
        <f t="shared" si="265"/>
        <v>260</v>
      </c>
      <c r="AH134">
        <f t="shared" si="283"/>
        <v>197.96011723478756</v>
      </c>
      <c r="AI134">
        <f t="shared" si="166"/>
        <v>237.22222222222223</v>
      </c>
      <c r="AJ134">
        <f t="shared" si="284"/>
        <v>62.03988276521244</v>
      </c>
      <c r="AK134">
        <f t="shared" si="285"/>
        <v>90.740740740740748</v>
      </c>
      <c r="AL134">
        <f t="shared" si="286"/>
        <v>58.54556268430953</v>
      </c>
    </row>
    <row r="135" spans="1:38" x14ac:dyDescent="0.4">
      <c r="A135">
        <v>116</v>
      </c>
      <c r="B135">
        <f t="shared" ref="B135:D135" si="293">B120</f>
        <v>0</v>
      </c>
      <c r="C135">
        <f t="shared" si="293"/>
        <v>-1.6819999999999999</v>
      </c>
      <c r="D135">
        <f t="shared" si="293"/>
        <v>0</v>
      </c>
      <c r="E135">
        <f t="shared" si="177"/>
        <v>0</v>
      </c>
      <c r="F135">
        <f t="shared" si="178"/>
        <v>0</v>
      </c>
      <c r="G135">
        <f t="shared" si="179"/>
        <v>0</v>
      </c>
      <c r="H135">
        <f t="shared" si="180"/>
        <v>0</v>
      </c>
      <c r="I135">
        <f t="shared" si="181"/>
        <v>0</v>
      </c>
      <c r="J135">
        <f t="shared" si="182"/>
        <v>2.8291239999999998</v>
      </c>
      <c r="K135">
        <f t="shared" si="183"/>
        <v>0</v>
      </c>
      <c r="L135">
        <f t="shared" si="271"/>
        <v>385</v>
      </c>
      <c r="M135">
        <f t="shared" si="170"/>
        <v>0</v>
      </c>
      <c r="N135">
        <f t="shared" si="171"/>
        <v>-1.6819999999999999</v>
      </c>
      <c r="O135">
        <f t="shared" si="172"/>
        <v>0</v>
      </c>
      <c r="P135">
        <f t="shared" si="173"/>
        <v>0</v>
      </c>
      <c r="Q135">
        <f t="shared" si="174"/>
        <v>0</v>
      </c>
      <c r="AB135" s="72">
        <v>134</v>
      </c>
      <c r="AC135">
        <v>118</v>
      </c>
      <c r="AD135">
        <f t="shared" ref="AD135:AF135" si="294">AD120</f>
        <v>0</v>
      </c>
      <c r="AE135">
        <f t="shared" si="294"/>
        <v>0</v>
      </c>
      <c r="AF135">
        <f t="shared" si="294"/>
        <v>1.6819999999999999</v>
      </c>
      <c r="AG135">
        <f t="shared" si="265"/>
        <v>220</v>
      </c>
      <c r="AH135">
        <f t="shared" si="283"/>
        <v>197.96011723478756</v>
      </c>
      <c r="AI135">
        <f t="shared" si="166"/>
        <v>231.11111111111111</v>
      </c>
      <c r="AJ135">
        <f t="shared" si="284"/>
        <v>22.03988276521244</v>
      </c>
      <c r="AK135">
        <f t="shared" si="285"/>
        <v>70</v>
      </c>
      <c r="AL135">
        <f t="shared" si="286"/>
        <v>23.171549813099382</v>
      </c>
    </row>
    <row r="136" spans="1:38" x14ac:dyDescent="0.4">
      <c r="A136">
        <v>117</v>
      </c>
      <c r="B136">
        <f t="shared" ref="B136:D136" si="295">B121</f>
        <v>0</v>
      </c>
      <c r="C136">
        <f t="shared" si="295"/>
        <v>1.6819999999999999</v>
      </c>
      <c r="D136">
        <f t="shared" si="295"/>
        <v>0</v>
      </c>
      <c r="E136">
        <f t="shared" si="177"/>
        <v>0</v>
      </c>
      <c r="F136">
        <f t="shared" si="178"/>
        <v>0</v>
      </c>
      <c r="G136">
        <f t="shared" si="179"/>
        <v>0</v>
      </c>
      <c r="H136">
        <f t="shared" si="180"/>
        <v>0</v>
      </c>
      <c r="I136">
        <f t="shared" si="181"/>
        <v>0</v>
      </c>
      <c r="J136">
        <f t="shared" si="182"/>
        <v>2.8291239999999998</v>
      </c>
      <c r="K136">
        <f t="shared" si="183"/>
        <v>0</v>
      </c>
      <c r="L136">
        <f t="shared" si="271"/>
        <v>285</v>
      </c>
      <c r="M136">
        <f t="shared" si="170"/>
        <v>0</v>
      </c>
      <c r="N136">
        <f t="shared" si="171"/>
        <v>1.6819999999999999</v>
      </c>
      <c r="O136">
        <f t="shared" si="172"/>
        <v>0</v>
      </c>
      <c r="P136">
        <f t="shared" si="173"/>
        <v>0</v>
      </c>
      <c r="Q136">
        <f t="shared" si="174"/>
        <v>0</v>
      </c>
      <c r="AB136" s="72">
        <v>135</v>
      </c>
      <c r="AC136">
        <v>128</v>
      </c>
      <c r="AD136">
        <f t="shared" ref="AD136:AF136" si="296">AD121</f>
        <v>0</v>
      </c>
      <c r="AE136">
        <f t="shared" si="296"/>
        <v>0</v>
      </c>
      <c r="AF136">
        <f t="shared" si="296"/>
        <v>0</v>
      </c>
      <c r="AG136">
        <f t="shared" si="265"/>
        <v>225</v>
      </c>
      <c r="AH136">
        <f t="shared" si="283"/>
        <v>263.06504814634093</v>
      </c>
      <c r="AI136">
        <f t="shared" si="166"/>
        <v>236.66666666666666</v>
      </c>
      <c r="AJ136">
        <f t="shared" si="284"/>
        <v>-38.065048146340928</v>
      </c>
      <c r="AK136">
        <f t="shared" si="285"/>
        <v>23.333333333333332</v>
      </c>
      <c r="AL136">
        <f t="shared" si="286"/>
        <v>-32.164116301449432</v>
      </c>
    </row>
    <row r="137" spans="1:38" x14ac:dyDescent="0.4">
      <c r="A137">
        <v>118</v>
      </c>
      <c r="B137">
        <f t="shared" ref="B137:D137" si="297">B122</f>
        <v>0</v>
      </c>
      <c r="C137">
        <f t="shared" si="297"/>
        <v>0</v>
      </c>
      <c r="D137">
        <f t="shared" si="297"/>
        <v>-1.6819999999999999</v>
      </c>
      <c r="E137">
        <f t="shared" si="177"/>
        <v>0</v>
      </c>
      <c r="F137">
        <f t="shared" si="178"/>
        <v>0</v>
      </c>
      <c r="G137">
        <f t="shared" si="179"/>
        <v>0</v>
      </c>
      <c r="H137">
        <f t="shared" si="180"/>
        <v>0</v>
      </c>
      <c r="I137">
        <f t="shared" si="181"/>
        <v>0</v>
      </c>
      <c r="J137">
        <f t="shared" si="182"/>
        <v>0</v>
      </c>
      <c r="K137">
        <f t="shared" si="183"/>
        <v>2.8291239999999998</v>
      </c>
      <c r="L137">
        <f t="shared" si="271"/>
        <v>215</v>
      </c>
      <c r="M137">
        <f t="shared" si="170"/>
        <v>0</v>
      </c>
      <c r="N137">
        <f t="shared" si="171"/>
        <v>0</v>
      </c>
      <c r="O137">
        <f t="shared" si="172"/>
        <v>0</v>
      </c>
      <c r="P137">
        <f t="shared" si="173"/>
        <v>0</v>
      </c>
      <c r="Q137">
        <f t="shared" si="174"/>
        <v>2.8291239999999998</v>
      </c>
      <c r="AJ137" t="s">
        <v>95</v>
      </c>
    </row>
    <row r="138" spans="1:38" x14ac:dyDescent="0.4">
      <c r="A138">
        <v>119</v>
      </c>
      <c r="B138">
        <f t="shared" ref="B138:D138" si="298">B123</f>
        <v>0</v>
      </c>
      <c r="C138">
        <f t="shared" si="298"/>
        <v>0</v>
      </c>
      <c r="D138">
        <f t="shared" si="298"/>
        <v>1.6819999999999999</v>
      </c>
      <c r="E138">
        <f t="shared" si="177"/>
        <v>0</v>
      </c>
      <c r="F138">
        <f t="shared" si="178"/>
        <v>0</v>
      </c>
      <c r="G138">
        <f t="shared" si="179"/>
        <v>0</v>
      </c>
      <c r="H138">
        <f t="shared" si="180"/>
        <v>0</v>
      </c>
      <c r="I138">
        <f t="shared" si="181"/>
        <v>0</v>
      </c>
      <c r="J138">
        <f t="shared" si="182"/>
        <v>0</v>
      </c>
      <c r="K138">
        <f t="shared" si="183"/>
        <v>2.8291239999999998</v>
      </c>
      <c r="L138">
        <f t="shared" si="271"/>
        <v>195</v>
      </c>
      <c r="M138">
        <f t="shared" si="170"/>
        <v>0</v>
      </c>
      <c r="N138">
        <f t="shared" si="171"/>
        <v>0</v>
      </c>
      <c r="O138">
        <f t="shared" si="172"/>
        <v>0</v>
      </c>
      <c r="P138">
        <f t="shared" si="173"/>
        <v>0</v>
      </c>
      <c r="Q138">
        <f t="shared" si="174"/>
        <v>2.8291239999999998</v>
      </c>
      <c r="AJ138">
        <f>AVERAGE(AJ2:AJ136)</f>
        <v>-5.26327952414889E-15</v>
      </c>
    </row>
    <row r="139" spans="1:38" x14ac:dyDescent="0.4">
      <c r="A139">
        <v>120</v>
      </c>
      <c r="B139">
        <f t="shared" ref="B139:D139" si="299">B124</f>
        <v>0</v>
      </c>
      <c r="C139">
        <f t="shared" si="299"/>
        <v>0</v>
      </c>
      <c r="D139">
        <f t="shared" si="299"/>
        <v>0</v>
      </c>
      <c r="E139">
        <f t="shared" si="177"/>
        <v>0</v>
      </c>
      <c r="F139">
        <f t="shared" si="178"/>
        <v>0</v>
      </c>
      <c r="G139">
        <f t="shared" si="179"/>
        <v>0</v>
      </c>
      <c r="H139">
        <f t="shared" si="180"/>
        <v>0</v>
      </c>
      <c r="I139">
        <f t="shared" si="181"/>
        <v>0</v>
      </c>
      <c r="J139">
        <f t="shared" si="182"/>
        <v>0</v>
      </c>
      <c r="K139">
        <f t="shared" si="183"/>
        <v>0</v>
      </c>
      <c r="L139">
        <f t="shared" si="271"/>
        <v>260</v>
      </c>
      <c r="M139">
        <f t="shared" si="170"/>
        <v>0</v>
      </c>
      <c r="N139">
        <f t="shared" si="171"/>
        <v>0</v>
      </c>
      <c r="O139">
        <f t="shared" si="172"/>
        <v>0</v>
      </c>
      <c r="P139">
        <f t="shared" si="173"/>
        <v>0</v>
      </c>
      <c r="Q139">
        <f t="shared" si="174"/>
        <v>0</v>
      </c>
      <c r="AJ139" t="s">
        <v>240</v>
      </c>
    </row>
    <row r="140" spans="1:38" x14ac:dyDescent="0.4">
      <c r="A140">
        <v>121</v>
      </c>
      <c r="B140">
        <f t="shared" ref="B140:D140" si="300">B125</f>
        <v>-1</v>
      </c>
      <c r="C140">
        <f t="shared" si="300"/>
        <v>-1</v>
      </c>
      <c r="D140">
        <f t="shared" si="300"/>
        <v>-1</v>
      </c>
      <c r="E140">
        <f t="shared" si="177"/>
        <v>1</v>
      </c>
      <c r="F140">
        <f t="shared" si="178"/>
        <v>1</v>
      </c>
      <c r="G140">
        <f t="shared" si="179"/>
        <v>1</v>
      </c>
      <c r="H140">
        <f t="shared" si="180"/>
        <v>-1</v>
      </c>
      <c r="I140">
        <f t="shared" si="181"/>
        <v>1</v>
      </c>
      <c r="J140">
        <f t="shared" si="182"/>
        <v>1</v>
      </c>
      <c r="K140">
        <f t="shared" si="183"/>
        <v>1</v>
      </c>
      <c r="L140">
        <f>M3</f>
        <v>360</v>
      </c>
      <c r="M140">
        <f t="shared" si="170"/>
        <v>-1</v>
      </c>
      <c r="N140">
        <f t="shared" si="171"/>
        <v>-1</v>
      </c>
      <c r="O140">
        <f t="shared" si="172"/>
        <v>1</v>
      </c>
      <c r="P140">
        <f t="shared" si="173"/>
        <v>1</v>
      </c>
      <c r="Q140">
        <f t="shared" si="174"/>
        <v>1</v>
      </c>
      <c r="AJ140">
        <f>_xlfn.STDEV.S(AJ2:AJ136)</f>
        <v>44.186741339057598</v>
      </c>
    </row>
    <row r="141" spans="1:38" x14ac:dyDescent="0.4">
      <c r="A141">
        <v>122</v>
      </c>
      <c r="B141">
        <f t="shared" ref="B141:D141" si="301">B126</f>
        <v>1</v>
      </c>
      <c r="C141">
        <f t="shared" si="301"/>
        <v>-1</v>
      </c>
      <c r="D141">
        <f t="shared" si="301"/>
        <v>-1</v>
      </c>
      <c r="E141">
        <f t="shared" si="177"/>
        <v>-1</v>
      </c>
      <c r="F141">
        <f t="shared" si="178"/>
        <v>1</v>
      </c>
      <c r="G141">
        <f t="shared" si="179"/>
        <v>-1</v>
      </c>
      <c r="H141">
        <f t="shared" si="180"/>
        <v>1</v>
      </c>
      <c r="I141">
        <f t="shared" si="181"/>
        <v>1</v>
      </c>
      <c r="J141">
        <f t="shared" si="182"/>
        <v>1</v>
      </c>
      <c r="K141">
        <f t="shared" si="183"/>
        <v>1</v>
      </c>
      <c r="L141">
        <f t="shared" ref="L141:L154" si="302">M4</f>
        <v>200</v>
      </c>
      <c r="M141">
        <f t="shared" si="170"/>
        <v>1</v>
      </c>
      <c r="N141">
        <f t="shared" si="171"/>
        <v>-1</v>
      </c>
      <c r="O141">
        <f t="shared" si="172"/>
        <v>-1</v>
      </c>
      <c r="P141">
        <f t="shared" si="173"/>
        <v>1</v>
      </c>
      <c r="Q141">
        <f t="shared" si="174"/>
        <v>1</v>
      </c>
    </row>
    <row r="142" spans="1:38" x14ac:dyDescent="0.4">
      <c r="A142">
        <v>123</v>
      </c>
      <c r="B142">
        <f t="shared" ref="B142:D142" si="303">B127</f>
        <v>-1</v>
      </c>
      <c r="C142">
        <f t="shared" si="303"/>
        <v>1</v>
      </c>
      <c r="D142">
        <f t="shared" si="303"/>
        <v>-1</v>
      </c>
      <c r="E142">
        <f t="shared" si="177"/>
        <v>-1</v>
      </c>
      <c r="F142">
        <f t="shared" si="178"/>
        <v>-1</v>
      </c>
      <c r="G142">
        <f t="shared" si="179"/>
        <v>1</v>
      </c>
      <c r="H142">
        <f t="shared" si="180"/>
        <v>1</v>
      </c>
      <c r="I142">
        <f t="shared" si="181"/>
        <v>1</v>
      </c>
      <c r="J142">
        <f t="shared" si="182"/>
        <v>1</v>
      </c>
      <c r="K142">
        <f t="shared" si="183"/>
        <v>1</v>
      </c>
      <c r="L142">
        <f t="shared" si="302"/>
        <v>205</v>
      </c>
      <c r="M142">
        <f t="shared" si="170"/>
        <v>-1</v>
      </c>
      <c r="N142">
        <f t="shared" si="171"/>
        <v>1</v>
      </c>
      <c r="O142">
        <f t="shared" si="172"/>
        <v>-1</v>
      </c>
      <c r="P142">
        <f t="shared" si="173"/>
        <v>-1</v>
      </c>
      <c r="Q142">
        <f t="shared" si="174"/>
        <v>1</v>
      </c>
    </row>
    <row r="143" spans="1:38" x14ac:dyDescent="0.4">
      <c r="A143">
        <v>124</v>
      </c>
      <c r="B143">
        <f t="shared" ref="B143:D143" si="304">B128</f>
        <v>1</v>
      </c>
      <c r="C143">
        <f t="shared" si="304"/>
        <v>1</v>
      </c>
      <c r="D143">
        <f t="shared" si="304"/>
        <v>-1</v>
      </c>
      <c r="E143">
        <f t="shared" si="177"/>
        <v>1</v>
      </c>
      <c r="F143">
        <f t="shared" si="178"/>
        <v>-1</v>
      </c>
      <c r="G143">
        <f t="shared" si="179"/>
        <v>-1</v>
      </c>
      <c r="H143">
        <f t="shared" si="180"/>
        <v>-1</v>
      </c>
      <c r="I143">
        <f t="shared" si="181"/>
        <v>1</v>
      </c>
      <c r="J143">
        <f t="shared" si="182"/>
        <v>1</v>
      </c>
      <c r="K143">
        <f t="shared" si="183"/>
        <v>1</v>
      </c>
      <c r="L143">
        <f t="shared" si="302"/>
        <v>200</v>
      </c>
      <c r="M143">
        <f t="shared" si="170"/>
        <v>1</v>
      </c>
      <c r="N143">
        <f t="shared" si="171"/>
        <v>1</v>
      </c>
      <c r="O143">
        <f t="shared" si="172"/>
        <v>1</v>
      </c>
      <c r="P143">
        <f t="shared" si="173"/>
        <v>-1</v>
      </c>
      <c r="Q143">
        <f t="shared" si="174"/>
        <v>1</v>
      </c>
    </row>
    <row r="144" spans="1:38" x14ac:dyDescent="0.4">
      <c r="A144">
        <v>125</v>
      </c>
      <c r="B144">
        <f t="shared" ref="B144:D144" si="305">B129</f>
        <v>-1</v>
      </c>
      <c r="C144">
        <f t="shared" si="305"/>
        <v>-1</v>
      </c>
      <c r="D144">
        <f t="shared" si="305"/>
        <v>1</v>
      </c>
      <c r="E144">
        <f t="shared" si="177"/>
        <v>1</v>
      </c>
      <c r="F144">
        <f t="shared" si="178"/>
        <v>-1</v>
      </c>
      <c r="G144">
        <f t="shared" si="179"/>
        <v>-1</v>
      </c>
      <c r="H144">
        <f t="shared" si="180"/>
        <v>1</v>
      </c>
      <c r="I144">
        <f t="shared" si="181"/>
        <v>1</v>
      </c>
      <c r="J144">
        <f t="shared" si="182"/>
        <v>1</v>
      </c>
      <c r="K144">
        <f t="shared" si="183"/>
        <v>1</v>
      </c>
      <c r="L144">
        <f t="shared" si="302"/>
        <v>385</v>
      </c>
      <c r="M144">
        <f t="shared" si="170"/>
        <v>-1</v>
      </c>
      <c r="N144">
        <f t="shared" si="171"/>
        <v>-1</v>
      </c>
      <c r="O144">
        <f t="shared" si="172"/>
        <v>1</v>
      </c>
      <c r="P144">
        <f t="shared" si="173"/>
        <v>-1</v>
      </c>
      <c r="Q144">
        <f t="shared" si="174"/>
        <v>1</v>
      </c>
    </row>
    <row r="145" spans="1:17" x14ac:dyDescent="0.4">
      <c r="A145">
        <v>126</v>
      </c>
      <c r="B145">
        <f t="shared" ref="B145:D145" si="306">B130</f>
        <v>1</v>
      </c>
      <c r="C145">
        <f t="shared" si="306"/>
        <v>-1</v>
      </c>
      <c r="D145">
        <f t="shared" si="306"/>
        <v>1</v>
      </c>
      <c r="E145">
        <f t="shared" si="177"/>
        <v>-1</v>
      </c>
      <c r="F145">
        <f t="shared" si="178"/>
        <v>-1</v>
      </c>
      <c r="G145">
        <f t="shared" si="179"/>
        <v>1</v>
      </c>
      <c r="H145">
        <f t="shared" si="180"/>
        <v>-1</v>
      </c>
      <c r="I145">
        <f t="shared" si="181"/>
        <v>1</v>
      </c>
      <c r="J145">
        <f t="shared" si="182"/>
        <v>1</v>
      </c>
      <c r="K145">
        <f t="shared" si="183"/>
        <v>1</v>
      </c>
      <c r="L145">
        <f t="shared" si="302"/>
        <v>135</v>
      </c>
      <c r="M145">
        <f t="shared" si="170"/>
        <v>1</v>
      </c>
      <c r="N145">
        <f t="shared" si="171"/>
        <v>-1</v>
      </c>
      <c r="O145">
        <f t="shared" si="172"/>
        <v>-1</v>
      </c>
      <c r="P145">
        <f t="shared" si="173"/>
        <v>-1</v>
      </c>
      <c r="Q145">
        <f t="shared" si="174"/>
        <v>1</v>
      </c>
    </row>
    <row r="146" spans="1:17" x14ac:dyDescent="0.4">
      <c r="A146">
        <v>127</v>
      </c>
      <c r="B146">
        <f t="shared" ref="B146:D146" si="307">B131</f>
        <v>-1</v>
      </c>
      <c r="C146">
        <f t="shared" si="307"/>
        <v>1</v>
      </c>
      <c r="D146">
        <f t="shared" si="307"/>
        <v>1</v>
      </c>
      <c r="E146">
        <f t="shared" si="177"/>
        <v>-1</v>
      </c>
      <c r="F146">
        <f t="shared" si="178"/>
        <v>1</v>
      </c>
      <c r="G146">
        <f t="shared" si="179"/>
        <v>-1</v>
      </c>
      <c r="H146">
        <f t="shared" si="180"/>
        <v>-1</v>
      </c>
      <c r="I146">
        <f t="shared" si="181"/>
        <v>1</v>
      </c>
      <c r="J146">
        <f t="shared" si="182"/>
        <v>1</v>
      </c>
      <c r="K146">
        <f t="shared" si="183"/>
        <v>1</v>
      </c>
      <c r="L146">
        <f t="shared" si="302"/>
        <v>275</v>
      </c>
      <c r="M146">
        <f t="shared" si="170"/>
        <v>-1</v>
      </c>
      <c r="N146">
        <f t="shared" si="171"/>
        <v>1</v>
      </c>
      <c r="O146">
        <f t="shared" si="172"/>
        <v>-1</v>
      </c>
      <c r="P146">
        <f t="shared" si="173"/>
        <v>1</v>
      </c>
      <c r="Q146">
        <f t="shared" si="174"/>
        <v>1</v>
      </c>
    </row>
    <row r="147" spans="1:17" x14ac:dyDescent="0.4">
      <c r="A147">
        <v>128</v>
      </c>
      <c r="B147">
        <f t="shared" ref="B147:D147" si="308">B132</f>
        <v>1</v>
      </c>
      <c r="C147">
        <f t="shared" si="308"/>
        <v>1</v>
      </c>
      <c r="D147">
        <f t="shared" si="308"/>
        <v>1</v>
      </c>
      <c r="E147">
        <f t="shared" si="177"/>
        <v>1</v>
      </c>
      <c r="F147">
        <f t="shared" si="178"/>
        <v>1</v>
      </c>
      <c r="G147">
        <f t="shared" si="179"/>
        <v>1</v>
      </c>
      <c r="H147">
        <f t="shared" si="180"/>
        <v>1</v>
      </c>
      <c r="I147">
        <f t="shared" si="181"/>
        <v>1</v>
      </c>
      <c r="J147">
        <f t="shared" si="182"/>
        <v>1</v>
      </c>
      <c r="K147">
        <f t="shared" si="183"/>
        <v>1</v>
      </c>
      <c r="L147">
        <f t="shared" si="302"/>
        <v>205</v>
      </c>
      <c r="M147">
        <f t="shared" si="170"/>
        <v>1</v>
      </c>
      <c r="N147">
        <f t="shared" si="171"/>
        <v>1</v>
      </c>
      <c r="O147">
        <f t="shared" si="172"/>
        <v>1</v>
      </c>
      <c r="P147">
        <f t="shared" si="173"/>
        <v>1</v>
      </c>
      <c r="Q147">
        <f t="shared" si="174"/>
        <v>1</v>
      </c>
    </row>
    <row r="148" spans="1:17" x14ac:dyDescent="0.4">
      <c r="A148">
        <v>129</v>
      </c>
      <c r="B148">
        <f t="shared" ref="B148:D148" si="309">B133</f>
        <v>-1.6819999999999999</v>
      </c>
      <c r="C148">
        <f t="shared" si="309"/>
        <v>0</v>
      </c>
      <c r="D148">
        <f t="shared" si="309"/>
        <v>0</v>
      </c>
      <c r="E148">
        <f t="shared" si="177"/>
        <v>0</v>
      </c>
      <c r="F148">
        <f t="shared" si="178"/>
        <v>0</v>
      </c>
      <c r="G148">
        <f t="shared" si="179"/>
        <v>0</v>
      </c>
      <c r="H148">
        <f t="shared" si="180"/>
        <v>0</v>
      </c>
      <c r="I148">
        <f t="shared" si="181"/>
        <v>2.8291239999999998</v>
      </c>
      <c r="J148">
        <f t="shared" si="182"/>
        <v>0</v>
      </c>
      <c r="K148">
        <f t="shared" si="183"/>
        <v>0</v>
      </c>
      <c r="L148">
        <f t="shared" si="302"/>
        <v>355</v>
      </c>
      <c r="M148">
        <f t="shared" ref="M148:M154" si="310">B148</f>
        <v>-1.6819999999999999</v>
      </c>
      <c r="N148">
        <f t="shared" ref="N148:N154" si="311">C148</f>
        <v>0</v>
      </c>
      <c r="O148">
        <f t="shared" ref="O148:O154" si="312">E148</f>
        <v>0</v>
      </c>
      <c r="P148">
        <f t="shared" ref="P148:P154" si="313">F148</f>
        <v>0</v>
      </c>
      <c r="Q148">
        <f t="shared" ref="Q148:Q154" si="314">K148</f>
        <v>0</v>
      </c>
    </row>
    <row r="149" spans="1:17" x14ac:dyDescent="0.4">
      <c r="A149">
        <v>130</v>
      </c>
      <c r="B149">
        <f t="shared" ref="B149:D149" si="315">B134</f>
        <v>1.6819999999999999</v>
      </c>
      <c r="C149">
        <f t="shared" si="315"/>
        <v>0</v>
      </c>
      <c r="D149">
        <f t="shared" si="315"/>
        <v>0</v>
      </c>
      <c r="E149">
        <f t="shared" ref="E149:E154" si="316">B149*C149</f>
        <v>0</v>
      </c>
      <c r="F149">
        <f t="shared" ref="F149:F154" si="317">C149*D149</f>
        <v>0</v>
      </c>
      <c r="G149">
        <f t="shared" ref="G149:G154" si="318">B149*D149</f>
        <v>0</v>
      </c>
      <c r="H149">
        <f t="shared" ref="H149:H154" si="319">B149*C149*D149</f>
        <v>0</v>
      </c>
      <c r="I149">
        <f t="shared" ref="I149:I154" si="320">B149^2</f>
        <v>2.8291239999999998</v>
      </c>
      <c r="J149">
        <f t="shared" ref="J149:J154" si="321">C149^2</f>
        <v>0</v>
      </c>
      <c r="K149">
        <f t="shared" ref="K149:K154" si="322">D149^2</f>
        <v>0</v>
      </c>
      <c r="L149">
        <f t="shared" si="302"/>
        <v>215</v>
      </c>
      <c r="M149">
        <f t="shared" si="310"/>
        <v>1.6819999999999999</v>
      </c>
      <c r="N149">
        <f t="shared" si="311"/>
        <v>0</v>
      </c>
      <c r="O149">
        <f t="shared" si="312"/>
        <v>0</v>
      </c>
      <c r="P149">
        <f t="shared" si="313"/>
        <v>0</v>
      </c>
      <c r="Q149">
        <f t="shared" si="314"/>
        <v>0</v>
      </c>
    </row>
    <row r="150" spans="1:17" x14ac:dyDescent="0.4">
      <c r="A150">
        <v>131</v>
      </c>
      <c r="B150">
        <f t="shared" ref="B150:D150" si="323">B135</f>
        <v>0</v>
      </c>
      <c r="C150">
        <f t="shared" si="323"/>
        <v>-1.6819999999999999</v>
      </c>
      <c r="D150">
        <f t="shared" si="323"/>
        <v>0</v>
      </c>
      <c r="E150">
        <f t="shared" si="316"/>
        <v>0</v>
      </c>
      <c r="F150">
        <f t="shared" si="317"/>
        <v>0</v>
      </c>
      <c r="G150">
        <f t="shared" si="318"/>
        <v>0</v>
      </c>
      <c r="H150">
        <f t="shared" si="319"/>
        <v>0</v>
      </c>
      <c r="I150">
        <f t="shared" si="320"/>
        <v>0</v>
      </c>
      <c r="J150">
        <f t="shared" si="321"/>
        <v>2.8291239999999998</v>
      </c>
      <c r="K150">
        <f t="shared" si="322"/>
        <v>0</v>
      </c>
      <c r="L150">
        <f t="shared" si="302"/>
        <v>400</v>
      </c>
      <c r="M150">
        <f t="shared" si="310"/>
        <v>0</v>
      </c>
      <c r="N150">
        <f t="shared" si="311"/>
        <v>-1.6819999999999999</v>
      </c>
      <c r="O150">
        <f t="shared" si="312"/>
        <v>0</v>
      </c>
      <c r="P150">
        <f t="shared" si="313"/>
        <v>0</v>
      </c>
      <c r="Q150">
        <f t="shared" si="314"/>
        <v>0</v>
      </c>
    </row>
    <row r="151" spans="1:17" x14ac:dyDescent="0.4">
      <c r="A151">
        <v>132</v>
      </c>
      <c r="B151">
        <f t="shared" ref="B151:D151" si="324">B136</f>
        <v>0</v>
      </c>
      <c r="C151">
        <f t="shared" si="324"/>
        <v>1.6819999999999999</v>
      </c>
      <c r="D151">
        <f t="shared" si="324"/>
        <v>0</v>
      </c>
      <c r="E151">
        <f t="shared" si="316"/>
        <v>0</v>
      </c>
      <c r="F151">
        <f t="shared" si="317"/>
        <v>0</v>
      </c>
      <c r="G151">
        <f t="shared" si="318"/>
        <v>0</v>
      </c>
      <c r="H151">
        <f t="shared" si="319"/>
        <v>0</v>
      </c>
      <c r="I151">
        <f t="shared" si="320"/>
        <v>0</v>
      </c>
      <c r="J151">
        <f t="shared" si="321"/>
        <v>2.8291239999999998</v>
      </c>
      <c r="K151">
        <f t="shared" si="322"/>
        <v>0</v>
      </c>
      <c r="L151">
        <f t="shared" si="302"/>
        <v>270</v>
      </c>
      <c r="M151">
        <f t="shared" si="310"/>
        <v>0</v>
      </c>
      <c r="N151">
        <f t="shared" si="311"/>
        <v>1.6819999999999999</v>
      </c>
      <c r="O151">
        <f t="shared" si="312"/>
        <v>0</v>
      </c>
      <c r="P151">
        <f t="shared" si="313"/>
        <v>0</v>
      </c>
      <c r="Q151">
        <f t="shared" si="314"/>
        <v>0</v>
      </c>
    </row>
    <row r="152" spans="1:17" x14ac:dyDescent="0.4">
      <c r="A152">
        <v>133</v>
      </c>
      <c r="B152">
        <f t="shared" ref="B152:D152" si="325">B137</f>
        <v>0</v>
      </c>
      <c r="C152">
        <f t="shared" si="325"/>
        <v>0</v>
      </c>
      <c r="D152">
        <f t="shared" si="325"/>
        <v>-1.6819999999999999</v>
      </c>
      <c r="E152">
        <f t="shared" si="316"/>
        <v>0</v>
      </c>
      <c r="F152">
        <f t="shared" si="317"/>
        <v>0</v>
      </c>
      <c r="G152">
        <f t="shared" si="318"/>
        <v>0</v>
      </c>
      <c r="H152">
        <f t="shared" si="319"/>
        <v>0</v>
      </c>
      <c r="I152">
        <f t="shared" si="320"/>
        <v>0</v>
      </c>
      <c r="J152">
        <f t="shared" si="321"/>
        <v>0</v>
      </c>
      <c r="K152">
        <f t="shared" si="322"/>
        <v>2.8291239999999998</v>
      </c>
      <c r="L152">
        <f t="shared" si="302"/>
        <v>260</v>
      </c>
      <c r="M152">
        <f t="shared" si="310"/>
        <v>0</v>
      </c>
      <c r="N152">
        <f t="shared" si="311"/>
        <v>0</v>
      </c>
      <c r="O152">
        <f t="shared" si="312"/>
        <v>0</v>
      </c>
      <c r="P152">
        <f t="shared" si="313"/>
        <v>0</v>
      </c>
      <c r="Q152">
        <f t="shared" si="314"/>
        <v>2.8291239999999998</v>
      </c>
    </row>
    <row r="153" spans="1:17" x14ac:dyDescent="0.4">
      <c r="A153">
        <v>134</v>
      </c>
      <c r="B153">
        <f t="shared" ref="B153:D153" si="326">B138</f>
        <v>0</v>
      </c>
      <c r="C153">
        <f t="shared" si="326"/>
        <v>0</v>
      </c>
      <c r="D153">
        <f t="shared" si="326"/>
        <v>1.6819999999999999</v>
      </c>
      <c r="E153">
        <f t="shared" si="316"/>
        <v>0</v>
      </c>
      <c r="F153">
        <f t="shared" si="317"/>
        <v>0</v>
      </c>
      <c r="G153">
        <f t="shared" si="318"/>
        <v>0</v>
      </c>
      <c r="H153">
        <f t="shared" si="319"/>
        <v>0</v>
      </c>
      <c r="I153">
        <f t="shared" si="320"/>
        <v>0</v>
      </c>
      <c r="J153">
        <f t="shared" si="321"/>
        <v>0</v>
      </c>
      <c r="K153">
        <f t="shared" si="322"/>
        <v>2.8291239999999998</v>
      </c>
      <c r="L153">
        <f t="shared" si="302"/>
        <v>220</v>
      </c>
      <c r="M153">
        <f t="shared" si="310"/>
        <v>0</v>
      </c>
      <c r="N153">
        <f t="shared" si="311"/>
        <v>0</v>
      </c>
      <c r="O153">
        <f t="shared" si="312"/>
        <v>0</v>
      </c>
      <c r="P153">
        <f t="shared" si="313"/>
        <v>0</v>
      </c>
      <c r="Q153">
        <f t="shared" si="314"/>
        <v>2.8291239999999998</v>
      </c>
    </row>
    <row r="154" spans="1:17" x14ac:dyDescent="0.4">
      <c r="A154">
        <v>135</v>
      </c>
      <c r="B154">
        <f t="shared" ref="B154:D154" si="327">B139</f>
        <v>0</v>
      </c>
      <c r="C154">
        <f t="shared" si="327"/>
        <v>0</v>
      </c>
      <c r="D154">
        <f t="shared" si="327"/>
        <v>0</v>
      </c>
      <c r="E154">
        <f t="shared" si="316"/>
        <v>0</v>
      </c>
      <c r="F154">
        <f t="shared" si="317"/>
        <v>0</v>
      </c>
      <c r="G154">
        <f t="shared" si="318"/>
        <v>0</v>
      </c>
      <c r="H154">
        <f t="shared" si="319"/>
        <v>0</v>
      </c>
      <c r="I154">
        <f t="shared" si="320"/>
        <v>0</v>
      </c>
      <c r="J154">
        <f t="shared" si="321"/>
        <v>0</v>
      </c>
      <c r="K154">
        <f t="shared" si="322"/>
        <v>0</v>
      </c>
      <c r="L154">
        <f t="shared" si="302"/>
        <v>225</v>
      </c>
      <c r="M154">
        <f t="shared" si="310"/>
        <v>0</v>
      </c>
      <c r="N154">
        <f t="shared" si="311"/>
        <v>0</v>
      </c>
      <c r="O154">
        <f t="shared" si="312"/>
        <v>0</v>
      </c>
      <c r="P154">
        <f t="shared" si="313"/>
        <v>0</v>
      </c>
      <c r="Q154">
        <f t="shared" si="314"/>
        <v>0</v>
      </c>
    </row>
  </sheetData>
  <mergeCells count="3">
    <mergeCell ref="E1:G1"/>
    <mergeCell ref="H1:J1"/>
    <mergeCell ref="K1:M1"/>
  </mergeCells>
  <phoneticPr fontId="1" type="noConversion"/>
  <conditionalFormatting sqref="V17:V27">
    <cfRule type="cellIs" dxfId="3" priority="2" operator="lessThan">
      <formula>0.05</formula>
    </cfRule>
  </conditionalFormatting>
  <conditionalFormatting sqref="V45:V50">
    <cfRule type="cellIs" dxfId="2" priority="1" operator="lessThan">
      <formula>0.05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9631-1200-4A01-A0AB-C84C1F3824A6}">
  <dimension ref="A1:N17"/>
  <sheetViews>
    <sheetView workbookViewId="0">
      <selection activeCell="N17" sqref="N17"/>
    </sheetView>
  </sheetViews>
  <sheetFormatPr defaultRowHeight="17" x14ac:dyDescent="0.4"/>
  <sheetData>
    <row r="1" spans="1:14" x14ac:dyDescent="0.4">
      <c r="E1" s="99" t="s">
        <v>234</v>
      </c>
      <c r="F1" s="99"/>
      <c r="G1" s="99"/>
      <c r="H1" s="99" t="s">
        <v>97</v>
      </c>
      <c r="I1" s="99"/>
      <c r="J1" s="99"/>
      <c r="K1" s="99" t="s">
        <v>98</v>
      </c>
      <c r="L1" s="99"/>
      <c r="M1" s="99"/>
    </row>
    <row r="2" spans="1:14" x14ac:dyDescent="0.4">
      <c r="A2" t="s">
        <v>123</v>
      </c>
      <c r="B2" t="s">
        <v>120</v>
      </c>
      <c r="C2" t="s">
        <v>121</v>
      </c>
      <c r="D2" t="s">
        <v>122</v>
      </c>
      <c r="E2" t="s">
        <v>198</v>
      </c>
      <c r="F2" t="s">
        <v>158</v>
      </c>
      <c r="G2" t="s">
        <v>159</v>
      </c>
      <c r="H2" t="s">
        <v>198</v>
      </c>
      <c r="I2" t="s">
        <v>158</v>
      </c>
      <c r="J2" t="s">
        <v>159</v>
      </c>
      <c r="K2" t="s">
        <v>198</v>
      </c>
      <c r="L2" t="s">
        <v>158</v>
      </c>
      <c r="M2" t="s">
        <v>159</v>
      </c>
      <c r="N2" t="s">
        <v>116</v>
      </c>
    </row>
    <row r="3" spans="1:14" x14ac:dyDescent="0.4">
      <c r="A3">
        <v>1</v>
      </c>
      <c r="B3">
        <v>-1</v>
      </c>
      <c r="C3">
        <v>-1</v>
      </c>
      <c r="D3">
        <v>-1</v>
      </c>
      <c r="E3">
        <v>255</v>
      </c>
      <c r="F3">
        <v>300</v>
      </c>
      <c r="G3">
        <v>285</v>
      </c>
      <c r="H3">
        <v>240</v>
      </c>
      <c r="I3">
        <v>310</v>
      </c>
      <c r="J3">
        <v>300</v>
      </c>
      <c r="K3">
        <v>280</v>
      </c>
      <c r="L3">
        <v>300</v>
      </c>
      <c r="M3">
        <v>360</v>
      </c>
      <c r="N3" s="18" cm="1">
        <f t="array" ref="N3">-10*LOG10(1/9*SUM((1/(E3:M3))^2))</f>
        <v>49.157749372692273</v>
      </c>
    </row>
    <row r="4" spans="1:14" x14ac:dyDescent="0.4">
      <c r="A4">
        <v>2</v>
      </c>
      <c r="B4">
        <v>1</v>
      </c>
      <c r="C4">
        <v>-1</v>
      </c>
      <c r="D4">
        <v>-1</v>
      </c>
      <c r="E4">
        <v>200</v>
      </c>
      <c r="F4">
        <v>205</v>
      </c>
      <c r="G4">
        <v>230</v>
      </c>
      <c r="H4">
        <v>220</v>
      </c>
      <c r="I4">
        <v>155</v>
      </c>
      <c r="J4">
        <v>200</v>
      </c>
      <c r="K4">
        <v>150</v>
      </c>
      <c r="L4">
        <v>165</v>
      </c>
      <c r="M4">
        <v>200</v>
      </c>
      <c r="N4" s="18" cm="1">
        <f t="array" ref="N4">-10*LOG10(1/9*SUM((1/(E4:M4))^2))</f>
        <v>45.37337831854871</v>
      </c>
    </row>
    <row r="5" spans="1:14" x14ac:dyDescent="0.4">
      <c r="A5">
        <v>3</v>
      </c>
      <c r="B5">
        <v>-1</v>
      </c>
      <c r="C5">
        <v>1</v>
      </c>
      <c r="D5">
        <v>-1</v>
      </c>
      <c r="E5">
        <v>150</v>
      </c>
      <c r="F5">
        <v>175</v>
      </c>
      <c r="G5">
        <v>160</v>
      </c>
      <c r="H5">
        <v>190</v>
      </c>
      <c r="I5">
        <v>150</v>
      </c>
      <c r="J5">
        <v>190</v>
      </c>
      <c r="K5">
        <v>220</v>
      </c>
      <c r="L5">
        <v>195</v>
      </c>
      <c r="M5">
        <v>205</v>
      </c>
      <c r="N5" s="18" cm="1">
        <f t="array" ref="N5">-10*LOG10(1/9*SUM((1/(E5:M5))^2))</f>
        <v>44.967222461522169</v>
      </c>
    </row>
    <row r="6" spans="1:14" x14ac:dyDescent="0.4">
      <c r="A6">
        <v>4</v>
      </c>
      <c r="B6">
        <v>1</v>
      </c>
      <c r="C6">
        <v>1</v>
      </c>
      <c r="D6">
        <v>-1</v>
      </c>
      <c r="E6">
        <v>170</v>
      </c>
      <c r="F6">
        <v>210</v>
      </c>
      <c r="G6">
        <v>160</v>
      </c>
      <c r="H6">
        <v>160</v>
      </c>
      <c r="I6">
        <v>170</v>
      </c>
      <c r="J6">
        <v>185</v>
      </c>
      <c r="K6">
        <v>150</v>
      </c>
      <c r="L6">
        <v>155</v>
      </c>
      <c r="M6">
        <v>200</v>
      </c>
      <c r="N6" s="18" cm="1">
        <f t="array" ref="N6">-10*LOG10(1/9*SUM((1/(E6:M6))^2))</f>
        <v>44.624732599887565</v>
      </c>
    </row>
    <row r="7" spans="1:14" x14ac:dyDescent="0.4">
      <c r="A7">
        <v>5</v>
      </c>
      <c r="B7">
        <v>-1</v>
      </c>
      <c r="C7">
        <v>-1</v>
      </c>
      <c r="D7">
        <v>1</v>
      </c>
      <c r="E7">
        <v>300</v>
      </c>
      <c r="F7">
        <v>290</v>
      </c>
      <c r="G7">
        <v>345</v>
      </c>
      <c r="H7">
        <v>230</v>
      </c>
      <c r="I7">
        <v>285</v>
      </c>
      <c r="J7">
        <v>270</v>
      </c>
      <c r="K7">
        <v>275</v>
      </c>
      <c r="L7">
        <v>295</v>
      </c>
      <c r="M7">
        <v>385</v>
      </c>
      <c r="N7" s="18" cm="1">
        <f t="array" ref="N7">-10*LOG10(1/9*SUM((1/(E7:M7))^2))</f>
        <v>49.216382573157517</v>
      </c>
    </row>
    <row r="8" spans="1:14" x14ac:dyDescent="0.4">
      <c r="A8">
        <v>6</v>
      </c>
      <c r="B8">
        <v>1</v>
      </c>
      <c r="C8">
        <v>-1</v>
      </c>
      <c r="D8">
        <v>1</v>
      </c>
      <c r="E8">
        <v>140</v>
      </c>
      <c r="F8">
        <v>150</v>
      </c>
      <c r="G8">
        <v>145</v>
      </c>
      <c r="H8">
        <v>200</v>
      </c>
      <c r="I8">
        <v>150</v>
      </c>
      <c r="J8">
        <v>185</v>
      </c>
      <c r="K8">
        <v>145</v>
      </c>
      <c r="L8">
        <v>140</v>
      </c>
      <c r="M8">
        <v>135</v>
      </c>
      <c r="N8" s="18" cm="1">
        <f t="array" ref="N8">-10*LOG10(1/9*SUM((1/(E8:M8))^2))</f>
        <v>43.574886027993323</v>
      </c>
    </row>
    <row r="9" spans="1:14" x14ac:dyDescent="0.4">
      <c r="A9">
        <v>7</v>
      </c>
      <c r="B9">
        <v>-1</v>
      </c>
      <c r="C9">
        <v>1</v>
      </c>
      <c r="D9">
        <v>1</v>
      </c>
      <c r="E9">
        <v>175</v>
      </c>
      <c r="F9">
        <v>210</v>
      </c>
      <c r="G9">
        <v>230</v>
      </c>
      <c r="H9">
        <v>230</v>
      </c>
      <c r="I9">
        <v>210</v>
      </c>
      <c r="J9">
        <v>245</v>
      </c>
      <c r="K9">
        <v>245</v>
      </c>
      <c r="L9">
        <v>210</v>
      </c>
      <c r="M9">
        <v>275</v>
      </c>
      <c r="N9" s="18" cm="1">
        <f t="array" ref="N9">-10*LOG10(1/9*SUM((1/(E9:M9))^2))</f>
        <v>46.870002521783093</v>
      </c>
    </row>
    <row r="10" spans="1:14" x14ac:dyDescent="0.4">
      <c r="A10">
        <v>8</v>
      </c>
      <c r="B10">
        <v>1</v>
      </c>
      <c r="C10">
        <v>1</v>
      </c>
      <c r="D10">
        <v>1</v>
      </c>
      <c r="E10">
        <v>180</v>
      </c>
      <c r="F10">
        <v>175</v>
      </c>
      <c r="G10">
        <v>205</v>
      </c>
      <c r="H10">
        <v>200</v>
      </c>
      <c r="I10">
        <v>250</v>
      </c>
      <c r="J10">
        <v>205</v>
      </c>
      <c r="K10">
        <v>200</v>
      </c>
      <c r="L10">
        <v>175</v>
      </c>
      <c r="M10">
        <v>205</v>
      </c>
      <c r="N10" s="18" cm="1">
        <f t="array" ref="N10">-10*LOG10(1/9*SUM((1/(E10:M10))^2))</f>
        <v>45.858507375207637</v>
      </c>
    </row>
    <row r="11" spans="1:14" x14ac:dyDescent="0.4">
      <c r="A11">
        <v>9</v>
      </c>
      <c r="B11">
        <v>-1.6819999999999999</v>
      </c>
      <c r="C11">
        <v>0</v>
      </c>
      <c r="D11">
        <v>0</v>
      </c>
      <c r="E11">
        <v>355</v>
      </c>
      <c r="F11">
        <v>390</v>
      </c>
      <c r="G11">
        <v>300</v>
      </c>
      <c r="H11">
        <v>280</v>
      </c>
      <c r="I11">
        <v>350</v>
      </c>
      <c r="J11">
        <v>350</v>
      </c>
      <c r="K11">
        <v>395</v>
      </c>
      <c r="L11">
        <v>405</v>
      </c>
      <c r="M11">
        <v>355</v>
      </c>
      <c r="N11" s="18" cm="1">
        <f t="array" ref="N11">-10*LOG10(1/9*SUM((1/(E11:M11))^2))</f>
        <v>50.783534380163111</v>
      </c>
    </row>
    <row r="12" spans="1:14" x14ac:dyDescent="0.4">
      <c r="A12">
        <v>10</v>
      </c>
      <c r="B12">
        <v>1.6819999999999999</v>
      </c>
      <c r="C12">
        <v>0</v>
      </c>
      <c r="D12">
        <v>0</v>
      </c>
      <c r="E12">
        <v>220</v>
      </c>
      <c r="F12">
        <v>300</v>
      </c>
      <c r="G12">
        <v>200</v>
      </c>
      <c r="H12">
        <v>240</v>
      </c>
      <c r="I12">
        <v>230</v>
      </c>
      <c r="J12">
        <v>310</v>
      </c>
      <c r="K12">
        <v>225</v>
      </c>
      <c r="L12">
        <v>200</v>
      </c>
      <c r="M12">
        <v>215</v>
      </c>
      <c r="N12" s="18" cm="1">
        <f t="array" ref="N12">-10*LOG10(1/9*SUM((1/(E12:M12))^2))</f>
        <v>47.242301458340364</v>
      </c>
    </row>
    <row r="13" spans="1:14" x14ac:dyDescent="0.4">
      <c r="A13">
        <v>11</v>
      </c>
      <c r="B13">
        <v>0</v>
      </c>
      <c r="C13">
        <v>-1.6819999999999999</v>
      </c>
      <c r="D13">
        <v>0</v>
      </c>
      <c r="E13">
        <v>330</v>
      </c>
      <c r="F13">
        <v>350</v>
      </c>
      <c r="G13">
        <v>410</v>
      </c>
      <c r="H13">
        <v>345</v>
      </c>
      <c r="I13">
        <v>370</v>
      </c>
      <c r="J13">
        <v>410</v>
      </c>
      <c r="K13">
        <v>370</v>
      </c>
      <c r="L13">
        <v>385</v>
      </c>
      <c r="M13">
        <v>400</v>
      </c>
      <c r="N13" s="18" cm="1">
        <f t="array" ref="N13">-10*LOG10(1/9*SUM((1/(E13:M13))^2))</f>
        <v>51.396554569723179</v>
      </c>
    </row>
    <row r="14" spans="1:14" x14ac:dyDescent="0.4">
      <c r="A14">
        <v>12</v>
      </c>
      <c r="B14">
        <v>0</v>
      </c>
      <c r="C14">
        <v>1.6819999999999999</v>
      </c>
      <c r="D14">
        <v>0</v>
      </c>
      <c r="E14">
        <v>220</v>
      </c>
      <c r="F14">
        <v>215</v>
      </c>
      <c r="G14">
        <v>215</v>
      </c>
      <c r="H14">
        <v>240</v>
      </c>
      <c r="I14">
        <v>230</v>
      </c>
      <c r="J14">
        <v>275</v>
      </c>
      <c r="K14">
        <v>260</v>
      </c>
      <c r="L14">
        <v>285</v>
      </c>
      <c r="M14">
        <v>270</v>
      </c>
      <c r="N14" s="18" cm="1">
        <f t="array" ref="N14">-10*LOG10(1/9*SUM((1/(E14:M14))^2))</f>
        <v>47.660527239158171</v>
      </c>
    </row>
    <row r="15" spans="1:14" x14ac:dyDescent="0.4">
      <c r="A15">
        <v>13</v>
      </c>
      <c r="B15">
        <v>0</v>
      </c>
      <c r="C15">
        <v>0</v>
      </c>
      <c r="D15">
        <v>-1.6819999999999999</v>
      </c>
      <c r="E15">
        <v>220</v>
      </c>
      <c r="F15">
        <v>210</v>
      </c>
      <c r="G15">
        <v>230</v>
      </c>
      <c r="H15">
        <v>255</v>
      </c>
      <c r="I15">
        <v>245</v>
      </c>
      <c r="J15">
        <v>250</v>
      </c>
      <c r="K15">
        <v>250</v>
      </c>
      <c r="L15">
        <v>215</v>
      </c>
      <c r="M15">
        <v>260</v>
      </c>
      <c r="N15" s="18" cm="1">
        <f t="array" ref="N15">-10*LOG10(1/9*SUM((1/(E15:M15))^2))</f>
        <v>47.428412739143695</v>
      </c>
    </row>
    <row r="16" spans="1:14" x14ac:dyDescent="0.4">
      <c r="A16">
        <v>14</v>
      </c>
      <c r="B16">
        <v>0</v>
      </c>
      <c r="C16">
        <v>0</v>
      </c>
      <c r="D16">
        <v>1.6819999999999999</v>
      </c>
      <c r="E16">
        <v>205</v>
      </c>
      <c r="F16">
        <v>255</v>
      </c>
      <c r="G16">
        <v>250</v>
      </c>
      <c r="H16">
        <v>220</v>
      </c>
      <c r="I16">
        <v>285</v>
      </c>
      <c r="J16">
        <v>255</v>
      </c>
      <c r="K16">
        <v>195</v>
      </c>
      <c r="L16">
        <v>195</v>
      </c>
      <c r="M16">
        <v>220</v>
      </c>
      <c r="N16" s="18" cm="1">
        <f t="array" ref="N16">-10*LOG10(1/9*SUM((1/(E16:M16))^2))</f>
        <v>47.068007051690856</v>
      </c>
    </row>
    <row r="17" spans="1:14" x14ac:dyDescent="0.4">
      <c r="A17">
        <v>15</v>
      </c>
      <c r="B17">
        <v>0</v>
      </c>
      <c r="C17">
        <v>0</v>
      </c>
      <c r="D17">
        <v>0</v>
      </c>
      <c r="E17">
        <v>220</v>
      </c>
      <c r="F17">
        <v>255</v>
      </c>
      <c r="G17">
        <v>265</v>
      </c>
      <c r="H17">
        <v>215</v>
      </c>
      <c r="I17">
        <v>210</v>
      </c>
      <c r="J17">
        <v>245</v>
      </c>
      <c r="K17">
        <v>235</v>
      </c>
      <c r="L17">
        <v>260</v>
      </c>
      <c r="M17">
        <v>225</v>
      </c>
      <c r="N17" s="18" cm="1">
        <f t="array" ref="N17">-10*LOG10(1/9*SUM((1/(E17:M17))^2))</f>
        <v>47.396574486721754</v>
      </c>
    </row>
  </sheetData>
  <mergeCells count="3">
    <mergeCell ref="E1:G1"/>
    <mergeCell ref="H1:J1"/>
    <mergeCell ref="K1:M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FC70-DF1D-4EB8-93B9-4E50CD9A7490}">
  <dimension ref="A1:AI73"/>
  <sheetViews>
    <sheetView workbookViewId="0">
      <selection activeCell="AI10" sqref="AI10"/>
    </sheetView>
  </sheetViews>
  <sheetFormatPr defaultRowHeight="17" x14ac:dyDescent="0.4"/>
  <cols>
    <col min="3" max="3" width="16.26953125" bestFit="1" customWidth="1"/>
    <col min="6" max="7" width="8.7265625" customWidth="1"/>
    <col min="11" max="11" width="4.08984375" bestFit="1" customWidth="1"/>
    <col min="12" max="12" width="16.08984375" bestFit="1" customWidth="1"/>
    <col min="13" max="13" width="16" bestFit="1" customWidth="1"/>
    <col min="14" max="14" width="13.90625" bestFit="1" customWidth="1"/>
    <col min="15" max="15" width="11" bestFit="1" customWidth="1"/>
    <col min="16" max="16" width="5.6328125" bestFit="1" customWidth="1"/>
    <col min="17" max="17" width="12.453125" bestFit="1" customWidth="1"/>
    <col min="18" max="18" width="5.6328125" bestFit="1" customWidth="1"/>
    <col min="19" max="19" width="11" bestFit="1" customWidth="1"/>
    <col min="20" max="20" width="5.6328125" bestFit="1" customWidth="1"/>
    <col min="21" max="21" width="11" bestFit="1" customWidth="1"/>
    <col min="22" max="22" width="5.6328125" bestFit="1" customWidth="1"/>
    <col min="23" max="23" width="11" bestFit="1" customWidth="1"/>
    <col min="24" max="24" width="5.6328125" bestFit="1" customWidth="1"/>
    <col min="25" max="25" width="11" bestFit="1" customWidth="1"/>
    <col min="26" max="26" width="5.6328125" bestFit="1" customWidth="1"/>
    <col min="27" max="27" width="11" bestFit="1" customWidth="1"/>
    <col min="28" max="28" width="5.6328125" bestFit="1" customWidth="1"/>
    <col min="29" max="29" width="11" bestFit="1" customWidth="1"/>
    <col min="30" max="30" width="5.6328125" bestFit="1" customWidth="1"/>
    <col min="31" max="31" width="11" bestFit="1" customWidth="1"/>
    <col min="32" max="32" width="6.08984375" bestFit="1" customWidth="1"/>
    <col min="33" max="33" width="12.453125" bestFit="1" customWidth="1"/>
  </cols>
  <sheetData>
    <row r="1" spans="1:35" x14ac:dyDescent="0.4">
      <c r="C1" s="2" t="s">
        <v>10</v>
      </c>
      <c r="D1" s="5">
        <v>-1</v>
      </c>
      <c r="E1" s="1">
        <v>1</v>
      </c>
      <c r="O1" s="99" t="s">
        <v>4</v>
      </c>
      <c r="P1" s="99"/>
      <c r="Q1" s="99"/>
      <c r="R1" s="99"/>
      <c r="S1" s="99"/>
      <c r="T1" s="43"/>
      <c r="U1" s="99" t="s">
        <v>158</v>
      </c>
      <c r="V1" s="99"/>
      <c r="W1" s="99"/>
      <c r="X1" s="99"/>
      <c r="Y1" s="99"/>
      <c r="Z1" s="43"/>
      <c r="AA1" s="99" t="s">
        <v>159</v>
      </c>
      <c r="AB1" s="99"/>
      <c r="AC1" s="99"/>
      <c r="AD1" s="99"/>
      <c r="AE1" s="99"/>
      <c r="AF1" s="43"/>
      <c r="AH1" t="s">
        <v>0</v>
      </c>
      <c r="AI1" t="s">
        <v>115</v>
      </c>
    </row>
    <row r="2" spans="1:35" x14ac:dyDescent="0.4">
      <c r="C2" s="3" t="s">
        <v>8</v>
      </c>
      <c r="D2" s="7">
        <f>297/2</f>
        <v>148.5</v>
      </c>
      <c r="E2" s="9">
        <v>210</v>
      </c>
      <c r="K2" s="6" t="s">
        <v>0</v>
      </c>
      <c r="L2" s="6" t="s">
        <v>8</v>
      </c>
      <c r="M2" s="6" t="s">
        <v>7</v>
      </c>
      <c r="N2" s="6" t="s">
        <v>9</v>
      </c>
      <c r="O2" s="7" t="s">
        <v>160</v>
      </c>
      <c r="P2" s="33" t="s">
        <v>115</v>
      </c>
      <c r="Q2" s="7" t="s">
        <v>161</v>
      </c>
      <c r="R2" s="33" t="s">
        <v>115</v>
      </c>
      <c r="S2" s="7" t="s">
        <v>162</v>
      </c>
      <c r="T2" s="33" t="s">
        <v>115</v>
      </c>
      <c r="U2" s="7" t="s">
        <v>160</v>
      </c>
      <c r="V2" s="33" t="s">
        <v>115</v>
      </c>
      <c r="W2" s="7" t="s">
        <v>163</v>
      </c>
      <c r="X2" s="33" t="s">
        <v>115</v>
      </c>
      <c r="Y2" s="7" t="s">
        <v>164</v>
      </c>
      <c r="Z2" s="33" t="s">
        <v>115</v>
      </c>
      <c r="AA2" s="7" t="s">
        <v>160</v>
      </c>
      <c r="AB2" s="33" t="s">
        <v>115</v>
      </c>
      <c r="AC2" s="7" t="s">
        <v>161</v>
      </c>
      <c r="AD2" s="33" t="s">
        <v>115</v>
      </c>
      <c r="AE2" s="7" t="s">
        <v>162</v>
      </c>
      <c r="AF2" s="33" t="s">
        <v>165</v>
      </c>
      <c r="AH2">
        <v>1</v>
      </c>
      <c r="AI2">
        <f>L25</f>
        <v>17</v>
      </c>
    </row>
    <row r="3" spans="1:35" x14ac:dyDescent="0.4">
      <c r="C3" s="3" t="s">
        <v>7</v>
      </c>
      <c r="D3" s="6">
        <f>2/5</f>
        <v>0.4</v>
      </c>
      <c r="E3" s="10">
        <v>0.5</v>
      </c>
      <c r="F3">
        <f>$D$2*D3</f>
        <v>59.400000000000006</v>
      </c>
      <c r="G3">
        <f>$D$2*E3</f>
        <v>74.25</v>
      </c>
      <c r="H3">
        <f>$E$2*D3</f>
        <v>84</v>
      </c>
      <c r="I3">
        <f>$E$2*E3</f>
        <v>105</v>
      </c>
      <c r="K3" s="6">
        <v>1</v>
      </c>
      <c r="L3" s="6">
        <f>297/2</f>
        <v>148.5</v>
      </c>
      <c r="M3" s="6">
        <f>2/5</f>
        <v>0.4</v>
      </c>
      <c r="N3" s="6">
        <v>8</v>
      </c>
      <c r="O3" s="13">
        <v>255</v>
      </c>
      <c r="P3" s="33">
        <v>17</v>
      </c>
      <c r="Q3" s="38">
        <v>205</v>
      </c>
      <c r="R3">
        <v>22</v>
      </c>
      <c r="S3" s="13">
        <v>235</v>
      </c>
      <c r="T3">
        <v>16</v>
      </c>
      <c r="U3" s="7">
        <v>275</v>
      </c>
      <c r="V3" s="33">
        <v>19</v>
      </c>
      <c r="W3" s="7">
        <v>240</v>
      </c>
      <c r="X3" s="33">
        <v>24</v>
      </c>
      <c r="Y3" s="7">
        <v>290</v>
      </c>
      <c r="Z3" s="33">
        <v>16</v>
      </c>
      <c r="AA3" s="7">
        <v>210</v>
      </c>
      <c r="AB3" s="33">
        <v>13</v>
      </c>
      <c r="AC3" s="7">
        <v>280</v>
      </c>
      <c r="AD3" s="33">
        <v>12</v>
      </c>
      <c r="AE3" s="7">
        <v>270</v>
      </c>
      <c r="AF3" s="33">
        <v>20</v>
      </c>
      <c r="AH3">
        <v>2</v>
      </c>
      <c r="AI3">
        <f t="shared" ref="AI3:AI9" si="0">L26</f>
        <v>4</v>
      </c>
    </row>
    <row r="4" spans="1:35" ht="17.5" thickBot="1" x14ac:dyDescent="0.45">
      <c r="C4" s="4" t="s">
        <v>9</v>
      </c>
      <c r="D4" s="8">
        <v>0.8</v>
      </c>
      <c r="E4" s="11">
        <v>1</v>
      </c>
      <c r="K4" s="6">
        <v>2</v>
      </c>
      <c r="L4" s="6">
        <v>210</v>
      </c>
      <c r="M4" s="6">
        <f>2/5</f>
        <v>0.4</v>
      </c>
      <c r="N4" s="6">
        <v>8</v>
      </c>
      <c r="O4" s="13">
        <v>130</v>
      </c>
      <c r="P4" s="34">
        <v>4</v>
      </c>
      <c r="Q4" s="38">
        <v>125</v>
      </c>
      <c r="R4" s="12">
        <v>5</v>
      </c>
      <c r="S4" s="13">
        <v>100</v>
      </c>
      <c r="T4" s="12">
        <v>10</v>
      </c>
      <c r="U4" s="13">
        <v>130</v>
      </c>
      <c r="V4" s="34">
        <v>2</v>
      </c>
      <c r="W4" s="13">
        <v>110</v>
      </c>
      <c r="X4" s="34">
        <v>8</v>
      </c>
      <c r="Y4" s="13">
        <v>125</v>
      </c>
      <c r="Z4" s="34">
        <v>4</v>
      </c>
      <c r="AA4" s="13">
        <v>165</v>
      </c>
      <c r="AB4" s="34">
        <v>19</v>
      </c>
      <c r="AC4" s="13">
        <v>100</v>
      </c>
      <c r="AD4" s="34">
        <v>22</v>
      </c>
      <c r="AE4" s="13">
        <v>170</v>
      </c>
      <c r="AF4" s="34">
        <v>7</v>
      </c>
      <c r="AH4">
        <v>3</v>
      </c>
      <c r="AI4">
        <f t="shared" si="0"/>
        <v>12</v>
      </c>
    </row>
    <row r="5" spans="1:35" x14ac:dyDescent="0.4">
      <c r="K5" s="6">
        <v>3</v>
      </c>
      <c r="L5" s="6">
        <f>297/2</f>
        <v>148.5</v>
      </c>
      <c r="M5" s="6">
        <v>0.5</v>
      </c>
      <c r="N5" s="6">
        <v>8</v>
      </c>
      <c r="O5" s="13">
        <v>95</v>
      </c>
      <c r="P5" s="34">
        <v>12</v>
      </c>
      <c r="Q5" s="12">
        <v>150</v>
      </c>
      <c r="R5" s="12">
        <v>21</v>
      </c>
      <c r="S5" s="13">
        <v>110</v>
      </c>
      <c r="T5" s="12">
        <v>11</v>
      </c>
      <c r="U5" s="13">
        <v>85</v>
      </c>
      <c r="V5" s="34">
        <v>15</v>
      </c>
      <c r="W5" s="13">
        <v>130</v>
      </c>
      <c r="X5" s="34">
        <v>5</v>
      </c>
      <c r="Y5" s="13">
        <v>160</v>
      </c>
      <c r="Z5" s="34">
        <v>11</v>
      </c>
      <c r="AA5" s="13">
        <v>75</v>
      </c>
      <c r="AB5" s="34">
        <v>2</v>
      </c>
      <c r="AC5" s="13">
        <v>175</v>
      </c>
      <c r="AD5" s="34">
        <v>3</v>
      </c>
      <c r="AE5" s="13">
        <v>130</v>
      </c>
      <c r="AF5" s="34">
        <v>9</v>
      </c>
      <c r="AH5">
        <v>4</v>
      </c>
      <c r="AI5">
        <f t="shared" si="0"/>
        <v>9</v>
      </c>
    </row>
    <row r="6" spans="1:35" ht="17.5" thickBot="1" x14ac:dyDescent="0.45">
      <c r="F6" t="s">
        <v>4</v>
      </c>
      <c r="G6" t="s">
        <v>5</v>
      </c>
      <c r="H6" t="s">
        <v>6</v>
      </c>
      <c r="K6" s="6">
        <v>4</v>
      </c>
      <c r="L6" s="6">
        <v>210</v>
      </c>
      <c r="M6" s="6">
        <v>0.5</v>
      </c>
      <c r="N6" s="6">
        <v>8</v>
      </c>
      <c r="O6" s="13">
        <v>165</v>
      </c>
      <c r="P6" s="34">
        <v>9</v>
      </c>
      <c r="Q6" s="12">
        <v>130</v>
      </c>
      <c r="R6" s="12">
        <v>8</v>
      </c>
      <c r="S6" s="13">
        <v>90</v>
      </c>
      <c r="T6" s="12">
        <v>24</v>
      </c>
      <c r="U6" s="13">
        <v>145</v>
      </c>
      <c r="V6" s="34">
        <v>14</v>
      </c>
      <c r="W6" s="13">
        <v>130</v>
      </c>
      <c r="X6" s="34">
        <v>1</v>
      </c>
      <c r="Y6" s="13">
        <v>110</v>
      </c>
      <c r="Z6" s="34">
        <v>12</v>
      </c>
      <c r="AA6" s="13">
        <v>170</v>
      </c>
      <c r="AB6" s="34">
        <v>16</v>
      </c>
      <c r="AC6" s="13">
        <v>145</v>
      </c>
      <c r="AD6" s="34">
        <v>17</v>
      </c>
      <c r="AE6" s="13">
        <v>100</v>
      </c>
      <c r="AF6" s="34">
        <v>1</v>
      </c>
      <c r="AH6">
        <v>5</v>
      </c>
      <c r="AI6">
        <f t="shared" si="0"/>
        <v>23</v>
      </c>
    </row>
    <row r="7" spans="1:35" x14ac:dyDescent="0.4">
      <c r="A7" s="2" t="s">
        <v>123</v>
      </c>
      <c r="B7" s="26" t="s">
        <v>120</v>
      </c>
      <c r="C7" s="26" t="s">
        <v>121</v>
      </c>
      <c r="D7" s="1" t="s">
        <v>122</v>
      </c>
      <c r="E7" s="31">
        <v>1</v>
      </c>
      <c r="F7" s="32" t="s">
        <v>71</v>
      </c>
      <c r="G7" t="s">
        <v>77</v>
      </c>
      <c r="H7" t="s">
        <v>93</v>
      </c>
      <c r="K7" s="6">
        <v>5</v>
      </c>
      <c r="L7" s="6">
        <f>297/2</f>
        <v>148.5</v>
      </c>
      <c r="M7" s="6">
        <f>2/5</f>
        <v>0.4</v>
      </c>
      <c r="N7" s="6">
        <v>10</v>
      </c>
      <c r="O7" s="13">
        <v>245</v>
      </c>
      <c r="P7" s="34">
        <v>23</v>
      </c>
      <c r="Q7" s="12">
        <v>295</v>
      </c>
      <c r="R7" s="12">
        <v>19</v>
      </c>
      <c r="S7" s="13">
        <v>290</v>
      </c>
      <c r="T7" s="12">
        <v>18</v>
      </c>
      <c r="U7" s="13">
        <v>225</v>
      </c>
      <c r="V7" s="34">
        <v>6</v>
      </c>
      <c r="W7" s="13">
        <v>280</v>
      </c>
      <c r="X7" s="34">
        <v>20</v>
      </c>
      <c r="Y7" s="13">
        <v>250</v>
      </c>
      <c r="Z7" s="34">
        <v>9</v>
      </c>
      <c r="AA7" s="13">
        <v>335</v>
      </c>
      <c r="AB7" s="34">
        <v>15</v>
      </c>
      <c r="AC7" s="13">
        <v>220</v>
      </c>
      <c r="AD7" s="34">
        <v>24</v>
      </c>
      <c r="AE7" s="13">
        <v>280</v>
      </c>
      <c r="AF7" s="34">
        <v>4</v>
      </c>
      <c r="AH7">
        <v>6</v>
      </c>
      <c r="AI7">
        <f t="shared" si="0"/>
        <v>1</v>
      </c>
    </row>
    <row r="8" spans="1:35" x14ac:dyDescent="0.4">
      <c r="A8" s="3">
        <v>1</v>
      </c>
      <c r="B8" s="6">
        <v>-1</v>
      </c>
      <c r="C8" s="6">
        <v>-1</v>
      </c>
      <c r="D8" s="18">
        <v>-1</v>
      </c>
      <c r="E8" s="31">
        <v>2</v>
      </c>
      <c r="F8" t="s">
        <v>73</v>
      </c>
      <c r="G8" t="s">
        <v>72</v>
      </c>
      <c r="H8" t="s">
        <v>81</v>
      </c>
      <c r="K8" s="6">
        <v>6</v>
      </c>
      <c r="L8" s="6">
        <v>210</v>
      </c>
      <c r="M8" s="6">
        <f>2/5</f>
        <v>0.4</v>
      </c>
      <c r="N8" s="6">
        <v>10</v>
      </c>
      <c r="O8" s="13">
        <v>125</v>
      </c>
      <c r="P8" s="34">
        <v>1</v>
      </c>
      <c r="Q8" s="12">
        <v>170</v>
      </c>
      <c r="R8" s="12">
        <v>20</v>
      </c>
      <c r="S8" s="13">
        <v>130</v>
      </c>
      <c r="T8" s="12">
        <v>13</v>
      </c>
      <c r="U8" s="13">
        <v>140</v>
      </c>
      <c r="V8" s="34">
        <v>7</v>
      </c>
      <c r="W8" s="13">
        <v>140</v>
      </c>
      <c r="X8" s="34">
        <v>13</v>
      </c>
      <c r="Y8" s="13">
        <v>110</v>
      </c>
      <c r="Z8" s="34">
        <v>22</v>
      </c>
      <c r="AA8" s="13">
        <v>120</v>
      </c>
      <c r="AB8" s="34">
        <v>14</v>
      </c>
      <c r="AC8" s="13">
        <v>135</v>
      </c>
      <c r="AD8" s="34">
        <v>23</v>
      </c>
      <c r="AE8" s="13">
        <v>220</v>
      </c>
      <c r="AF8" s="34">
        <v>18</v>
      </c>
      <c r="AH8">
        <v>7</v>
      </c>
      <c r="AI8">
        <f t="shared" si="0"/>
        <v>3</v>
      </c>
    </row>
    <row r="9" spans="1:35" x14ac:dyDescent="0.4">
      <c r="A9" s="3">
        <v>2</v>
      </c>
      <c r="B9" s="6">
        <v>1</v>
      </c>
      <c r="C9" s="6">
        <v>-1</v>
      </c>
      <c r="D9" s="18">
        <v>-1</v>
      </c>
      <c r="E9" s="31">
        <v>3</v>
      </c>
      <c r="F9" t="s">
        <v>94</v>
      </c>
      <c r="G9" t="s">
        <v>84</v>
      </c>
      <c r="H9" t="s">
        <v>90</v>
      </c>
      <c r="K9" s="6">
        <v>7</v>
      </c>
      <c r="L9" s="6">
        <f>297/2</f>
        <v>148.5</v>
      </c>
      <c r="M9" s="6">
        <v>0.5</v>
      </c>
      <c r="N9" s="6">
        <v>10</v>
      </c>
      <c r="O9" s="13">
        <v>225</v>
      </c>
      <c r="P9" s="34">
        <v>3</v>
      </c>
      <c r="Q9" s="12">
        <v>135</v>
      </c>
      <c r="R9" s="12">
        <v>7</v>
      </c>
      <c r="S9" s="13">
        <v>150</v>
      </c>
      <c r="T9" s="12">
        <v>15</v>
      </c>
      <c r="U9" s="13">
        <v>215</v>
      </c>
      <c r="V9" s="34">
        <v>21</v>
      </c>
      <c r="W9" s="13">
        <v>155</v>
      </c>
      <c r="X9" s="34">
        <v>17</v>
      </c>
      <c r="Y9" s="13">
        <v>185</v>
      </c>
      <c r="Z9" s="34">
        <v>3</v>
      </c>
      <c r="AA9" s="13">
        <v>170</v>
      </c>
      <c r="AB9" s="34">
        <v>11</v>
      </c>
      <c r="AC9" s="13">
        <v>210</v>
      </c>
      <c r="AD9" s="34">
        <v>5</v>
      </c>
      <c r="AE9" s="13">
        <v>210</v>
      </c>
      <c r="AF9" s="34">
        <v>8</v>
      </c>
      <c r="AH9">
        <v>8</v>
      </c>
      <c r="AI9">
        <f t="shared" si="0"/>
        <v>14</v>
      </c>
    </row>
    <row r="10" spans="1:35" x14ac:dyDescent="0.4">
      <c r="A10" s="3">
        <v>3</v>
      </c>
      <c r="B10" s="6">
        <v>-1</v>
      </c>
      <c r="C10" s="6">
        <v>1</v>
      </c>
      <c r="D10" s="18">
        <v>-1</v>
      </c>
      <c r="E10" s="31">
        <v>4</v>
      </c>
      <c r="F10" s="32" t="s">
        <v>72</v>
      </c>
      <c r="G10" t="s">
        <v>79</v>
      </c>
      <c r="H10" t="s">
        <v>87</v>
      </c>
      <c r="K10" s="6">
        <v>8</v>
      </c>
      <c r="L10" s="6">
        <v>210</v>
      </c>
      <c r="M10" s="6">
        <v>0.5</v>
      </c>
      <c r="N10" s="6">
        <v>10</v>
      </c>
      <c r="O10" s="13">
        <v>150</v>
      </c>
      <c r="P10" s="34">
        <v>14</v>
      </c>
      <c r="Q10" s="12">
        <v>110</v>
      </c>
      <c r="R10" s="12">
        <v>2</v>
      </c>
      <c r="S10" s="13">
        <v>115</v>
      </c>
      <c r="T10" s="12">
        <v>6</v>
      </c>
      <c r="U10" s="13">
        <v>110</v>
      </c>
      <c r="V10" s="34">
        <v>10</v>
      </c>
      <c r="W10" s="13">
        <v>175</v>
      </c>
      <c r="X10" s="34">
        <v>18</v>
      </c>
      <c r="Y10" s="13">
        <v>180</v>
      </c>
      <c r="Z10" s="34">
        <v>23</v>
      </c>
      <c r="AA10" s="13">
        <v>160</v>
      </c>
      <c r="AB10" s="34">
        <v>6</v>
      </c>
      <c r="AC10" s="13">
        <v>150</v>
      </c>
      <c r="AD10" s="34">
        <v>10</v>
      </c>
      <c r="AE10" s="13">
        <v>180</v>
      </c>
      <c r="AF10" s="34">
        <v>21</v>
      </c>
      <c r="AH10">
        <v>9</v>
      </c>
      <c r="AI10">
        <f>M25+24</f>
        <v>43</v>
      </c>
    </row>
    <row r="11" spans="1:35" x14ac:dyDescent="0.4">
      <c r="A11" s="3">
        <v>4</v>
      </c>
      <c r="B11" s="6">
        <v>1</v>
      </c>
      <c r="C11" s="6">
        <v>1</v>
      </c>
      <c r="D11" s="18">
        <v>-1</v>
      </c>
      <c r="E11" s="31">
        <v>5</v>
      </c>
      <c r="F11" t="s">
        <v>74</v>
      </c>
      <c r="G11" t="s">
        <v>90</v>
      </c>
      <c r="H11" t="s">
        <v>76</v>
      </c>
      <c r="AH11">
        <v>10</v>
      </c>
      <c r="AI11">
        <f t="shared" ref="AI11:AI17" si="1">M26+24</f>
        <v>26</v>
      </c>
    </row>
    <row r="12" spans="1:35" x14ac:dyDescent="0.4">
      <c r="A12" s="3">
        <v>5</v>
      </c>
      <c r="B12" s="6">
        <v>-1</v>
      </c>
      <c r="C12" s="6">
        <v>-1</v>
      </c>
      <c r="D12" s="18">
        <v>1</v>
      </c>
      <c r="E12" s="31">
        <v>6</v>
      </c>
      <c r="F12" t="s">
        <v>75</v>
      </c>
      <c r="G12" t="s">
        <v>92</v>
      </c>
      <c r="H12" t="s">
        <v>83</v>
      </c>
      <c r="O12" s="99" t="s">
        <v>68</v>
      </c>
      <c r="P12" s="99"/>
      <c r="Q12" s="99"/>
      <c r="R12" s="99"/>
      <c r="S12" s="99"/>
      <c r="T12" s="43"/>
      <c r="U12" s="99" t="s">
        <v>69</v>
      </c>
      <c r="V12" s="99"/>
      <c r="W12" s="99"/>
      <c r="X12" s="99"/>
      <c r="Y12" s="99"/>
      <c r="Z12" s="43"/>
      <c r="AA12" s="99" t="s">
        <v>70</v>
      </c>
      <c r="AB12" s="99"/>
      <c r="AC12" s="99"/>
      <c r="AD12" s="99"/>
      <c r="AE12" s="99"/>
      <c r="AF12" s="43"/>
      <c r="AH12">
        <v>11</v>
      </c>
      <c r="AI12">
        <f t="shared" si="1"/>
        <v>39</v>
      </c>
    </row>
    <row r="13" spans="1:35" x14ac:dyDescent="0.4">
      <c r="A13" s="3">
        <v>6</v>
      </c>
      <c r="B13" s="6">
        <v>1</v>
      </c>
      <c r="C13" s="6">
        <v>-1</v>
      </c>
      <c r="D13" s="18">
        <v>1</v>
      </c>
      <c r="E13" s="31">
        <v>7</v>
      </c>
      <c r="F13" t="s">
        <v>76</v>
      </c>
      <c r="G13" t="s">
        <v>71</v>
      </c>
      <c r="H13" t="s">
        <v>79</v>
      </c>
      <c r="K13" s="6" t="s">
        <v>0</v>
      </c>
      <c r="L13" s="6" t="s">
        <v>8</v>
      </c>
      <c r="M13" s="6" t="s">
        <v>7</v>
      </c>
      <c r="N13" s="6" t="s">
        <v>9</v>
      </c>
      <c r="O13" t="s">
        <v>4</v>
      </c>
      <c r="Q13" t="s">
        <v>5</v>
      </c>
      <c r="S13" t="s">
        <v>6</v>
      </c>
      <c r="U13" t="s">
        <v>4</v>
      </c>
      <c r="W13" t="s">
        <v>5</v>
      </c>
      <c r="Y13" t="s">
        <v>6</v>
      </c>
      <c r="AA13" t="s">
        <v>4</v>
      </c>
      <c r="AC13" t="s">
        <v>5</v>
      </c>
      <c r="AE13" t="s">
        <v>6</v>
      </c>
      <c r="AG13" t="s">
        <v>95</v>
      </c>
      <c r="AH13">
        <v>12</v>
      </c>
      <c r="AI13">
        <f t="shared" si="1"/>
        <v>38</v>
      </c>
    </row>
    <row r="14" spans="1:35" x14ac:dyDescent="0.4">
      <c r="A14" s="3">
        <v>7</v>
      </c>
      <c r="B14" s="6">
        <v>-1</v>
      </c>
      <c r="C14" s="6">
        <v>1</v>
      </c>
      <c r="D14" s="18">
        <v>1</v>
      </c>
      <c r="E14" s="31">
        <v>8</v>
      </c>
      <c r="F14" t="s">
        <v>77</v>
      </c>
      <c r="G14" t="s">
        <v>74</v>
      </c>
      <c r="H14" t="s">
        <v>84</v>
      </c>
      <c r="K14" s="6">
        <v>1</v>
      </c>
      <c r="L14" s="6">
        <f>297/2</f>
        <v>148.5</v>
      </c>
      <c r="M14" s="6">
        <f>2/5</f>
        <v>0.4</v>
      </c>
      <c r="N14" s="6">
        <v>8</v>
      </c>
      <c r="O14" s="38">
        <v>255</v>
      </c>
      <c r="P14" s="38"/>
      <c r="Q14" s="38">
        <v>275</v>
      </c>
      <c r="R14" s="38"/>
      <c r="S14" s="38">
        <v>210</v>
      </c>
      <c r="T14" s="38"/>
      <c r="U14" s="38">
        <v>205</v>
      </c>
      <c r="V14" s="38"/>
      <c r="W14" s="38">
        <v>240</v>
      </c>
      <c r="X14" s="38"/>
      <c r="Y14" s="38">
        <v>280</v>
      </c>
      <c r="Z14" s="38"/>
      <c r="AA14" s="38">
        <v>235</v>
      </c>
      <c r="AB14" s="38"/>
      <c r="AC14" s="38">
        <v>290</v>
      </c>
      <c r="AD14" s="38"/>
      <c r="AE14" s="38">
        <v>270</v>
      </c>
      <c r="AF14" s="38"/>
      <c r="AG14">
        <f>AVERAGE(O14:AE14)</f>
        <v>251.11111111111111</v>
      </c>
      <c r="AH14">
        <v>13</v>
      </c>
      <c r="AI14">
        <f t="shared" si="1"/>
        <v>30</v>
      </c>
    </row>
    <row r="15" spans="1:35" ht="17.5" thickBot="1" x14ac:dyDescent="0.45">
      <c r="A15" s="4">
        <v>8</v>
      </c>
      <c r="B15" s="20">
        <v>1</v>
      </c>
      <c r="C15" s="20">
        <v>1</v>
      </c>
      <c r="D15" s="21">
        <v>1</v>
      </c>
      <c r="E15" s="31">
        <v>9</v>
      </c>
      <c r="F15" t="s">
        <v>78</v>
      </c>
      <c r="G15" t="s">
        <v>87</v>
      </c>
      <c r="H15" t="s">
        <v>80</v>
      </c>
      <c r="K15" s="6">
        <v>2</v>
      </c>
      <c r="L15" s="6">
        <v>210</v>
      </c>
      <c r="M15" s="6">
        <f>2/5</f>
        <v>0.4</v>
      </c>
      <c r="N15" s="6">
        <v>8</v>
      </c>
      <c r="O15" s="38">
        <v>130</v>
      </c>
      <c r="P15" s="38"/>
      <c r="Q15" s="38">
        <v>130</v>
      </c>
      <c r="R15" s="38"/>
      <c r="S15" s="38">
        <v>165</v>
      </c>
      <c r="T15" s="38"/>
      <c r="U15" s="38">
        <v>125</v>
      </c>
      <c r="V15" s="38"/>
      <c r="W15" s="38">
        <v>110</v>
      </c>
      <c r="X15" s="38"/>
      <c r="Y15" s="38">
        <v>100</v>
      </c>
      <c r="Z15" s="38"/>
      <c r="AA15" s="12">
        <v>100</v>
      </c>
      <c r="AB15" s="12"/>
      <c r="AC15" s="12">
        <v>125</v>
      </c>
      <c r="AD15" s="12"/>
      <c r="AE15" s="12">
        <v>170</v>
      </c>
      <c r="AF15" s="12"/>
      <c r="AG15">
        <f>AVERAGE(O15:AE15)</f>
        <v>128.33333333333334</v>
      </c>
      <c r="AH15">
        <v>14</v>
      </c>
      <c r="AI15">
        <f t="shared" si="1"/>
        <v>31</v>
      </c>
    </row>
    <row r="16" spans="1:35" x14ac:dyDescent="0.4">
      <c r="E16" s="31">
        <v>10</v>
      </c>
      <c r="F16" t="s">
        <v>79</v>
      </c>
      <c r="G16" t="s">
        <v>83</v>
      </c>
      <c r="H16" t="s">
        <v>73</v>
      </c>
      <c r="K16" s="6">
        <v>3</v>
      </c>
      <c r="L16" s="6">
        <f>297/2</f>
        <v>148.5</v>
      </c>
      <c r="M16" s="6">
        <v>0.5</v>
      </c>
      <c r="N16" s="6">
        <v>8</v>
      </c>
      <c r="O16" s="12">
        <v>95</v>
      </c>
      <c r="P16" s="12"/>
      <c r="Q16" s="12">
        <v>85</v>
      </c>
      <c r="R16" s="12"/>
      <c r="S16" s="12">
        <v>75</v>
      </c>
      <c r="T16" s="12"/>
      <c r="U16" s="12">
        <v>150</v>
      </c>
      <c r="V16" s="12"/>
      <c r="W16" s="12">
        <v>130</v>
      </c>
      <c r="X16" s="12"/>
      <c r="Y16" s="12">
        <v>175</v>
      </c>
      <c r="Z16" s="12"/>
      <c r="AA16" s="12">
        <v>110</v>
      </c>
      <c r="AB16" s="12"/>
      <c r="AC16" s="12">
        <v>160</v>
      </c>
      <c r="AD16" s="12"/>
      <c r="AE16" s="12">
        <v>130</v>
      </c>
      <c r="AF16" s="12"/>
      <c r="AG16">
        <f t="shared" ref="AG16:AG21" si="2">AVERAGE(O16:AE16)</f>
        <v>123.33333333333333</v>
      </c>
      <c r="AH16">
        <v>15</v>
      </c>
      <c r="AI16">
        <f t="shared" si="1"/>
        <v>45</v>
      </c>
    </row>
    <row r="17" spans="5:35" x14ac:dyDescent="0.4">
      <c r="E17" s="31">
        <v>11</v>
      </c>
      <c r="F17" t="s">
        <v>80</v>
      </c>
      <c r="G17" t="s">
        <v>80</v>
      </c>
      <c r="H17" t="s">
        <v>94</v>
      </c>
      <c r="K17" s="6">
        <v>4</v>
      </c>
      <c r="L17" s="6">
        <v>210</v>
      </c>
      <c r="M17" s="6">
        <v>0.5</v>
      </c>
      <c r="N17" s="6">
        <v>8</v>
      </c>
      <c r="O17" s="38">
        <v>165</v>
      </c>
      <c r="P17" s="38"/>
      <c r="Q17" s="38">
        <v>145</v>
      </c>
      <c r="R17" s="38"/>
      <c r="S17" s="38">
        <v>170</v>
      </c>
      <c r="T17" s="38"/>
      <c r="U17" s="12">
        <v>130</v>
      </c>
      <c r="V17" s="12"/>
      <c r="W17" s="12">
        <v>130</v>
      </c>
      <c r="X17" s="12"/>
      <c r="Y17" s="12">
        <v>145</v>
      </c>
      <c r="Z17" s="12"/>
      <c r="AA17" s="12">
        <v>90</v>
      </c>
      <c r="AB17" s="12"/>
      <c r="AC17" s="12">
        <v>110</v>
      </c>
      <c r="AD17" s="12"/>
      <c r="AE17" s="12">
        <v>100</v>
      </c>
      <c r="AF17" s="12"/>
      <c r="AG17">
        <f>AVERAGE(O17:AE17)</f>
        <v>131.66666666666666</v>
      </c>
      <c r="AH17">
        <v>16</v>
      </c>
      <c r="AI17">
        <f t="shared" si="1"/>
        <v>34</v>
      </c>
    </row>
    <row r="18" spans="5:35" x14ac:dyDescent="0.4">
      <c r="E18" s="31">
        <v>12</v>
      </c>
      <c r="F18" t="s">
        <v>81</v>
      </c>
      <c r="G18" t="s">
        <v>93</v>
      </c>
      <c r="H18" t="s">
        <v>91</v>
      </c>
      <c r="K18" s="6">
        <v>5</v>
      </c>
      <c r="L18" s="6">
        <f>297/2</f>
        <v>148.5</v>
      </c>
      <c r="M18" s="6">
        <f>2/5</f>
        <v>0.4</v>
      </c>
      <c r="N18" s="6">
        <v>10</v>
      </c>
      <c r="O18" s="12">
        <v>245</v>
      </c>
      <c r="P18" s="12"/>
      <c r="Q18" s="12">
        <v>225</v>
      </c>
      <c r="R18" s="12"/>
      <c r="S18" s="12">
        <v>335</v>
      </c>
      <c r="T18" s="12"/>
      <c r="U18" s="12">
        <v>295</v>
      </c>
      <c r="V18" s="12"/>
      <c r="W18" s="12">
        <v>280</v>
      </c>
      <c r="X18" s="12"/>
      <c r="Y18" s="12">
        <v>220</v>
      </c>
      <c r="Z18" s="12"/>
      <c r="AA18" s="12">
        <v>290</v>
      </c>
      <c r="AB18" s="12"/>
      <c r="AC18" s="12">
        <v>250</v>
      </c>
      <c r="AD18" s="12"/>
      <c r="AE18" s="12">
        <v>280</v>
      </c>
      <c r="AF18" s="12"/>
      <c r="AG18">
        <f t="shared" si="2"/>
        <v>268.88888888888891</v>
      </c>
      <c r="AH18">
        <v>17</v>
      </c>
      <c r="AI18">
        <f>N25+24*2</f>
        <v>61</v>
      </c>
    </row>
    <row r="19" spans="5:35" x14ac:dyDescent="0.4">
      <c r="E19" s="31">
        <v>13</v>
      </c>
      <c r="F19" t="s">
        <v>82</v>
      </c>
      <c r="G19" t="s">
        <v>89</v>
      </c>
      <c r="H19" t="s">
        <v>86</v>
      </c>
      <c r="K19" s="6">
        <v>6</v>
      </c>
      <c r="L19" s="6">
        <v>210</v>
      </c>
      <c r="M19" s="6">
        <f>2/5</f>
        <v>0.4</v>
      </c>
      <c r="N19" s="6">
        <v>10</v>
      </c>
      <c r="O19" s="12">
        <v>125</v>
      </c>
      <c r="P19" s="12"/>
      <c r="Q19" s="12">
        <v>140</v>
      </c>
      <c r="R19" s="12"/>
      <c r="S19" s="12">
        <v>120</v>
      </c>
      <c r="T19" s="12"/>
      <c r="U19" s="12">
        <v>170</v>
      </c>
      <c r="V19" s="12"/>
      <c r="W19" s="12">
        <v>140</v>
      </c>
      <c r="X19" s="12"/>
      <c r="Y19" s="12">
        <v>135</v>
      </c>
      <c r="Z19" s="12"/>
      <c r="AA19" s="12">
        <v>130</v>
      </c>
      <c r="AB19" s="12"/>
      <c r="AC19" s="12">
        <v>110</v>
      </c>
      <c r="AD19" s="12"/>
      <c r="AE19" s="12">
        <v>220</v>
      </c>
      <c r="AF19" s="12"/>
      <c r="AG19">
        <f t="shared" si="2"/>
        <v>143.33333333333334</v>
      </c>
      <c r="AH19">
        <v>18</v>
      </c>
      <c r="AI19">
        <f t="shared" ref="AI19:AI25" si="3">N26+24*2</f>
        <v>67</v>
      </c>
    </row>
    <row r="20" spans="5:35" x14ac:dyDescent="0.4">
      <c r="E20" s="31">
        <v>14</v>
      </c>
      <c r="F20" t="s">
        <v>83</v>
      </c>
      <c r="G20" t="s">
        <v>78</v>
      </c>
      <c r="H20" t="s">
        <v>71</v>
      </c>
      <c r="K20" s="6">
        <v>7</v>
      </c>
      <c r="L20" s="6">
        <f>297/2</f>
        <v>148.5</v>
      </c>
      <c r="M20" s="6">
        <v>0.5</v>
      </c>
      <c r="N20" s="6">
        <v>10</v>
      </c>
      <c r="O20" s="12">
        <v>225</v>
      </c>
      <c r="P20" s="12"/>
      <c r="Q20" s="12">
        <v>215</v>
      </c>
      <c r="R20" s="12"/>
      <c r="S20" s="12">
        <v>170</v>
      </c>
      <c r="T20" s="12"/>
      <c r="U20" s="12">
        <v>135</v>
      </c>
      <c r="V20" s="12"/>
      <c r="W20" s="12">
        <v>155</v>
      </c>
      <c r="X20" s="12"/>
      <c r="Y20" s="12">
        <v>210</v>
      </c>
      <c r="Z20" s="12"/>
      <c r="AA20" s="12">
        <v>150</v>
      </c>
      <c r="AB20" s="12"/>
      <c r="AC20" s="12">
        <v>185</v>
      </c>
      <c r="AD20" s="12"/>
      <c r="AE20" s="12">
        <v>210</v>
      </c>
      <c r="AF20" s="12"/>
      <c r="AG20">
        <f t="shared" si="2"/>
        <v>183.88888888888889</v>
      </c>
      <c r="AH20">
        <v>19</v>
      </c>
      <c r="AI20">
        <f t="shared" si="3"/>
        <v>50</v>
      </c>
    </row>
    <row r="21" spans="5:35" x14ac:dyDescent="0.4">
      <c r="E21" s="31">
        <v>15</v>
      </c>
      <c r="F21" t="s">
        <v>84</v>
      </c>
      <c r="G21" t="s">
        <v>81</v>
      </c>
      <c r="H21" t="s">
        <v>92</v>
      </c>
      <c r="K21" s="6">
        <v>8</v>
      </c>
      <c r="L21" s="6">
        <v>210</v>
      </c>
      <c r="M21" s="6">
        <v>0.5</v>
      </c>
      <c r="N21" s="6">
        <v>10</v>
      </c>
      <c r="O21" s="12">
        <v>150</v>
      </c>
      <c r="P21" s="12"/>
      <c r="Q21" s="12">
        <v>110</v>
      </c>
      <c r="R21" s="12"/>
      <c r="S21" s="12">
        <v>160</v>
      </c>
      <c r="T21" s="12"/>
      <c r="U21" s="12">
        <v>110</v>
      </c>
      <c r="V21" s="12"/>
      <c r="W21" s="12">
        <v>175</v>
      </c>
      <c r="X21" s="12"/>
      <c r="Y21" s="12">
        <v>150</v>
      </c>
      <c r="Z21" s="12"/>
      <c r="AA21" s="12">
        <v>115</v>
      </c>
      <c r="AB21" s="12"/>
      <c r="AC21" s="12">
        <v>180</v>
      </c>
      <c r="AD21" s="12"/>
      <c r="AE21" s="12">
        <v>180</v>
      </c>
      <c r="AF21" s="12"/>
      <c r="AG21">
        <f t="shared" si="2"/>
        <v>147.77777777777777</v>
      </c>
      <c r="AH21">
        <v>20</v>
      </c>
      <c r="AI21">
        <f t="shared" si="3"/>
        <v>64</v>
      </c>
    </row>
    <row r="22" spans="5:35" x14ac:dyDescent="0.4">
      <c r="E22" s="31">
        <v>16</v>
      </c>
      <c r="F22" t="s">
        <v>85</v>
      </c>
      <c r="G22" t="s">
        <v>85</v>
      </c>
      <c r="H22" t="s">
        <v>78</v>
      </c>
      <c r="AH22">
        <v>21</v>
      </c>
      <c r="AI22">
        <f t="shared" si="3"/>
        <v>63</v>
      </c>
    </row>
    <row r="23" spans="5:35" x14ac:dyDescent="0.4">
      <c r="E23" s="31">
        <v>17</v>
      </c>
      <c r="F23" t="s">
        <v>86</v>
      </c>
      <c r="G23" t="s">
        <v>76</v>
      </c>
      <c r="H23" t="s">
        <v>77</v>
      </c>
      <c r="L23" s="99" t="s">
        <v>68</v>
      </c>
      <c r="M23" s="99"/>
      <c r="N23" s="99"/>
      <c r="O23" s="99" t="s">
        <v>69</v>
      </c>
      <c r="P23" s="99"/>
      <c r="Q23" s="99"/>
      <c r="R23" s="99"/>
      <c r="S23" s="99"/>
      <c r="T23" s="43"/>
      <c r="U23" s="99" t="s">
        <v>70</v>
      </c>
      <c r="V23" s="99"/>
      <c r="W23" s="99"/>
      <c r="X23" s="99"/>
      <c r="Y23" s="99"/>
      <c r="Z23" s="43"/>
      <c r="AH23">
        <v>22</v>
      </c>
      <c r="AI23">
        <f t="shared" si="3"/>
        <v>62</v>
      </c>
    </row>
    <row r="24" spans="5:35" x14ac:dyDescent="0.4">
      <c r="E24" s="31">
        <v>18</v>
      </c>
      <c r="F24" t="s">
        <v>87</v>
      </c>
      <c r="G24" t="s">
        <v>73</v>
      </c>
      <c r="H24" t="s">
        <v>82</v>
      </c>
      <c r="K24" s="6" t="s">
        <v>0</v>
      </c>
      <c r="L24" t="s">
        <v>4</v>
      </c>
      <c r="M24" t="s">
        <v>5</v>
      </c>
      <c r="N24" t="s">
        <v>6</v>
      </c>
      <c r="O24" t="s">
        <v>4</v>
      </c>
      <c r="Q24" t="s">
        <v>5</v>
      </c>
      <c r="S24" t="s">
        <v>6</v>
      </c>
      <c r="U24" t="s">
        <v>4</v>
      </c>
      <c r="W24" t="s">
        <v>5</v>
      </c>
      <c r="Y24" t="s">
        <v>6</v>
      </c>
      <c r="AH24">
        <v>23</v>
      </c>
      <c r="AI24">
        <f t="shared" si="3"/>
        <v>59</v>
      </c>
    </row>
    <row r="25" spans="5:35" x14ac:dyDescent="0.4">
      <c r="E25" s="31">
        <v>19</v>
      </c>
      <c r="F25" t="s">
        <v>88</v>
      </c>
      <c r="G25" s="32" t="s">
        <v>86</v>
      </c>
      <c r="H25" t="s">
        <v>72</v>
      </c>
      <c r="K25" s="6">
        <v>1</v>
      </c>
      <c r="L25">
        <v>17</v>
      </c>
      <c r="M25">
        <v>19</v>
      </c>
      <c r="N25">
        <v>13</v>
      </c>
      <c r="O25">
        <v>22</v>
      </c>
      <c r="Q25">
        <v>24</v>
      </c>
      <c r="S25">
        <v>12</v>
      </c>
      <c r="U25">
        <v>16</v>
      </c>
      <c r="W25">
        <v>16</v>
      </c>
      <c r="Y25">
        <v>20</v>
      </c>
      <c r="AH25">
        <v>24</v>
      </c>
      <c r="AI25">
        <f t="shared" si="3"/>
        <v>54</v>
      </c>
    </row>
    <row r="26" spans="5:35" x14ac:dyDescent="0.4">
      <c r="E26" s="31">
        <v>20</v>
      </c>
      <c r="F26" t="s">
        <v>89</v>
      </c>
      <c r="G26" t="s">
        <v>88</v>
      </c>
      <c r="H26" t="s">
        <v>85</v>
      </c>
      <c r="K26" s="6">
        <v>2</v>
      </c>
      <c r="L26" s="12">
        <v>4</v>
      </c>
      <c r="M26" s="12">
        <v>2</v>
      </c>
      <c r="N26" s="12">
        <v>19</v>
      </c>
      <c r="O26" s="12">
        <v>5</v>
      </c>
      <c r="P26" s="12"/>
      <c r="Q26" s="12">
        <v>8</v>
      </c>
      <c r="R26" s="12"/>
      <c r="S26" s="12">
        <v>22</v>
      </c>
      <c r="T26" s="12"/>
      <c r="U26" s="12">
        <v>10</v>
      </c>
      <c r="V26" s="12"/>
      <c r="W26" s="12">
        <v>4</v>
      </c>
      <c r="X26" s="12"/>
      <c r="Y26" s="12">
        <v>7</v>
      </c>
      <c r="Z26" s="12"/>
      <c r="AH26">
        <v>25</v>
      </c>
      <c r="AI26">
        <f>O25</f>
        <v>22</v>
      </c>
    </row>
    <row r="27" spans="5:35" x14ac:dyDescent="0.4">
      <c r="E27" s="31">
        <v>21</v>
      </c>
      <c r="F27" t="s">
        <v>90</v>
      </c>
      <c r="G27" t="s">
        <v>94</v>
      </c>
      <c r="H27" t="s">
        <v>75</v>
      </c>
      <c r="K27" s="6">
        <v>3</v>
      </c>
      <c r="L27" s="12">
        <v>12</v>
      </c>
      <c r="M27" s="12">
        <v>15</v>
      </c>
      <c r="N27" s="12">
        <v>2</v>
      </c>
      <c r="O27" s="12">
        <v>21</v>
      </c>
      <c r="P27" s="12"/>
      <c r="Q27" s="12">
        <v>5</v>
      </c>
      <c r="R27" s="12"/>
      <c r="S27" s="12">
        <v>3</v>
      </c>
      <c r="T27" s="12"/>
      <c r="U27" s="12">
        <v>11</v>
      </c>
      <c r="V27" s="12"/>
      <c r="W27" s="12">
        <v>11</v>
      </c>
      <c r="X27" s="12"/>
      <c r="Y27" s="12">
        <v>9</v>
      </c>
      <c r="Z27" s="12"/>
      <c r="AH27">
        <v>26</v>
      </c>
      <c r="AI27">
        <f t="shared" ref="AI27:AI33" si="4">O26</f>
        <v>5</v>
      </c>
    </row>
    <row r="28" spans="5:35" x14ac:dyDescent="0.4">
      <c r="E28" s="31">
        <v>22</v>
      </c>
      <c r="F28" t="s">
        <v>91</v>
      </c>
      <c r="G28" t="s">
        <v>82</v>
      </c>
      <c r="H28" t="s">
        <v>74</v>
      </c>
      <c r="K28" s="6">
        <v>4</v>
      </c>
      <c r="L28" s="12">
        <v>9</v>
      </c>
      <c r="M28" s="12">
        <v>14</v>
      </c>
      <c r="N28" s="12">
        <v>16</v>
      </c>
      <c r="O28" s="12">
        <v>8</v>
      </c>
      <c r="P28" s="12"/>
      <c r="Q28" s="12">
        <v>1</v>
      </c>
      <c r="R28" s="12"/>
      <c r="S28" s="12">
        <v>17</v>
      </c>
      <c r="T28" s="12"/>
      <c r="U28" s="12">
        <v>24</v>
      </c>
      <c r="V28" s="12"/>
      <c r="W28" s="12">
        <v>12</v>
      </c>
      <c r="X28" s="12"/>
      <c r="Y28" s="12">
        <v>1</v>
      </c>
      <c r="Z28" s="12"/>
      <c r="AH28">
        <v>27</v>
      </c>
      <c r="AI28">
        <f t="shared" si="4"/>
        <v>21</v>
      </c>
    </row>
    <row r="29" spans="5:35" x14ac:dyDescent="0.4">
      <c r="E29" s="31">
        <v>23</v>
      </c>
      <c r="F29" t="s">
        <v>92</v>
      </c>
      <c r="G29" t="s">
        <v>75</v>
      </c>
      <c r="H29" t="s">
        <v>89</v>
      </c>
      <c r="K29" s="6">
        <v>5</v>
      </c>
      <c r="L29" s="12">
        <v>23</v>
      </c>
      <c r="M29" s="12">
        <v>6</v>
      </c>
      <c r="N29" s="12">
        <v>15</v>
      </c>
      <c r="O29" s="12">
        <v>19</v>
      </c>
      <c r="P29" s="12"/>
      <c r="Q29" s="12">
        <v>20</v>
      </c>
      <c r="R29" s="12"/>
      <c r="S29" s="12">
        <v>24</v>
      </c>
      <c r="T29" s="12"/>
      <c r="U29" s="12">
        <v>18</v>
      </c>
      <c r="V29" s="12"/>
      <c r="W29" s="12">
        <v>9</v>
      </c>
      <c r="X29" s="12"/>
      <c r="Y29" s="12">
        <v>4</v>
      </c>
      <c r="Z29" s="12"/>
      <c r="AH29">
        <v>28</v>
      </c>
      <c r="AI29">
        <f t="shared" si="4"/>
        <v>8</v>
      </c>
    </row>
    <row r="30" spans="5:35" x14ac:dyDescent="0.4">
      <c r="E30" s="31">
        <v>24</v>
      </c>
      <c r="F30" t="s">
        <v>93</v>
      </c>
      <c r="G30" t="s">
        <v>91</v>
      </c>
      <c r="H30" t="s">
        <v>88</v>
      </c>
      <c r="K30" s="6">
        <v>6</v>
      </c>
      <c r="L30" s="12">
        <v>1</v>
      </c>
      <c r="M30" s="12">
        <v>7</v>
      </c>
      <c r="N30" s="12">
        <v>14</v>
      </c>
      <c r="O30" s="12">
        <v>20</v>
      </c>
      <c r="P30" s="12"/>
      <c r="Q30" s="12">
        <v>13</v>
      </c>
      <c r="R30" s="12"/>
      <c r="S30" s="12">
        <v>23</v>
      </c>
      <c r="T30" s="12"/>
      <c r="U30" s="12">
        <v>13</v>
      </c>
      <c r="V30" s="12"/>
      <c r="W30" s="12">
        <v>22</v>
      </c>
      <c r="X30" s="12"/>
      <c r="Y30" s="12">
        <v>18</v>
      </c>
      <c r="Z30" s="12"/>
      <c r="AH30">
        <v>29</v>
      </c>
      <c r="AI30">
        <f t="shared" si="4"/>
        <v>19</v>
      </c>
    </row>
    <row r="31" spans="5:35" x14ac:dyDescent="0.4">
      <c r="K31" s="6">
        <v>7</v>
      </c>
      <c r="L31" s="12">
        <v>3</v>
      </c>
      <c r="M31" s="12">
        <v>21</v>
      </c>
      <c r="N31" s="12">
        <v>11</v>
      </c>
      <c r="O31" s="12">
        <v>7</v>
      </c>
      <c r="P31" s="12"/>
      <c r="Q31" s="12">
        <v>17</v>
      </c>
      <c r="R31" s="12"/>
      <c r="S31" s="12">
        <v>5</v>
      </c>
      <c r="T31" s="12"/>
      <c r="U31" s="12">
        <v>15</v>
      </c>
      <c r="V31" s="12"/>
      <c r="W31" s="12">
        <v>3</v>
      </c>
      <c r="X31" s="12"/>
      <c r="Y31" s="12">
        <v>8</v>
      </c>
      <c r="Z31" s="12"/>
      <c r="AH31">
        <v>30</v>
      </c>
      <c r="AI31">
        <f t="shared" si="4"/>
        <v>20</v>
      </c>
    </row>
    <row r="32" spans="5:35" x14ac:dyDescent="0.4">
      <c r="K32" s="6">
        <v>8</v>
      </c>
      <c r="L32" s="12">
        <v>14</v>
      </c>
      <c r="M32" s="12">
        <v>10</v>
      </c>
      <c r="N32" s="12">
        <v>6</v>
      </c>
      <c r="O32" s="12">
        <v>2</v>
      </c>
      <c r="P32" s="12"/>
      <c r="Q32" s="12">
        <v>18</v>
      </c>
      <c r="R32" s="12"/>
      <c r="S32" s="12">
        <v>10</v>
      </c>
      <c r="T32" s="12"/>
      <c r="U32" s="12">
        <v>6</v>
      </c>
      <c r="V32" s="12"/>
      <c r="W32" s="12">
        <v>23</v>
      </c>
      <c r="X32" s="12"/>
      <c r="Y32" s="12">
        <v>21</v>
      </c>
      <c r="Z32" s="12"/>
      <c r="AH32">
        <v>31</v>
      </c>
      <c r="AI32">
        <f t="shared" si="4"/>
        <v>7</v>
      </c>
    </row>
    <row r="33" spans="12:35" x14ac:dyDescent="0.4">
      <c r="AH33">
        <v>32</v>
      </c>
      <c r="AI33">
        <f t="shared" si="4"/>
        <v>2</v>
      </c>
    </row>
    <row r="34" spans="12:35" x14ac:dyDescent="0.4">
      <c r="AH34">
        <v>33</v>
      </c>
      <c r="AI34">
        <f>Q25+24</f>
        <v>48</v>
      </c>
    </row>
    <row r="35" spans="12:35" x14ac:dyDescent="0.4">
      <c r="L35">
        <v>230</v>
      </c>
      <c r="M35">
        <v>190</v>
      </c>
      <c r="N35">
        <v>295</v>
      </c>
      <c r="AH35">
        <v>34</v>
      </c>
      <c r="AI35">
        <f t="shared" ref="AI35:AI41" si="5">Q26+24</f>
        <v>32</v>
      </c>
    </row>
    <row r="36" spans="12:35" x14ac:dyDescent="0.4">
      <c r="L36">
        <v>225</v>
      </c>
      <c r="M36">
        <v>220</v>
      </c>
      <c r="N36">
        <v>290</v>
      </c>
      <c r="Q36">
        <f>AVERAGE(L35:N37)</f>
        <v>238.33333333333334</v>
      </c>
      <c r="AH36">
        <v>35</v>
      </c>
      <c r="AI36">
        <f t="shared" si="5"/>
        <v>29</v>
      </c>
    </row>
    <row r="37" spans="12:35" x14ac:dyDescent="0.4">
      <c r="L37">
        <v>170</v>
      </c>
      <c r="M37">
        <v>235</v>
      </c>
      <c r="N37">
        <v>290</v>
      </c>
      <c r="AH37">
        <v>36</v>
      </c>
      <c r="AI37">
        <f t="shared" si="5"/>
        <v>25</v>
      </c>
    </row>
    <row r="38" spans="12:35" x14ac:dyDescent="0.4">
      <c r="AH38">
        <v>37</v>
      </c>
      <c r="AI38">
        <f t="shared" si="5"/>
        <v>44</v>
      </c>
    </row>
    <row r="39" spans="12:35" x14ac:dyDescent="0.4">
      <c r="O39">
        <v>200</v>
      </c>
      <c r="U39">
        <v>290</v>
      </c>
      <c r="AA39">
        <v>225</v>
      </c>
      <c r="AH39">
        <v>38</v>
      </c>
      <c r="AI39">
        <f t="shared" si="5"/>
        <v>37</v>
      </c>
    </row>
    <row r="40" spans="12:35" x14ac:dyDescent="0.4">
      <c r="O40">
        <v>145</v>
      </c>
      <c r="U40">
        <v>200</v>
      </c>
      <c r="AA40">
        <v>170</v>
      </c>
      <c r="AH40">
        <v>39</v>
      </c>
      <c r="AI40">
        <f t="shared" si="5"/>
        <v>41</v>
      </c>
    </row>
    <row r="41" spans="12:35" x14ac:dyDescent="0.4">
      <c r="O41">
        <v>100</v>
      </c>
      <c r="U41">
        <v>145</v>
      </c>
      <c r="AA41">
        <v>150</v>
      </c>
      <c r="AH41">
        <v>40</v>
      </c>
      <c r="AI41">
        <f t="shared" si="5"/>
        <v>42</v>
      </c>
    </row>
    <row r="42" spans="12:35" x14ac:dyDescent="0.4">
      <c r="O42">
        <v>140</v>
      </c>
      <c r="U42">
        <v>160</v>
      </c>
      <c r="AA42">
        <v>140</v>
      </c>
      <c r="AH42">
        <v>41</v>
      </c>
      <c r="AI42">
        <f>S25+24*2</f>
        <v>60</v>
      </c>
    </row>
    <row r="43" spans="12:35" x14ac:dyDescent="0.4">
      <c r="O43">
        <v>245</v>
      </c>
      <c r="U43">
        <v>330</v>
      </c>
      <c r="AA43">
        <v>235</v>
      </c>
      <c r="AH43">
        <v>42</v>
      </c>
      <c r="AI43">
        <f t="shared" ref="AI43:AI49" si="6">S26+24*2</f>
        <v>70</v>
      </c>
    </row>
    <row r="44" spans="12:35" x14ac:dyDescent="0.4">
      <c r="O44">
        <v>100</v>
      </c>
      <c r="U44">
        <v>130</v>
      </c>
      <c r="AA44">
        <v>150</v>
      </c>
      <c r="AH44">
        <v>43</v>
      </c>
      <c r="AI44">
        <f t="shared" si="6"/>
        <v>51</v>
      </c>
    </row>
    <row r="45" spans="12:35" x14ac:dyDescent="0.4">
      <c r="O45">
        <v>170</v>
      </c>
      <c r="U45">
        <v>170</v>
      </c>
      <c r="AA45">
        <v>220</v>
      </c>
      <c r="AH45">
        <v>44</v>
      </c>
      <c r="AI45">
        <f t="shared" si="6"/>
        <v>65</v>
      </c>
    </row>
    <row r="46" spans="12:35" x14ac:dyDescent="0.4">
      <c r="O46">
        <v>120</v>
      </c>
      <c r="U46">
        <v>210</v>
      </c>
      <c r="AA46">
        <v>190</v>
      </c>
      <c r="AH46">
        <v>45</v>
      </c>
      <c r="AI46">
        <f t="shared" si="6"/>
        <v>72</v>
      </c>
    </row>
    <row r="47" spans="12:35" x14ac:dyDescent="0.4">
      <c r="AH47">
        <v>46</v>
      </c>
      <c r="AI47">
        <f t="shared" si="6"/>
        <v>71</v>
      </c>
    </row>
    <row r="48" spans="12:35" x14ac:dyDescent="0.4">
      <c r="O48">
        <f>O14-O39</f>
        <v>55</v>
      </c>
      <c r="U48">
        <f>U14-U39</f>
        <v>-85</v>
      </c>
      <c r="AA48">
        <f>AA14-AA39</f>
        <v>10</v>
      </c>
      <c r="AH48">
        <v>47</v>
      </c>
      <c r="AI48">
        <f t="shared" si="6"/>
        <v>53</v>
      </c>
    </row>
    <row r="49" spans="15:35" x14ac:dyDescent="0.4">
      <c r="O49">
        <f t="shared" ref="O49:O55" si="7">O15-O40</f>
        <v>-15</v>
      </c>
      <c r="U49">
        <f t="shared" ref="U49:U55" si="8">U15-U40</f>
        <v>-75</v>
      </c>
      <c r="AA49">
        <f t="shared" ref="AA49:AA55" si="9">AA15-AA40</f>
        <v>-70</v>
      </c>
      <c r="AH49">
        <v>48</v>
      </c>
      <c r="AI49">
        <f t="shared" si="6"/>
        <v>58</v>
      </c>
    </row>
    <row r="50" spans="15:35" x14ac:dyDescent="0.4">
      <c r="O50">
        <f t="shared" si="7"/>
        <v>-5</v>
      </c>
      <c r="U50">
        <f t="shared" si="8"/>
        <v>5</v>
      </c>
      <c r="AA50">
        <f t="shared" si="9"/>
        <v>-40</v>
      </c>
      <c r="AH50">
        <v>49</v>
      </c>
      <c r="AI50">
        <f>U25</f>
        <v>16</v>
      </c>
    </row>
    <row r="51" spans="15:35" x14ac:dyDescent="0.4">
      <c r="O51">
        <f t="shared" si="7"/>
        <v>25</v>
      </c>
      <c r="U51">
        <f t="shared" si="8"/>
        <v>-30</v>
      </c>
      <c r="AA51">
        <f t="shared" si="9"/>
        <v>-50</v>
      </c>
      <c r="AH51">
        <v>50</v>
      </c>
      <c r="AI51">
        <f t="shared" ref="AI51:AI57" si="10">U26</f>
        <v>10</v>
      </c>
    </row>
    <row r="52" spans="15:35" x14ac:dyDescent="0.4">
      <c r="O52">
        <f t="shared" si="7"/>
        <v>0</v>
      </c>
      <c r="U52">
        <f t="shared" si="8"/>
        <v>-35</v>
      </c>
      <c r="AA52">
        <f t="shared" si="9"/>
        <v>55</v>
      </c>
      <c r="AH52">
        <v>51</v>
      </c>
      <c r="AI52">
        <f t="shared" si="10"/>
        <v>11</v>
      </c>
    </row>
    <row r="53" spans="15:35" x14ac:dyDescent="0.4">
      <c r="O53">
        <f t="shared" si="7"/>
        <v>25</v>
      </c>
      <c r="U53">
        <f t="shared" si="8"/>
        <v>40</v>
      </c>
      <c r="AA53">
        <f t="shared" si="9"/>
        <v>-20</v>
      </c>
      <c r="AH53">
        <v>52</v>
      </c>
      <c r="AI53">
        <f t="shared" si="10"/>
        <v>24</v>
      </c>
    </row>
    <row r="54" spans="15:35" x14ac:dyDescent="0.4">
      <c r="O54">
        <f t="shared" si="7"/>
        <v>55</v>
      </c>
      <c r="U54">
        <f t="shared" si="8"/>
        <v>-35</v>
      </c>
      <c r="AA54">
        <f t="shared" si="9"/>
        <v>-70</v>
      </c>
      <c r="AH54">
        <v>53</v>
      </c>
      <c r="AI54">
        <f t="shared" si="10"/>
        <v>18</v>
      </c>
    </row>
    <row r="55" spans="15:35" x14ac:dyDescent="0.4">
      <c r="O55">
        <f t="shared" si="7"/>
        <v>30</v>
      </c>
      <c r="U55">
        <f t="shared" si="8"/>
        <v>-100</v>
      </c>
      <c r="AA55">
        <f t="shared" si="9"/>
        <v>-75</v>
      </c>
      <c r="AH55">
        <v>54</v>
      </c>
      <c r="AI55">
        <f t="shared" si="10"/>
        <v>13</v>
      </c>
    </row>
    <row r="56" spans="15:35" x14ac:dyDescent="0.4">
      <c r="AH56">
        <v>55</v>
      </c>
      <c r="AI56">
        <f t="shared" si="10"/>
        <v>15</v>
      </c>
    </row>
    <row r="57" spans="15:35" x14ac:dyDescent="0.4">
      <c r="AH57">
        <v>56</v>
      </c>
      <c r="AI57">
        <f t="shared" si="10"/>
        <v>6</v>
      </c>
    </row>
    <row r="58" spans="15:35" x14ac:dyDescent="0.4">
      <c r="AH58">
        <v>57</v>
      </c>
      <c r="AI58">
        <f>W25+24</f>
        <v>40</v>
      </c>
    </row>
    <row r="59" spans="15:35" x14ac:dyDescent="0.4">
      <c r="AH59">
        <v>58</v>
      </c>
      <c r="AI59">
        <f t="shared" ref="AI59:AI65" si="11">W26+24</f>
        <v>28</v>
      </c>
    </row>
    <row r="60" spans="15:35" x14ac:dyDescent="0.4">
      <c r="AH60">
        <v>59</v>
      </c>
      <c r="AI60">
        <f t="shared" si="11"/>
        <v>35</v>
      </c>
    </row>
    <row r="61" spans="15:35" x14ac:dyDescent="0.4">
      <c r="AH61">
        <v>60</v>
      </c>
      <c r="AI61">
        <f t="shared" si="11"/>
        <v>36</v>
      </c>
    </row>
    <row r="62" spans="15:35" x14ac:dyDescent="0.4">
      <c r="AH62">
        <v>61</v>
      </c>
      <c r="AI62">
        <f t="shared" si="11"/>
        <v>33</v>
      </c>
    </row>
    <row r="63" spans="15:35" x14ac:dyDescent="0.4">
      <c r="AH63">
        <v>62</v>
      </c>
      <c r="AI63">
        <f t="shared" si="11"/>
        <v>46</v>
      </c>
    </row>
    <row r="64" spans="15:35" x14ac:dyDescent="0.4">
      <c r="AH64">
        <v>63</v>
      </c>
      <c r="AI64">
        <f t="shared" si="11"/>
        <v>27</v>
      </c>
    </row>
    <row r="65" spans="34:35" x14ac:dyDescent="0.4">
      <c r="AH65">
        <v>64</v>
      </c>
      <c r="AI65">
        <f t="shared" si="11"/>
        <v>47</v>
      </c>
    </row>
    <row r="66" spans="34:35" x14ac:dyDescent="0.4">
      <c r="AH66">
        <v>65</v>
      </c>
      <c r="AI66">
        <f>Y25+24*2</f>
        <v>68</v>
      </c>
    </row>
    <row r="67" spans="34:35" x14ac:dyDescent="0.4">
      <c r="AH67">
        <v>66</v>
      </c>
      <c r="AI67">
        <f t="shared" ref="AI67:AI73" si="12">Y26+24*2</f>
        <v>55</v>
      </c>
    </row>
    <row r="68" spans="34:35" x14ac:dyDescent="0.4">
      <c r="AH68">
        <v>67</v>
      </c>
      <c r="AI68">
        <f t="shared" si="12"/>
        <v>57</v>
      </c>
    </row>
    <row r="69" spans="34:35" x14ac:dyDescent="0.4">
      <c r="AH69">
        <v>68</v>
      </c>
      <c r="AI69">
        <f t="shared" si="12"/>
        <v>49</v>
      </c>
    </row>
    <row r="70" spans="34:35" x14ac:dyDescent="0.4">
      <c r="AH70">
        <v>69</v>
      </c>
      <c r="AI70">
        <f t="shared" si="12"/>
        <v>52</v>
      </c>
    </row>
    <row r="71" spans="34:35" x14ac:dyDescent="0.4">
      <c r="AH71">
        <v>70</v>
      </c>
      <c r="AI71">
        <f t="shared" si="12"/>
        <v>66</v>
      </c>
    </row>
    <row r="72" spans="34:35" x14ac:dyDescent="0.4">
      <c r="AH72">
        <v>71</v>
      </c>
      <c r="AI72">
        <f t="shared" si="12"/>
        <v>56</v>
      </c>
    </row>
    <row r="73" spans="34:35" x14ac:dyDescent="0.4">
      <c r="AH73">
        <v>72</v>
      </c>
      <c r="AI73">
        <f t="shared" si="12"/>
        <v>69</v>
      </c>
    </row>
  </sheetData>
  <sortState xmlns:xlrd2="http://schemas.microsoft.com/office/spreadsheetml/2017/richdata2" ref="F7:G30">
    <sortCondition ref="G7:G30"/>
  </sortState>
  <mergeCells count="9">
    <mergeCell ref="AA12:AE12"/>
    <mergeCell ref="O1:S1"/>
    <mergeCell ref="U1:Y1"/>
    <mergeCell ref="AA1:AE1"/>
    <mergeCell ref="L23:N23"/>
    <mergeCell ref="O23:S23"/>
    <mergeCell ref="U23:Y23"/>
    <mergeCell ref="O12:S12"/>
    <mergeCell ref="U12:Y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4DE9-CA56-41BC-887D-6771AE9C783A}">
  <dimension ref="B1:CD69"/>
  <sheetViews>
    <sheetView topLeftCell="M8" zoomScale="84" zoomScaleNormal="84" workbookViewId="0">
      <selection activeCell="AA43" sqref="AA43:AD52"/>
    </sheetView>
  </sheetViews>
  <sheetFormatPr defaultRowHeight="17" x14ac:dyDescent="0.4"/>
  <cols>
    <col min="7" max="8" width="16.08984375" bestFit="1" customWidth="1"/>
    <col min="9" max="9" width="16" bestFit="1" customWidth="1"/>
    <col min="10" max="10" width="4.08984375" bestFit="1" customWidth="1"/>
    <col min="11" max="11" width="16.08984375" bestFit="1" customWidth="1"/>
    <col min="12" max="12" width="16" bestFit="1" customWidth="1"/>
    <col min="13" max="13" width="13.90625" bestFit="1" customWidth="1"/>
    <col min="14" max="14" width="7.453125" customWidth="1"/>
    <col min="15" max="15" width="11.36328125" bestFit="1" customWidth="1"/>
    <col min="16" max="16" width="5.7265625" bestFit="1" customWidth="1"/>
    <col min="17" max="17" width="7.453125" customWidth="1"/>
    <col min="18" max="18" width="11.36328125" bestFit="1" customWidth="1"/>
    <col min="19" max="19" width="5.7265625" bestFit="1" customWidth="1"/>
    <col min="20" max="20" width="7.453125" customWidth="1"/>
    <col min="21" max="21" width="11.36328125" bestFit="1" customWidth="1"/>
    <col min="22" max="22" width="5.7265625" bestFit="1" customWidth="1"/>
    <col min="23" max="23" width="9" customWidth="1"/>
    <col min="24" max="24" width="11.36328125" bestFit="1" customWidth="1"/>
    <col min="25" max="25" width="5.7265625" bestFit="1" customWidth="1"/>
    <col min="26" max="26" width="7.453125" customWidth="1"/>
    <col min="27" max="27" width="11.36328125" bestFit="1" customWidth="1"/>
    <col min="28" max="28" width="5.7265625" bestFit="1" customWidth="1"/>
    <col min="29" max="29" width="7.453125" customWidth="1"/>
    <col min="30" max="30" width="11.36328125" bestFit="1" customWidth="1"/>
    <col min="31" max="31" width="5.7265625" bestFit="1" customWidth="1"/>
    <col min="32" max="32" width="9" customWidth="1"/>
    <col min="33" max="33" width="11.36328125" bestFit="1" customWidth="1"/>
    <col min="34" max="34" width="5.7265625" bestFit="1" customWidth="1"/>
    <col min="35" max="35" width="7.453125" customWidth="1"/>
    <col min="36" max="36" width="11.36328125" bestFit="1" customWidth="1"/>
    <col min="37" max="37" width="5.7265625" bestFit="1" customWidth="1"/>
    <col min="38" max="38" width="7.453125" customWidth="1"/>
    <col min="39" max="39" width="11.36328125" bestFit="1" customWidth="1"/>
    <col min="40" max="40" width="5.7265625" bestFit="1" customWidth="1"/>
    <col min="52" max="52" width="4.453125" bestFit="1" customWidth="1"/>
    <col min="53" max="53" width="16.90625" bestFit="1" customWidth="1"/>
    <col min="54" max="54" width="16.6328125" bestFit="1" customWidth="1"/>
    <col min="55" max="55" width="14.6328125" bestFit="1" customWidth="1"/>
    <col min="56" max="56" width="0" hidden="1" customWidth="1"/>
    <col min="57" max="57" width="13.453125" bestFit="1" customWidth="1"/>
    <col min="58" max="58" width="5.6328125" bestFit="1" customWidth="1"/>
    <col min="59" max="59" width="0" hidden="1" customWidth="1"/>
    <col min="60" max="60" width="13.453125" bestFit="1" customWidth="1"/>
    <col min="61" max="61" width="5.6328125" bestFit="1" customWidth="1"/>
    <col min="62" max="62" width="0" hidden="1" customWidth="1"/>
    <col min="63" max="63" width="13.453125" bestFit="1" customWidth="1"/>
    <col min="64" max="64" width="5.6328125" bestFit="1" customWidth="1"/>
    <col min="65" max="65" width="0" hidden="1" customWidth="1"/>
    <col min="66" max="66" width="13.453125" bestFit="1" customWidth="1"/>
    <col min="67" max="67" width="5.6328125" bestFit="1" customWidth="1"/>
    <col min="68" max="68" width="7.453125" hidden="1" customWidth="1"/>
    <col min="69" max="69" width="13.453125" bestFit="1" customWidth="1"/>
    <col min="70" max="70" width="5.6328125" bestFit="1" customWidth="1"/>
    <col min="71" max="71" width="7.453125" hidden="1" customWidth="1"/>
    <col min="72" max="72" width="13.453125" bestFit="1" customWidth="1"/>
    <col min="73" max="73" width="5.6328125" bestFit="1" customWidth="1"/>
    <col min="74" max="74" width="0" hidden="1" customWidth="1"/>
    <col min="75" max="75" width="13.453125" bestFit="1" customWidth="1"/>
    <col min="76" max="76" width="5.6328125" bestFit="1" customWidth="1"/>
    <col min="77" max="77" width="0" hidden="1" customWidth="1"/>
    <col min="78" max="78" width="13.453125" bestFit="1" customWidth="1"/>
    <col min="79" max="79" width="5.6328125" bestFit="1" customWidth="1"/>
    <col min="80" max="80" width="0" hidden="1" customWidth="1"/>
    <col min="81" max="81" width="13.453125" bestFit="1" customWidth="1"/>
    <col min="82" max="82" width="5.6328125" bestFit="1" customWidth="1"/>
  </cols>
  <sheetData>
    <row r="1" spans="2:82" ht="17.5" thickBot="1" x14ac:dyDescent="0.45">
      <c r="G1" s="6"/>
      <c r="H1" s="6"/>
      <c r="I1" s="6"/>
      <c r="AP1" s="101" t="s">
        <v>4</v>
      </c>
      <c r="AQ1" s="102"/>
      <c r="AR1" s="103"/>
      <c r="AS1" s="101" t="s">
        <v>5</v>
      </c>
      <c r="AT1" s="102"/>
      <c r="AU1" s="103"/>
      <c r="AV1" s="101" t="s">
        <v>6</v>
      </c>
      <c r="AW1" s="102"/>
      <c r="AX1" s="103"/>
    </row>
    <row r="2" spans="2:82" x14ac:dyDescent="0.4">
      <c r="B2" s="2" t="s">
        <v>123</v>
      </c>
      <c r="C2" s="26" t="s">
        <v>120</v>
      </c>
      <c r="D2" s="26" t="s">
        <v>121</v>
      </c>
      <c r="E2" s="1" t="s">
        <v>122</v>
      </c>
      <c r="F2" s="48" t="s">
        <v>10</v>
      </c>
      <c r="G2" s="26" t="s">
        <v>8</v>
      </c>
      <c r="H2" s="26" t="s">
        <v>7</v>
      </c>
      <c r="I2" s="1" t="s">
        <v>9</v>
      </c>
      <c r="M2" s="33"/>
      <c r="N2" s="104" t="s">
        <v>4</v>
      </c>
      <c r="O2" s="104"/>
      <c r="P2" s="104"/>
      <c r="Q2" s="104"/>
      <c r="R2" s="104"/>
      <c r="S2" s="104"/>
      <c r="T2" s="104"/>
      <c r="U2" s="104"/>
      <c r="V2" s="104"/>
      <c r="W2" s="104" t="s">
        <v>5</v>
      </c>
      <c r="X2" s="104"/>
      <c r="Y2" s="104"/>
      <c r="Z2" s="104"/>
      <c r="AA2" s="104"/>
      <c r="AB2" s="104"/>
      <c r="AC2" s="104"/>
      <c r="AD2" s="104"/>
      <c r="AE2" s="104"/>
      <c r="AF2" s="104" t="s">
        <v>6</v>
      </c>
      <c r="AG2" s="104"/>
      <c r="AH2" s="104"/>
      <c r="AI2" s="104"/>
      <c r="AJ2" s="104"/>
      <c r="AK2" s="104"/>
      <c r="AL2" s="104"/>
      <c r="AM2" s="104"/>
      <c r="AN2" s="104"/>
      <c r="AP2" s="7" t="s">
        <v>156</v>
      </c>
      <c r="AQ2" s="50" t="s">
        <v>115</v>
      </c>
      <c r="AR2" s="33" t="s">
        <v>157</v>
      </c>
      <c r="AS2" s="7" t="s">
        <v>156</v>
      </c>
      <c r="AT2" s="50" t="s">
        <v>115</v>
      </c>
      <c r="AU2" s="33" t="s">
        <v>157</v>
      </c>
      <c r="AV2" s="7" t="s">
        <v>156</v>
      </c>
      <c r="AW2" s="50" t="s">
        <v>115</v>
      </c>
      <c r="AX2" s="33" t="s">
        <v>157</v>
      </c>
      <c r="AZ2" s="14"/>
      <c r="BA2" s="15"/>
      <c r="BB2" s="15"/>
      <c r="BC2" s="57"/>
      <c r="BD2" s="92" t="s">
        <v>198</v>
      </c>
      <c r="BE2" s="93"/>
      <c r="BF2" s="93"/>
      <c r="BG2" s="93"/>
      <c r="BH2" s="93"/>
      <c r="BI2" s="93"/>
      <c r="BJ2" s="93"/>
      <c r="BK2" s="93"/>
      <c r="BL2" s="97"/>
      <c r="BM2" s="92" t="s">
        <v>158</v>
      </c>
      <c r="BN2" s="93"/>
      <c r="BO2" s="93"/>
      <c r="BP2" s="93"/>
      <c r="BQ2" s="93"/>
      <c r="BR2" s="93"/>
      <c r="BS2" s="93"/>
      <c r="BT2" s="93"/>
      <c r="BU2" s="97"/>
      <c r="BV2" s="93" t="s">
        <v>159</v>
      </c>
      <c r="BW2" s="93"/>
      <c r="BX2" s="93"/>
      <c r="BY2" s="93"/>
      <c r="BZ2" s="93"/>
      <c r="CA2" s="93"/>
      <c r="CB2" s="93"/>
      <c r="CC2" s="93"/>
      <c r="CD2" s="100"/>
    </row>
    <row r="3" spans="2:82" x14ac:dyDescent="0.4">
      <c r="B3" s="3">
        <v>1</v>
      </c>
      <c r="C3" s="6">
        <v>-1</v>
      </c>
      <c r="D3" s="6">
        <v>-1</v>
      </c>
      <c r="E3" s="18">
        <v>-1</v>
      </c>
      <c r="F3" s="33">
        <v>-1</v>
      </c>
      <c r="G3" s="6">
        <f>297/2</f>
        <v>148.5</v>
      </c>
      <c r="H3" s="6">
        <f>2/5</f>
        <v>0.4</v>
      </c>
      <c r="I3" s="18">
        <v>8</v>
      </c>
      <c r="J3" s="58" t="s">
        <v>0</v>
      </c>
      <c r="K3" s="46" t="s">
        <v>8</v>
      </c>
      <c r="L3" s="46" t="s">
        <v>7</v>
      </c>
      <c r="M3" s="47" t="s">
        <v>9</v>
      </c>
      <c r="N3" s="51" t="s">
        <v>156</v>
      </c>
      <c r="O3" s="52" t="s">
        <v>160</v>
      </c>
      <c r="P3" s="52" t="s">
        <v>115</v>
      </c>
      <c r="Q3" s="52" t="s">
        <v>156</v>
      </c>
      <c r="R3" s="52" t="s">
        <v>161</v>
      </c>
      <c r="S3" s="52" t="s">
        <v>115</v>
      </c>
      <c r="T3" s="51" t="s">
        <v>156</v>
      </c>
      <c r="U3" s="52" t="s">
        <v>162</v>
      </c>
      <c r="V3" s="52" t="s">
        <v>115</v>
      </c>
      <c r="W3" s="52" t="s">
        <v>156</v>
      </c>
      <c r="X3" s="52" t="s">
        <v>160</v>
      </c>
      <c r="Y3" s="52" t="s">
        <v>115</v>
      </c>
      <c r="Z3" s="51" t="s">
        <v>156</v>
      </c>
      <c r="AA3" s="52" t="s">
        <v>161</v>
      </c>
      <c r="AB3" s="52" t="s">
        <v>115</v>
      </c>
      <c r="AC3" s="52" t="s">
        <v>156</v>
      </c>
      <c r="AD3" s="52" t="s">
        <v>162</v>
      </c>
      <c r="AE3" s="52" t="s">
        <v>115</v>
      </c>
      <c r="AF3" s="52" t="s">
        <v>155</v>
      </c>
      <c r="AG3" s="52" t="s">
        <v>160</v>
      </c>
      <c r="AH3" s="52" t="s">
        <v>115</v>
      </c>
      <c r="AI3" s="52" t="s">
        <v>156</v>
      </c>
      <c r="AJ3" s="52" t="s">
        <v>161</v>
      </c>
      <c r="AK3" s="52" t="s">
        <v>115</v>
      </c>
      <c r="AL3" s="52" t="s">
        <v>156</v>
      </c>
      <c r="AM3" s="52" t="s">
        <v>162</v>
      </c>
      <c r="AN3" s="52" t="s">
        <v>115</v>
      </c>
      <c r="AP3" s="7" t="s">
        <v>83</v>
      </c>
      <c r="AQ3" s="50">
        <v>1</v>
      </c>
      <c r="AR3" s="33">
        <v>180</v>
      </c>
      <c r="AS3" s="7" t="s">
        <v>89</v>
      </c>
      <c r="AT3" s="50">
        <v>1</v>
      </c>
      <c r="AU3" s="33">
        <v>150</v>
      </c>
      <c r="AV3" s="7" t="s">
        <v>75</v>
      </c>
      <c r="AW3" s="50">
        <v>1</v>
      </c>
      <c r="AX3" s="33">
        <v>205</v>
      </c>
      <c r="AZ3" s="17" t="s">
        <v>123</v>
      </c>
      <c r="BA3" s="6" t="s">
        <v>199</v>
      </c>
      <c r="BB3" s="6" t="s">
        <v>200</v>
      </c>
      <c r="BC3" s="33" t="s">
        <v>201</v>
      </c>
      <c r="BD3" s="7" t="s">
        <v>155</v>
      </c>
      <c r="BE3" s="6" t="s">
        <v>202</v>
      </c>
      <c r="BF3" s="33" t="s">
        <v>114</v>
      </c>
      <c r="BG3" s="6" t="s">
        <v>155</v>
      </c>
      <c r="BH3" s="6" t="s">
        <v>161</v>
      </c>
      <c r="BI3" s="33" t="s">
        <v>114</v>
      </c>
      <c r="BJ3" s="6" t="s">
        <v>155</v>
      </c>
      <c r="BK3" s="6" t="s">
        <v>162</v>
      </c>
      <c r="BL3" s="33" t="s">
        <v>114</v>
      </c>
      <c r="BM3" s="7" t="s">
        <v>155</v>
      </c>
      <c r="BN3" s="6" t="s">
        <v>202</v>
      </c>
      <c r="BO3" s="33" t="s">
        <v>114</v>
      </c>
      <c r="BP3" s="6" t="s">
        <v>155</v>
      </c>
      <c r="BQ3" s="6" t="s">
        <v>161</v>
      </c>
      <c r="BR3" s="33" t="s">
        <v>114</v>
      </c>
      <c r="BS3" s="6" t="s">
        <v>155</v>
      </c>
      <c r="BT3" s="6" t="s">
        <v>162</v>
      </c>
      <c r="BU3" s="33" t="s">
        <v>114</v>
      </c>
      <c r="BV3" s="6" t="s">
        <v>155</v>
      </c>
      <c r="BW3" s="6" t="s">
        <v>202</v>
      </c>
      <c r="BX3" s="33" t="s">
        <v>114</v>
      </c>
      <c r="BY3" s="6" t="s">
        <v>155</v>
      </c>
      <c r="BZ3" s="6" t="s">
        <v>161</v>
      </c>
      <c r="CA3" s="33" t="s">
        <v>114</v>
      </c>
      <c r="CB3" s="6" t="s">
        <v>155</v>
      </c>
      <c r="CC3" s="6" t="s">
        <v>162</v>
      </c>
      <c r="CD3" s="18" t="s">
        <v>114</v>
      </c>
    </row>
    <row r="4" spans="2:82" ht="17.5" thickBot="1" x14ac:dyDescent="0.45">
      <c r="B4" s="3">
        <v>2</v>
      </c>
      <c r="C4" s="6">
        <v>1</v>
      </c>
      <c r="D4" s="6">
        <v>-1</v>
      </c>
      <c r="E4" s="18">
        <v>-1</v>
      </c>
      <c r="F4" s="49">
        <v>1</v>
      </c>
      <c r="G4" s="20">
        <v>210</v>
      </c>
      <c r="H4" s="20">
        <v>0.5</v>
      </c>
      <c r="I4" s="21">
        <v>10</v>
      </c>
      <c r="J4" s="61">
        <v>1</v>
      </c>
      <c r="K4" s="62">
        <f>(G$3+G$4)/2+(G$4-G$3)/2*C3</f>
        <v>148.5</v>
      </c>
      <c r="L4" s="62">
        <f t="shared" ref="L4:M4" si="0">(H$3+H$4)/2+(H$4-H$3)/2*D3</f>
        <v>0.4</v>
      </c>
      <c r="M4" s="63">
        <f t="shared" si="0"/>
        <v>8</v>
      </c>
      <c r="N4" s="63" t="s">
        <v>86</v>
      </c>
      <c r="O4" s="52">
        <f>VLOOKUP(N4,$AP$2:$AR$47,3,FALSE)</f>
        <v>255</v>
      </c>
      <c r="P4" s="52">
        <f>VLOOKUP(N4,$AP$2:$AR$47,2,FALSE)</f>
        <v>23</v>
      </c>
      <c r="Q4" s="52" t="s">
        <v>91</v>
      </c>
      <c r="R4" s="52">
        <f>VLOOKUP(Q4,$AP$2:$AR$47,3,FALSE)</f>
        <v>240</v>
      </c>
      <c r="S4" s="52">
        <f>VLOOKUP(Q4,$AP$2:$AR$47,2,FALSE)</f>
        <v>11</v>
      </c>
      <c r="T4" s="55" t="s">
        <v>85</v>
      </c>
      <c r="U4" s="52">
        <f>VLOOKUP(T4,$AP$2:$AR$47,3,FALSE)</f>
        <v>280</v>
      </c>
      <c r="V4" s="52">
        <f>VLOOKUP(T4,$AP$2:$AR$47,2,FALSE)</f>
        <v>10</v>
      </c>
      <c r="W4" s="52" t="str">
        <f>N4</f>
        <v>1--1</v>
      </c>
      <c r="X4" s="52">
        <f>VLOOKUP(W4,$AS$2:$AU$47,3,FALSE)</f>
        <v>300</v>
      </c>
      <c r="Y4" s="52">
        <f>VLOOKUP(W4,$AS$2:$AU$47,2,FALSE)</f>
        <v>24</v>
      </c>
      <c r="Z4" s="52" t="str">
        <f>Q4</f>
        <v>1--2</v>
      </c>
      <c r="AA4" s="52">
        <f>VLOOKUP(Z4,$AS$2:$AU$47,3,FALSE)</f>
        <v>310</v>
      </c>
      <c r="AB4" s="52">
        <f>VLOOKUP(Z4,$AS$2:$AU$47,2,FALSE)</f>
        <v>14</v>
      </c>
      <c r="AC4" s="55" t="str">
        <f>T4</f>
        <v>1--3</v>
      </c>
      <c r="AD4" s="52">
        <f>VLOOKUP(AC4,$AS$2:$AU$47,3,FALSE)</f>
        <v>300</v>
      </c>
      <c r="AE4" s="52">
        <f>VLOOKUP(AC4,$AS$2:$AU$47,2,FALSE)</f>
        <v>19</v>
      </c>
      <c r="AF4" s="52" t="str">
        <f>W4</f>
        <v>1--1</v>
      </c>
      <c r="AG4" s="52">
        <f>VLOOKUP(AF4,$AV$2:$AX$47,3,FALSE)</f>
        <v>285</v>
      </c>
      <c r="AH4" s="52">
        <f>VLOOKUP(AF4,$AV$2:$AX$47,2,FALSE)</f>
        <v>11</v>
      </c>
      <c r="AI4" s="52" t="str">
        <f>Z4</f>
        <v>1--2</v>
      </c>
      <c r="AJ4" s="52">
        <f>VLOOKUP(AI4,$AV$2:$AX$47,3,FALSE)</f>
        <v>300</v>
      </c>
      <c r="AK4" s="52">
        <f>VLOOKUP(AI4,$AV$2:$AX$47,2,FALSE)</f>
        <v>21</v>
      </c>
      <c r="AL4" s="55" t="str">
        <f>AC4</f>
        <v>1--3</v>
      </c>
      <c r="AM4" s="52">
        <f>VLOOKUP(AL4,$AV$2:$AX$47,3,FALSE)</f>
        <v>360</v>
      </c>
      <c r="AN4" s="52">
        <f>VLOOKUP(AL4,$AV$2:$AX$47,2,FALSE)</f>
        <v>4</v>
      </c>
      <c r="AP4" s="13" t="s">
        <v>192</v>
      </c>
      <c r="AQ4" s="50">
        <v>2</v>
      </c>
      <c r="AR4" s="33">
        <v>275</v>
      </c>
      <c r="AS4" s="13" t="s">
        <v>74</v>
      </c>
      <c r="AT4" s="50">
        <v>2</v>
      </c>
      <c r="AU4" s="33">
        <v>155</v>
      </c>
      <c r="AV4" s="13" t="s">
        <v>93</v>
      </c>
      <c r="AW4" s="50">
        <v>2</v>
      </c>
      <c r="AX4" s="33">
        <v>200</v>
      </c>
      <c r="AZ4" s="58">
        <v>1</v>
      </c>
      <c r="BA4" s="46">
        <v>148.5</v>
      </c>
      <c r="BB4" s="46">
        <v>0.4</v>
      </c>
      <c r="BC4" s="47">
        <v>8</v>
      </c>
      <c r="BD4" s="59" t="s">
        <v>195</v>
      </c>
      <c r="BE4" s="46"/>
      <c r="BF4" s="47"/>
      <c r="BG4" s="46"/>
      <c r="BH4" s="46"/>
      <c r="BI4" s="47"/>
      <c r="BJ4" s="46"/>
      <c r="BK4" s="46"/>
      <c r="BL4" s="47"/>
      <c r="BM4" s="59"/>
      <c r="BN4" s="46"/>
      <c r="BO4" s="47"/>
      <c r="BP4" s="46"/>
      <c r="BQ4" s="46"/>
      <c r="BR4" s="47"/>
      <c r="BS4" s="46"/>
      <c r="BT4" s="46"/>
      <c r="BU4" s="47"/>
      <c r="BV4" s="46"/>
      <c r="BW4" s="46"/>
      <c r="BX4" s="47"/>
      <c r="BY4" s="46"/>
      <c r="BZ4" s="46"/>
      <c r="CA4" s="47"/>
      <c r="CB4" s="46"/>
      <c r="CC4" s="46"/>
      <c r="CD4" s="60"/>
    </row>
    <row r="5" spans="2:82" x14ac:dyDescent="0.4">
      <c r="B5" s="3">
        <v>3</v>
      </c>
      <c r="C5" s="6">
        <v>-1</v>
      </c>
      <c r="D5" s="6">
        <v>1</v>
      </c>
      <c r="E5" s="18">
        <v>-1</v>
      </c>
      <c r="H5">
        <f>G3*H3</f>
        <v>59.400000000000006</v>
      </c>
      <c r="J5" s="62">
        <v>2</v>
      </c>
      <c r="K5" s="62">
        <f t="shared" ref="K5:K18" si="1">(G$3+G$4)/2+(G$4-G$3)/2*C4</f>
        <v>210</v>
      </c>
      <c r="L5" s="62">
        <f t="shared" ref="L5:L18" si="2">(H$3+H$4)/2+(H$4-H$3)/2*D4</f>
        <v>0.4</v>
      </c>
      <c r="M5" s="63">
        <f t="shared" ref="M5:M18" si="3">(I$3+I$4)/2+(I$4-I$3)/2*E4</f>
        <v>8</v>
      </c>
      <c r="N5" s="63" t="s">
        <v>72</v>
      </c>
      <c r="O5" s="52">
        <f t="shared" ref="O5:O18" si="4">VLOOKUP(N5,$AP$2:$AR$47,3,FALSE)</f>
        <v>200</v>
      </c>
      <c r="P5" s="52">
        <f t="shared" ref="P5:P18" si="5">VLOOKUP(N5,$AP$2:$AR$47,2,FALSE)</f>
        <v>17</v>
      </c>
      <c r="Q5" s="52" t="s">
        <v>74</v>
      </c>
      <c r="R5" s="52">
        <f t="shared" ref="R5:R18" si="6">VLOOKUP(Q5,$AP$2:$AR$47,3,FALSE)</f>
        <v>220</v>
      </c>
      <c r="S5" s="52">
        <f t="shared" ref="S5:S18" si="7">VLOOKUP(Q5,$AP$2:$AR$47,2,FALSE)</f>
        <v>15</v>
      </c>
      <c r="T5" s="52" t="s">
        <v>79</v>
      </c>
      <c r="U5" s="52">
        <f t="shared" ref="U5:U18" si="8">VLOOKUP(T5,$AP$2:$AR$47,3,FALSE)</f>
        <v>150</v>
      </c>
      <c r="V5" s="52">
        <f t="shared" ref="V5:V18" si="9">VLOOKUP(T5,$AP$2:$AR$47,2,FALSE)</f>
        <v>12</v>
      </c>
      <c r="W5" s="53" t="str">
        <f t="shared" ref="W5:W18" si="10">N5</f>
        <v>2--1</v>
      </c>
      <c r="X5" s="52">
        <f t="shared" ref="X5:X18" si="11">VLOOKUP(W5,$AS$2:$AU$47,3,FALSE)</f>
        <v>205</v>
      </c>
      <c r="Y5" s="52">
        <f t="shared" ref="Y5:Y18" si="12">VLOOKUP(W5,$AS$2:$AU$47,2,FALSE)</f>
        <v>4</v>
      </c>
      <c r="Z5" s="52" t="str">
        <f t="shared" ref="Z5:Z18" si="13">Q5</f>
        <v>2--2</v>
      </c>
      <c r="AA5" s="52">
        <f t="shared" ref="AA5:AA18" si="14">VLOOKUP(Z5,$AS$2:$AU$47,3,FALSE)</f>
        <v>155</v>
      </c>
      <c r="AB5" s="52">
        <f t="shared" ref="AB5:AB18" si="15">VLOOKUP(Z5,$AS$2:$AU$47,2,FALSE)</f>
        <v>2</v>
      </c>
      <c r="AC5" s="55" t="str">
        <f t="shared" ref="AC5:AC18" si="16">T5</f>
        <v>2--3</v>
      </c>
      <c r="AD5" s="52">
        <f t="shared" ref="AD5:AD18" si="17">VLOOKUP(AC5,$AS$2:$AU$47,3,FALSE)</f>
        <v>165</v>
      </c>
      <c r="AE5" s="52">
        <f t="shared" ref="AE5:AE18" si="18">VLOOKUP(AC5,$AS$2:$AU$47,2,FALSE)</f>
        <v>11</v>
      </c>
      <c r="AF5" s="53" t="str">
        <f t="shared" ref="AF5:AF18" si="19">W5</f>
        <v>2--1</v>
      </c>
      <c r="AG5" s="52">
        <f t="shared" ref="AG5:AG18" si="20">VLOOKUP(AF5,$AV$2:$AX$47,3,FALSE)</f>
        <v>230</v>
      </c>
      <c r="AH5" s="52">
        <f t="shared" ref="AH5:AH18" si="21">VLOOKUP(AF5,$AV$2:$AX$47,2,FALSE)</f>
        <v>15</v>
      </c>
      <c r="AI5" s="52" t="str">
        <f t="shared" ref="AI5:AI18" si="22">Z5</f>
        <v>2--2</v>
      </c>
      <c r="AJ5" s="52">
        <f t="shared" ref="AJ5:AJ18" si="23">VLOOKUP(AI5,$AV$2:$AX$47,3,FALSE)</f>
        <v>200</v>
      </c>
      <c r="AK5" s="52">
        <f t="shared" ref="AK5:AK18" si="24">VLOOKUP(AI5,$AV$2:$AX$47,2,FALSE)</f>
        <v>16</v>
      </c>
      <c r="AL5" s="55" t="str">
        <f t="shared" ref="AL5:AL18" si="25">AC5</f>
        <v>2--3</v>
      </c>
      <c r="AM5" s="52">
        <f t="shared" ref="AM5:AM18" si="26">VLOOKUP(AL5,$AV$2:$AX$47,3,FALSE)</f>
        <v>200</v>
      </c>
      <c r="AN5" s="52">
        <f t="shared" ref="AN5:AN18" si="27">VLOOKUP(AL5,$AV$2:$AX$47,2,FALSE)</f>
        <v>23</v>
      </c>
      <c r="AP5" s="13" t="s">
        <v>210</v>
      </c>
      <c r="AQ5" s="50">
        <v>3</v>
      </c>
      <c r="AR5" s="33">
        <v>160</v>
      </c>
      <c r="AS5" s="13" t="s">
        <v>189</v>
      </c>
      <c r="AT5" s="50">
        <v>3</v>
      </c>
      <c r="AU5" s="33">
        <v>140</v>
      </c>
      <c r="AV5" s="13" t="s">
        <v>210</v>
      </c>
      <c r="AW5" s="50">
        <v>3</v>
      </c>
      <c r="AX5" s="33">
        <v>185</v>
      </c>
      <c r="AZ5" s="61">
        <v>2</v>
      </c>
      <c r="BA5" s="62">
        <v>210</v>
      </c>
      <c r="BB5" s="62">
        <v>0.4</v>
      </c>
      <c r="BC5" s="63">
        <v>8</v>
      </c>
      <c r="BD5" s="54" t="s">
        <v>203</v>
      </c>
      <c r="BE5" s="62"/>
      <c r="BF5" s="63"/>
      <c r="BG5" s="62"/>
      <c r="BH5" s="62"/>
      <c r="BI5" s="63"/>
      <c r="BJ5" s="62"/>
      <c r="BK5" s="62"/>
      <c r="BL5" s="63"/>
      <c r="BM5" s="54"/>
      <c r="BN5" s="62"/>
      <c r="BO5" s="63"/>
      <c r="BP5" s="62"/>
      <c r="BQ5" s="62"/>
      <c r="BR5" s="63"/>
      <c r="BS5" s="62"/>
      <c r="BT5" s="62"/>
      <c r="BU5" s="63"/>
      <c r="BV5" s="62"/>
      <c r="BW5" s="62"/>
      <c r="BX5" s="63"/>
      <c r="BY5" s="62"/>
      <c r="BZ5" s="62"/>
      <c r="CA5" s="63"/>
      <c r="CB5" s="62"/>
      <c r="CC5" s="62"/>
      <c r="CD5" s="64"/>
    </row>
    <row r="6" spans="2:82" x14ac:dyDescent="0.4">
      <c r="B6" s="3">
        <v>4</v>
      </c>
      <c r="C6" s="6">
        <v>1</v>
      </c>
      <c r="D6" s="6">
        <v>1</v>
      </c>
      <c r="E6" s="18">
        <v>-1</v>
      </c>
      <c r="J6" s="62">
        <v>3</v>
      </c>
      <c r="K6" s="62">
        <f t="shared" si="1"/>
        <v>148.5</v>
      </c>
      <c r="L6" s="62">
        <f t="shared" si="2"/>
        <v>0.5</v>
      </c>
      <c r="M6" s="63">
        <f t="shared" si="3"/>
        <v>8</v>
      </c>
      <c r="N6" s="63" t="s">
        <v>81</v>
      </c>
      <c r="O6" s="52">
        <f t="shared" si="4"/>
        <v>150</v>
      </c>
      <c r="P6" s="52">
        <f t="shared" si="5"/>
        <v>18</v>
      </c>
      <c r="Q6" s="52" t="s">
        <v>90</v>
      </c>
      <c r="R6" s="52">
        <f t="shared" si="6"/>
        <v>190</v>
      </c>
      <c r="S6" s="52">
        <f t="shared" si="7"/>
        <v>24</v>
      </c>
      <c r="T6" s="52" t="s">
        <v>80</v>
      </c>
      <c r="U6" s="52">
        <f t="shared" si="8"/>
        <v>220</v>
      </c>
      <c r="V6" s="52">
        <f t="shared" si="9"/>
        <v>7</v>
      </c>
      <c r="W6" s="53" t="str">
        <f t="shared" si="10"/>
        <v>3--1</v>
      </c>
      <c r="X6" s="52">
        <f t="shared" si="11"/>
        <v>175</v>
      </c>
      <c r="Y6" s="52">
        <f t="shared" si="12"/>
        <v>21</v>
      </c>
      <c r="Z6" s="52" t="str">
        <f t="shared" si="13"/>
        <v>3--2</v>
      </c>
      <c r="AA6" s="52">
        <f t="shared" si="14"/>
        <v>150</v>
      </c>
      <c r="AB6" s="52">
        <f t="shared" si="15"/>
        <v>6</v>
      </c>
      <c r="AC6" s="55" t="str">
        <f t="shared" si="16"/>
        <v>3--3</v>
      </c>
      <c r="AD6" s="52">
        <f t="shared" si="17"/>
        <v>195</v>
      </c>
      <c r="AE6" s="52">
        <f t="shared" si="18"/>
        <v>17</v>
      </c>
      <c r="AF6" s="53" t="str">
        <f t="shared" si="19"/>
        <v>3--1</v>
      </c>
      <c r="AG6" s="52">
        <f t="shared" si="20"/>
        <v>160</v>
      </c>
      <c r="AH6" s="52">
        <f t="shared" si="21"/>
        <v>6</v>
      </c>
      <c r="AI6" s="52" t="str">
        <f t="shared" si="22"/>
        <v>3--2</v>
      </c>
      <c r="AJ6" s="52">
        <f t="shared" si="23"/>
        <v>190</v>
      </c>
      <c r="AK6" s="52">
        <f t="shared" si="24"/>
        <v>5</v>
      </c>
      <c r="AL6" s="55" t="str">
        <f t="shared" si="25"/>
        <v>3--3</v>
      </c>
      <c r="AM6" s="52">
        <f t="shared" si="26"/>
        <v>205</v>
      </c>
      <c r="AN6" s="52">
        <f t="shared" si="27"/>
        <v>20</v>
      </c>
      <c r="AP6" s="13" t="s">
        <v>78</v>
      </c>
      <c r="AQ6" s="50">
        <v>4</v>
      </c>
      <c r="AR6" s="33">
        <v>170</v>
      </c>
      <c r="AS6" s="13" t="s">
        <v>72</v>
      </c>
      <c r="AT6" s="50">
        <v>4</v>
      </c>
      <c r="AU6" s="33">
        <v>205</v>
      </c>
      <c r="AV6" s="13" t="s">
        <v>197</v>
      </c>
      <c r="AW6" s="50">
        <v>4</v>
      </c>
      <c r="AX6" s="33">
        <v>360</v>
      </c>
      <c r="AZ6" s="61">
        <v>3</v>
      </c>
      <c r="BA6" s="62">
        <v>148.5</v>
      </c>
      <c r="BB6" s="62">
        <v>0.5</v>
      </c>
      <c r="BC6" s="63">
        <v>8</v>
      </c>
      <c r="BD6" s="54" t="s">
        <v>206</v>
      </c>
      <c r="BE6" s="62"/>
      <c r="BF6" s="63"/>
      <c r="BG6" s="62"/>
      <c r="BH6" s="62"/>
      <c r="BI6" s="63"/>
      <c r="BJ6" s="62"/>
      <c r="BK6" s="62"/>
      <c r="BL6" s="63"/>
      <c r="BM6" s="54"/>
      <c r="BN6" s="62"/>
      <c r="BO6" s="63"/>
      <c r="BP6" s="62"/>
      <c r="BQ6" s="62"/>
      <c r="BR6" s="63"/>
      <c r="BS6" s="62"/>
      <c r="BT6" s="62"/>
      <c r="BU6" s="63"/>
      <c r="BV6" s="62"/>
      <c r="BW6" s="62"/>
      <c r="BX6" s="63"/>
      <c r="BY6" s="62"/>
      <c r="BZ6" s="62"/>
      <c r="CA6" s="63"/>
      <c r="CB6" s="62"/>
      <c r="CC6" s="62"/>
      <c r="CD6" s="64"/>
    </row>
    <row r="7" spans="2:82" x14ac:dyDescent="0.4">
      <c r="B7" s="3">
        <v>5</v>
      </c>
      <c r="C7" s="6">
        <v>-1</v>
      </c>
      <c r="D7" s="6">
        <v>-1</v>
      </c>
      <c r="E7" s="18">
        <v>1</v>
      </c>
      <c r="J7" s="62">
        <v>4</v>
      </c>
      <c r="K7" s="62">
        <f t="shared" si="1"/>
        <v>210</v>
      </c>
      <c r="L7" s="62">
        <f t="shared" si="2"/>
        <v>0.5</v>
      </c>
      <c r="M7" s="63">
        <f t="shared" si="3"/>
        <v>8</v>
      </c>
      <c r="N7" s="63" t="s">
        <v>78</v>
      </c>
      <c r="O7" s="52">
        <f t="shared" si="4"/>
        <v>170</v>
      </c>
      <c r="P7" s="52">
        <f t="shared" si="5"/>
        <v>4</v>
      </c>
      <c r="Q7" s="52" t="s">
        <v>77</v>
      </c>
      <c r="R7" s="52">
        <f t="shared" si="6"/>
        <v>160</v>
      </c>
      <c r="S7" s="52">
        <f t="shared" si="7"/>
        <v>3</v>
      </c>
      <c r="T7" s="52" t="s">
        <v>93</v>
      </c>
      <c r="U7" s="52">
        <f t="shared" si="8"/>
        <v>150</v>
      </c>
      <c r="V7" s="52">
        <f t="shared" si="9"/>
        <v>9</v>
      </c>
      <c r="W7" s="53" t="str">
        <f t="shared" si="10"/>
        <v>4--1</v>
      </c>
      <c r="X7" s="52">
        <f t="shared" si="11"/>
        <v>210</v>
      </c>
      <c r="Y7" s="52">
        <f t="shared" si="12"/>
        <v>23</v>
      </c>
      <c r="Z7" s="52" t="str">
        <f t="shared" si="13"/>
        <v>4--2</v>
      </c>
      <c r="AA7" s="52">
        <f t="shared" si="14"/>
        <v>170</v>
      </c>
      <c r="AB7" s="52">
        <f t="shared" si="15"/>
        <v>12</v>
      </c>
      <c r="AC7" s="55" t="str">
        <f t="shared" si="16"/>
        <v>4--3</v>
      </c>
      <c r="AD7" s="52">
        <f t="shared" si="17"/>
        <v>155</v>
      </c>
      <c r="AE7" s="52">
        <f t="shared" si="18"/>
        <v>9</v>
      </c>
      <c r="AF7" s="53" t="str">
        <f t="shared" si="19"/>
        <v>4--1</v>
      </c>
      <c r="AG7" s="52">
        <f t="shared" si="20"/>
        <v>160</v>
      </c>
      <c r="AH7" s="52">
        <f t="shared" si="21"/>
        <v>24</v>
      </c>
      <c r="AI7" s="52" t="str">
        <f t="shared" si="22"/>
        <v>4--2</v>
      </c>
      <c r="AJ7" s="52">
        <f t="shared" si="23"/>
        <v>185</v>
      </c>
      <c r="AK7" s="52">
        <f t="shared" si="24"/>
        <v>3</v>
      </c>
      <c r="AL7" s="55" t="str">
        <f t="shared" si="25"/>
        <v>4--3</v>
      </c>
      <c r="AM7" s="52">
        <f t="shared" si="26"/>
        <v>200</v>
      </c>
      <c r="AN7" s="52">
        <f t="shared" si="27"/>
        <v>2</v>
      </c>
      <c r="AP7" s="13" t="s">
        <v>73</v>
      </c>
      <c r="AQ7" s="50">
        <v>5</v>
      </c>
      <c r="AR7" s="33">
        <v>200</v>
      </c>
      <c r="AS7" s="89" t="s">
        <v>214</v>
      </c>
      <c r="AT7" s="50">
        <v>5</v>
      </c>
      <c r="AU7" s="33">
        <v>210</v>
      </c>
      <c r="AV7" s="13" t="s">
        <v>207</v>
      </c>
      <c r="AW7" s="50">
        <v>5</v>
      </c>
      <c r="AX7" s="33">
        <v>190</v>
      </c>
      <c r="AZ7" s="61">
        <v>4</v>
      </c>
      <c r="BA7" s="62">
        <v>210</v>
      </c>
      <c r="BB7" s="62">
        <v>0.5</v>
      </c>
      <c r="BC7" s="63">
        <v>8</v>
      </c>
      <c r="BD7" s="54" t="s">
        <v>209</v>
      </c>
      <c r="BE7" s="62"/>
      <c r="BF7" s="63"/>
      <c r="BG7" s="62"/>
      <c r="BH7" s="62"/>
      <c r="BI7" s="63"/>
      <c r="BJ7" s="62"/>
      <c r="BK7" s="62"/>
      <c r="BL7" s="63"/>
      <c r="BM7" s="54"/>
      <c r="BN7" s="62"/>
      <c r="BO7" s="63"/>
      <c r="BP7" s="62"/>
      <c r="BQ7" s="62"/>
      <c r="BR7" s="63"/>
      <c r="BS7" s="62"/>
      <c r="BT7" s="62"/>
      <c r="BU7" s="63"/>
      <c r="BV7" s="62"/>
      <c r="BW7" s="62"/>
      <c r="BX7" s="63"/>
      <c r="BY7" s="62"/>
      <c r="BZ7" s="62"/>
      <c r="CA7" s="63"/>
      <c r="CB7" s="62"/>
      <c r="CC7" s="62"/>
      <c r="CD7" s="64"/>
    </row>
    <row r="8" spans="2:82" x14ac:dyDescent="0.4">
      <c r="B8" s="3">
        <v>6</v>
      </c>
      <c r="C8" s="6">
        <v>1</v>
      </c>
      <c r="D8" s="6">
        <v>-1</v>
      </c>
      <c r="E8" s="18">
        <v>1</v>
      </c>
      <c r="F8" s="44"/>
      <c r="G8" s="44" t="s">
        <v>124</v>
      </c>
      <c r="H8" s="44" t="s">
        <v>125</v>
      </c>
      <c r="I8" s="45" t="s">
        <v>126</v>
      </c>
      <c r="J8" s="54">
        <v>5</v>
      </c>
      <c r="K8" s="62">
        <f t="shared" si="1"/>
        <v>148.5</v>
      </c>
      <c r="L8" s="62">
        <f t="shared" si="2"/>
        <v>0.4</v>
      </c>
      <c r="M8" s="63">
        <f t="shared" si="3"/>
        <v>10</v>
      </c>
      <c r="N8" s="63" t="s">
        <v>92</v>
      </c>
      <c r="O8" s="52">
        <f t="shared" si="4"/>
        <v>300</v>
      </c>
      <c r="P8" s="52">
        <f t="shared" si="5"/>
        <v>21</v>
      </c>
      <c r="Q8" s="52" t="s">
        <v>88</v>
      </c>
      <c r="R8" s="52">
        <f t="shared" si="6"/>
        <v>230</v>
      </c>
      <c r="S8" s="52">
        <f t="shared" si="7"/>
        <v>13</v>
      </c>
      <c r="T8" s="52" t="s">
        <v>87</v>
      </c>
      <c r="U8" s="52">
        <f t="shared" si="8"/>
        <v>275</v>
      </c>
      <c r="V8" s="52">
        <f t="shared" si="9"/>
        <v>2</v>
      </c>
      <c r="W8" s="53" t="str">
        <f t="shared" si="10"/>
        <v>5--1</v>
      </c>
      <c r="X8" s="52">
        <f t="shared" si="11"/>
        <v>290</v>
      </c>
      <c r="Y8" s="52">
        <f t="shared" si="12"/>
        <v>10</v>
      </c>
      <c r="Z8" s="52" t="str">
        <f t="shared" si="13"/>
        <v>5--2</v>
      </c>
      <c r="AA8" s="52">
        <f t="shared" si="14"/>
        <v>285</v>
      </c>
      <c r="AB8" s="52">
        <f t="shared" si="15"/>
        <v>18</v>
      </c>
      <c r="AC8" s="55" t="str">
        <f t="shared" si="16"/>
        <v>5--3</v>
      </c>
      <c r="AD8" s="52">
        <f t="shared" si="17"/>
        <v>295</v>
      </c>
      <c r="AE8" s="52">
        <f t="shared" si="18"/>
        <v>16</v>
      </c>
      <c r="AF8" s="53" t="str">
        <f t="shared" si="19"/>
        <v>5--1</v>
      </c>
      <c r="AG8" s="52">
        <f t="shared" si="20"/>
        <v>345</v>
      </c>
      <c r="AH8" s="52">
        <f t="shared" si="21"/>
        <v>22</v>
      </c>
      <c r="AI8" s="52" t="str">
        <f t="shared" si="22"/>
        <v>5--2</v>
      </c>
      <c r="AJ8" s="52">
        <f t="shared" si="23"/>
        <v>270</v>
      </c>
      <c r="AK8" s="52">
        <f t="shared" si="24"/>
        <v>7</v>
      </c>
      <c r="AL8" s="55" t="str">
        <f t="shared" si="25"/>
        <v>5--3</v>
      </c>
      <c r="AM8" s="52">
        <f t="shared" si="26"/>
        <v>385</v>
      </c>
      <c r="AN8" s="52">
        <f t="shared" si="27"/>
        <v>12</v>
      </c>
      <c r="AP8" s="13" t="s">
        <v>194</v>
      </c>
      <c r="AQ8" s="50">
        <v>6</v>
      </c>
      <c r="AR8" s="33">
        <v>200</v>
      </c>
      <c r="AS8" s="13" t="s">
        <v>90</v>
      </c>
      <c r="AT8" s="50">
        <v>6</v>
      </c>
      <c r="AU8" s="33">
        <v>150</v>
      </c>
      <c r="AV8" s="13" t="s">
        <v>206</v>
      </c>
      <c r="AW8" s="50">
        <v>6</v>
      </c>
      <c r="AX8" s="33">
        <v>160</v>
      </c>
      <c r="AZ8" s="61">
        <v>5</v>
      </c>
      <c r="BA8" s="62">
        <v>148.5</v>
      </c>
      <c r="BB8" s="62">
        <v>0.4</v>
      </c>
      <c r="BC8" s="63">
        <v>10</v>
      </c>
      <c r="BD8" s="54" t="s">
        <v>190</v>
      </c>
      <c r="BE8" s="62"/>
      <c r="BF8" s="63"/>
      <c r="BG8" s="62"/>
      <c r="BH8" s="62"/>
      <c r="BI8" s="63"/>
      <c r="BJ8" s="62"/>
      <c r="BK8" s="62"/>
      <c r="BL8" s="63"/>
      <c r="BM8" s="54"/>
      <c r="BN8" s="62"/>
      <c r="BO8" s="63"/>
      <c r="BP8" s="62"/>
      <c r="BQ8" s="62"/>
      <c r="BR8" s="63"/>
      <c r="BS8" s="62"/>
      <c r="BT8" s="62"/>
      <c r="BU8" s="63"/>
      <c r="BV8" s="62"/>
      <c r="BW8" s="62"/>
      <c r="BX8" s="63"/>
      <c r="BY8" s="62"/>
      <c r="BZ8" s="62"/>
      <c r="CA8" s="63"/>
      <c r="CB8" s="62"/>
      <c r="CC8" s="62"/>
      <c r="CD8" s="64"/>
    </row>
    <row r="9" spans="2:82" x14ac:dyDescent="0.4">
      <c r="B9" s="3">
        <v>7</v>
      </c>
      <c r="C9" s="6">
        <v>-1</v>
      </c>
      <c r="D9" s="6">
        <v>1</v>
      </c>
      <c r="E9" s="18">
        <v>1</v>
      </c>
      <c r="F9" s="6">
        <v>1</v>
      </c>
      <c r="G9" s="6">
        <f t="shared" ref="G9:G15" si="28">K12</f>
        <v>127.52850000000001</v>
      </c>
      <c r="H9" s="6">
        <f t="shared" ref="H9:H15" si="29">L12*K12</f>
        <v>57.387825000000007</v>
      </c>
      <c r="I9" s="33">
        <f t="shared" ref="I9:I15" si="30">M12</f>
        <v>9</v>
      </c>
      <c r="J9" s="54">
        <v>6</v>
      </c>
      <c r="K9" s="62">
        <f t="shared" si="1"/>
        <v>210</v>
      </c>
      <c r="L9" s="62">
        <f t="shared" si="2"/>
        <v>0.4</v>
      </c>
      <c r="M9" s="63">
        <f t="shared" si="3"/>
        <v>10</v>
      </c>
      <c r="N9" s="63" t="s">
        <v>71</v>
      </c>
      <c r="O9" s="52">
        <f t="shared" si="4"/>
        <v>140</v>
      </c>
      <c r="P9" s="52">
        <f t="shared" si="5"/>
        <v>16</v>
      </c>
      <c r="Q9" s="52" t="s">
        <v>89</v>
      </c>
      <c r="R9" s="52">
        <f t="shared" si="6"/>
        <v>200</v>
      </c>
      <c r="S9" s="52">
        <f t="shared" si="7"/>
        <v>6</v>
      </c>
      <c r="T9" s="52" t="s">
        <v>82</v>
      </c>
      <c r="U9" s="52">
        <f t="shared" si="8"/>
        <v>145</v>
      </c>
      <c r="V9" s="52">
        <f t="shared" si="9"/>
        <v>20</v>
      </c>
      <c r="W9" s="53" t="str">
        <f t="shared" si="10"/>
        <v>6--1</v>
      </c>
      <c r="X9" s="52">
        <f t="shared" si="11"/>
        <v>150</v>
      </c>
      <c r="Y9" s="52">
        <f t="shared" si="12"/>
        <v>7</v>
      </c>
      <c r="Z9" s="52" t="str">
        <f t="shared" si="13"/>
        <v>6--2</v>
      </c>
      <c r="AA9" s="52">
        <f t="shared" si="14"/>
        <v>150</v>
      </c>
      <c r="AB9" s="52">
        <f t="shared" si="15"/>
        <v>1</v>
      </c>
      <c r="AC9" s="55" t="str">
        <f t="shared" si="16"/>
        <v>6--3</v>
      </c>
      <c r="AD9" s="52">
        <f t="shared" si="17"/>
        <v>140</v>
      </c>
      <c r="AE9" s="52">
        <f t="shared" si="18"/>
        <v>3</v>
      </c>
      <c r="AF9" s="53" t="str">
        <f t="shared" si="19"/>
        <v>6--1</v>
      </c>
      <c r="AG9" s="52">
        <f t="shared" si="20"/>
        <v>145</v>
      </c>
      <c r="AH9" s="52">
        <f t="shared" si="21"/>
        <v>18</v>
      </c>
      <c r="AI9" s="52" t="str">
        <f t="shared" si="22"/>
        <v>6--2</v>
      </c>
      <c r="AJ9" s="52">
        <f t="shared" si="23"/>
        <v>185</v>
      </c>
      <c r="AK9" s="52">
        <f t="shared" si="24"/>
        <v>17</v>
      </c>
      <c r="AL9" s="55" t="str">
        <f t="shared" si="25"/>
        <v>6--3</v>
      </c>
      <c r="AM9" s="52">
        <f t="shared" si="26"/>
        <v>135</v>
      </c>
      <c r="AN9" s="52">
        <f t="shared" si="27"/>
        <v>10</v>
      </c>
      <c r="AP9" s="13" t="s">
        <v>80</v>
      </c>
      <c r="AQ9" s="50">
        <v>7</v>
      </c>
      <c r="AR9" s="33">
        <v>220</v>
      </c>
      <c r="AS9" s="13" t="s">
        <v>188</v>
      </c>
      <c r="AT9" s="50">
        <v>7</v>
      </c>
      <c r="AU9" s="33">
        <v>150</v>
      </c>
      <c r="AV9" s="13" t="s">
        <v>191</v>
      </c>
      <c r="AW9" s="50">
        <v>7</v>
      </c>
      <c r="AX9" s="33">
        <v>270</v>
      </c>
      <c r="AZ9" s="61">
        <v>6</v>
      </c>
      <c r="BA9" s="62">
        <v>210</v>
      </c>
      <c r="BB9" s="62">
        <v>0.4</v>
      </c>
      <c r="BC9" s="63">
        <v>10</v>
      </c>
      <c r="BD9" s="54" t="s">
        <v>188</v>
      </c>
      <c r="BE9" s="62"/>
      <c r="BF9" s="63"/>
      <c r="BG9" s="62"/>
      <c r="BH9" s="62"/>
      <c r="BI9" s="63"/>
      <c r="BJ9" s="62"/>
      <c r="BK9" s="62"/>
      <c r="BL9" s="63"/>
      <c r="BM9" s="54"/>
      <c r="BN9" s="62"/>
      <c r="BO9" s="63"/>
      <c r="BP9" s="62"/>
      <c r="BQ9" s="62"/>
      <c r="BR9" s="63"/>
      <c r="BS9" s="62"/>
      <c r="BT9" s="62"/>
      <c r="BU9" s="63"/>
      <c r="BV9" s="62"/>
      <c r="BW9" s="62"/>
      <c r="BX9" s="63"/>
      <c r="BY9" s="62"/>
      <c r="BZ9" s="62"/>
      <c r="CA9" s="63"/>
      <c r="CB9" s="62"/>
      <c r="CC9" s="62"/>
      <c r="CD9" s="64"/>
    </row>
    <row r="10" spans="2:82" x14ac:dyDescent="0.4">
      <c r="B10" s="3">
        <v>8</v>
      </c>
      <c r="C10" s="6">
        <v>1</v>
      </c>
      <c r="D10" s="6">
        <v>1</v>
      </c>
      <c r="E10" s="18">
        <v>1</v>
      </c>
      <c r="F10" s="6">
        <v>2</v>
      </c>
      <c r="G10" s="6">
        <f t="shared" si="28"/>
        <v>230.97149999999999</v>
      </c>
      <c r="H10" s="6">
        <f t="shared" si="29"/>
        <v>103.937175</v>
      </c>
      <c r="I10" s="33">
        <f t="shared" si="30"/>
        <v>9</v>
      </c>
      <c r="J10" s="54">
        <v>7</v>
      </c>
      <c r="K10" s="62">
        <f t="shared" si="1"/>
        <v>148.5</v>
      </c>
      <c r="L10" s="62">
        <f t="shared" si="2"/>
        <v>0.5</v>
      </c>
      <c r="M10" s="63">
        <f t="shared" si="3"/>
        <v>10</v>
      </c>
      <c r="N10" s="63" t="s">
        <v>94</v>
      </c>
      <c r="O10" s="52">
        <f t="shared" si="4"/>
        <v>175</v>
      </c>
      <c r="P10" s="52">
        <f t="shared" si="5"/>
        <v>22</v>
      </c>
      <c r="Q10" s="52" t="s">
        <v>76</v>
      </c>
      <c r="R10" s="52">
        <f t="shared" si="6"/>
        <v>230</v>
      </c>
      <c r="S10" s="52">
        <f t="shared" si="7"/>
        <v>14</v>
      </c>
      <c r="T10" s="52" t="s">
        <v>84</v>
      </c>
      <c r="U10" s="52">
        <f t="shared" si="8"/>
        <v>245</v>
      </c>
      <c r="V10" s="52">
        <f t="shared" si="9"/>
        <v>19</v>
      </c>
      <c r="W10" s="53" t="str">
        <f t="shared" si="10"/>
        <v>7--1</v>
      </c>
      <c r="X10" s="52">
        <f t="shared" si="11"/>
        <v>210</v>
      </c>
      <c r="Y10" s="52">
        <f t="shared" si="12"/>
        <v>8</v>
      </c>
      <c r="Z10" s="52" t="str">
        <f t="shared" si="13"/>
        <v>7--2</v>
      </c>
      <c r="AA10" s="52">
        <f t="shared" si="14"/>
        <v>210</v>
      </c>
      <c r="AB10" s="52">
        <f t="shared" si="15"/>
        <v>13</v>
      </c>
      <c r="AC10" s="55" t="str">
        <f t="shared" si="16"/>
        <v>7--3</v>
      </c>
      <c r="AD10" s="52">
        <f t="shared" si="17"/>
        <v>210</v>
      </c>
      <c r="AE10" s="52">
        <f t="shared" si="18"/>
        <v>5</v>
      </c>
      <c r="AF10" s="53" t="str">
        <f t="shared" si="19"/>
        <v>7--1</v>
      </c>
      <c r="AG10" s="52">
        <f t="shared" si="20"/>
        <v>230</v>
      </c>
      <c r="AH10" s="52">
        <f t="shared" si="21"/>
        <v>9</v>
      </c>
      <c r="AI10" s="52" t="str">
        <f t="shared" si="22"/>
        <v>7--2</v>
      </c>
      <c r="AJ10" s="52">
        <f t="shared" si="23"/>
        <v>245</v>
      </c>
      <c r="AK10" s="52">
        <f t="shared" si="24"/>
        <v>13</v>
      </c>
      <c r="AL10" s="55" t="str">
        <f t="shared" si="25"/>
        <v>7--3</v>
      </c>
      <c r="AM10" s="52">
        <f t="shared" si="26"/>
        <v>275</v>
      </c>
      <c r="AN10" s="52">
        <f t="shared" si="27"/>
        <v>19</v>
      </c>
      <c r="AP10" s="13" t="s">
        <v>75</v>
      </c>
      <c r="AQ10" s="50">
        <v>8</v>
      </c>
      <c r="AR10" s="33">
        <v>200</v>
      </c>
      <c r="AS10" s="13" t="s">
        <v>212</v>
      </c>
      <c r="AT10" s="50">
        <v>8</v>
      </c>
      <c r="AU10" s="33">
        <v>210</v>
      </c>
      <c r="AV10" s="13" t="s">
        <v>215</v>
      </c>
      <c r="AW10" s="50">
        <v>8</v>
      </c>
      <c r="AX10" s="33">
        <v>205</v>
      </c>
      <c r="AZ10" s="61">
        <v>7</v>
      </c>
      <c r="BA10" s="62">
        <v>148.5</v>
      </c>
      <c r="BB10" s="62">
        <v>0.5</v>
      </c>
      <c r="BC10" s="63">
        <v>10</v>
      </c>
      <c r="BD10" s="54" t="s">
        <v>212</v>
      </c>
      <c r="BE10" s="62"/>
      <c r="BF10" s="63"/>
      <c r="BG10" s="62"/>
      <c r="BH10" s="62"/>
      <c r="BI10" s="63"/>
      <c r="BJ10" s="62"/>
      <c r="BK10" s="62"/>
      <c r="BL10" s="63"/>
      <c r="BM10" s="54"/>
      <c r="BN10" s="62"/>
      <c r="BO10" s="63"/>
      <c r="BP10" s="62"/>
      <c r="BQ10" s="62"/>
      <c r="BR10" s="63"/>
      <c r="BS10" s="62"/>
      <c r="BT10" s="62"/>
      <c r="BU10" s="63"/>
      <c r="BV10" s="62"/>
      <c r="BW10" s="62"/>
      <c r="BX10" s="63"/>
      <c r="BY10" s="62"/>
      <c r="BZ10" s="62"/>
      <c r="CA10" s="63"/>
      <c r="CB10" s="62"/>
      <c r="CC10" s="62"/>
      <c r="CD10" s="64"/>
    </row>
    <row r="11" spans="2:82" ht="17.5" thickBot="1" x14ac:dyDescent="0.45">
      <c r="B11" s="81">
        <v>9</v>
      </c>
      <c r="C11" s="44">
        <v>-1.6819999999999999</v>
      </c>
      <c r="D11" s="44">
        <v>0</v>
      </c>
      <c r="E11" s="82">
        <v>0</v>
      </c>
      <c r="F11" s="6">
        <v>3</v>
      </c>
      <c r="G11" s="6">
        <f t="shared" si="28"/>
        <v>179.25</v>
      </c>
      <c r="H11" s="6">
        <f t="shared" si="29"/>
        <v>65.587575000000001</v>
      </c>
      <c r="I11" s="33">
        <f t="shared" si="30"/>
        <v>9</v>
      </c>
      <c r="J11" s="69">
        <v>8</v>
      </c>
      <c r="K11" s="29">
        <f t="shared" si="1"/>
        <v>210</v>
      </c>
      <c r="L11" s="29">
        <f t="shared" si="2"/>
        <v>0.5</v>
      </c>
      <c r="M11" s="65">
        <f t="shared" si="3"/>
        <v>10</v>
      </c>
      <c r="N11" s="65" t="s">
        <v>83</v>
      </c>
      <c r="O11" s="70">
        <f t="shared" si="4"/>
        <v>180</v>
      </c>
      <c r="P11" s="70">
        <f t="shared" si="5"/>
        <v>1</v>
      </c>
      <c r="Q11" s="70" t="s">
        <v>73</v>
      </c>
      <c r="R11" s="70">
        <f t="shared" si="6"/>
        <v>200</v>
      </c>
      <c r="S11" s="70">
        <f t="shared" si="7"/>
        <v>5</v>
      </c>
      <c r="T11" s="70" t="s">
        <v>75</v>
      </c>
      <c r="U11" s="70">
        <f t="shared" si="8"/>
        <v>200</v>
      </c>
      <c r="V11" s="70">
        <f t="shared" si="9"/>
        <v>8</v>
      </c>
      <c r="W11" s="28" t="str">
        <f t="shared" si="10"/>
        <v>8--1</v>
      </c>
      <c r="X11" s="70">
        <f t="shared" si="11"/>
        <v>175</v>
      </c>
      <c r="Y11" s="70">
        <f t="shared" si="12"/>
        <v>20</v>
      </c>
      <c r="Z11" s="70" t="str">
        <f t="shared" si="13"/>
        <v>8--2</v>
      </c>
      <c r="AA11" s="70">
        <f t="shared" si="14"/>
        <v>250</v>
      </c>
      <c r="AB11" s="70">
        <f t="shared" si="15"/>
        <v>15</v>
      </c>
      <c r="AC11" s="71" t="str">
        <f t="shared" si="16"/>
        <v>8--3</v>
      </c>
      <c r="AD11" s="70">
        <f t="shared" si="17"/>
        <v>175</v>
      </c>
      <c r="AE11" s="70">
        <f t="shared" si="18"/>
        <v>22</v>
      </c>
      <c r="AF11" s="28" t="str">
        <f t="shared" si="19"/>
        <v>8--1</v>
      </c>
      <c r="AG11" s="70">
        <f t="shared" si="20"/>
        <v>205</v>
      </c>
      <c r="AH11" s="70">
        <f t="shared" si="21"/>
        <v>8</v>
      </c>
      <c r="AI11" s="70" t="str">
        <f t="shared" si="22"/>
        <v>8--2</v>
      </c>
      <c r="AJ11" s="70">
        <f t="shared" si="23"/>
        <v>205</v>
      </c>
      <c r="AK11" s="70">
        <f t="shared" si="24"/>
        <v>14</v>
      </c>
      <c r="AL11" s="71" t="str">
        <f t="shared" si="25"/>
        <v>8--3</v>
      </c>
      <c r="AM11" s="70">
        <f t="shared" si="26"/>
        <v>205</v>
      </c>
      <c r="AN11" s="70">
        <f t="shared" si="27"/>
        <v>1</v>
      </c>
      <c r="AP11" s="89" t="s">
        <v>93</v>
      </c>
      <c r="AQ11" s="50">
        <v>9</v>
      </c>
      <c r="AR11" s="33">
        <v>150</v>
      </c>
      <c r="AS11" s="13" t="s">
        <v>211</v>
      </c>
      <c r="AT11" s="50">
        <v>9</v>
      </c>
      <c r="AU11" s="33">
        <v>155</v>
      </c>
      <c r="AV11" s="13" t="s">
        <v>94</v>
      </c>
      <c r="AW11" s="50">
        <v>9</v>
      </c>
      <c r="AX11" s="33">
        <v>230</v>
      </c>
      <c r="AZ11" s="19">
        <v>8</v>
      </c>
      <c r="BA11" s="20">
        <v>210</v>
      </c>
      <c r="BB11" s="20">
        <v>0.5</v>
      </c>
      <c r="BC11" s="49">
        <v>10</v>
      </c>
      <c r="BD11" s="8" t="s">
        <v>215</v>
      </c>
      <c r="BE11" s="20"/>
      <c r="BF11" s="49"/>
      <c r="BG11" s="20"/>
      <c r="BH11" s="20"/>
      <c r="BI11" s="49"/>
      <c r="BJ11" s="20"/>
      <c r="BK11" s="20"/>
      <c r="BL11" s="49"/>
      <c r="BM11" s="8"/>
      <c r="BN11" s="20"/>
      <c r="BO11" s="49"/>
      <c r="BP11" s="20"/>
      <c r="BQ11" s="20"/>
      <c r="BR11" s="49"/>
      <c r="BS11" s="20"/>
      <c r="BT11" s="20"/>
      <c r="BU11" s="49"/>
      <c r="BV11" s="20"/>
      <c r="BW11" s="20"/>
      <c r="BX11" s="49"/>
      <c r="BY11" s="20"/>
      <c r="BZ11" s="20"/>
      <c r="CA11" s="49"/>
      <c r="CB11" s="20"/>
      <c r="CC11" s="20"/>
      <c r="CD11" s="21"/>
    </row>
    <row r="12" spans="2:82" x14ac:dyDescent="0.4">
      <c r="B12" s="3">
        <v>10</v>
      </c>
      <c r="C12" s="6">
        <v>1.6819999999999999</v>
      </c>
      <c r="D12" s="6">
        <v>0</v>
      </c>
      <c r="E12" s="18">
        <v>0</v>
      </c>
      <c r="F12" s="6">
        <v>4</v>
      </c>
      <c r="G12" s="6">
        <f t="shared" si="28"/>
        <v>179.25</v>
      </c>
      <c r="H12" s="6">
        <f t="shared" si="29"/>
        <v>95.737425000000002</v>
      </c>
      <c r="I12" s="33">
        <f t="shared" si="30"/>
        <v>9</v>
      </c>
      <c r="J12" s="59">
        <v>9</v>
      </c>
      <c r="K12" s="46">
        <f t="shared" si="1"/>
        <v>127.52850000000001</v>
      </c>
      <c r="L12" s="46">
        <f t="shared" si="2"/>
        <v>0.45</v>
      </c>
      <c r="M12" s="47">
        <f t="shared" si="3"/>
        <v>9</v>
      </c>
      <c r="N12" s="47" t="s">
        <v>174</v>
      </c>
      <c r="O12" s="66">
        <f t="shared" si="4"/>
        <v>355</v>
      </c>
      <c r="P12" s="66">
        <f t="shared" si="5"/>
        <v>37</v>
      </c>
      <c r="Q12" s="66" t="s">
        <v>179</v>
      </c>
      <c r="R12" s="66">
        <f t="shared" si="6"/>
        <v>280</v>
      </c>
      <c r="S12" s="66">
        <f t="shared" si="7"/>
        <v>31</v>
      </c>
      <c r="T12" s="66" t="s">
        <v>171</v>
      </c>
      <c r="U12" s="66">
        <f t="shared" si="8"/>
        <v>395</v>
      </c>
      <c r="V12" s="66">
        <f t="shared" si="9"/>
        <v>35</v>
      </c>
      <c r="W12" s="67" t="str">
        <f t="shared" si="10"/>
        <v>9--1</v>
      </c>
      <c r="X12" s="66">
        <f t="shared" si="11"/>
        <v>390</v>
      </c>
      <c r="Y12" s="66">
        <f t="shared" si="12"/>
        <v>45</v>
      </c>
      <c r="Z12" s="66" t="str">
        <f t="shared" si="13"/>
        <v>9--2</v>
      </c>
      <c r="AA12" s="66">
        <f t="shared" si="14"/>
        <v>350</v>
      </c>
      <c r="AB12" s="66">
        <f t="shared" si="15"/>
        <v>29</v>
      </c>
      <c r="AC12" s="68" t="str">
        <f t="shared" si="16"/>
        <v>9--3</v>
      </c>
      <c r="AD12" s="66">
        <f t="shared" si="17"/>
        <v>405</v>
      </c>
      <c r="AE12" s="66">
        <f t="shared" si="18"/>
        <v>39</v>
      </c>
      <c r="AF12" s="67" t="str">
        <f t="shared" si="19"/>
        <v>9--1</v>
      </c>
      <c r="AG12" s="66">
        <f t="shared" si="20"/>
        <v>300</v>
      </c>
      <c r="AH12" s="66">
        <f t="shared" si="21"/>
        <v>31</v>
      </c>
      <c r="AI12" s="66" t="str">
        <f t="shared" si="22"/>
        <v>9--2</v>
      </c>
      <c r="AJ12" s="66">
        <f t="shared" si="23"/>
        <v>350</v>
      </c>
      <c r="AK12" s="66">
        <f t="shared" si="24"/>
        <v>43</v>
      </c>
      <c r="AL12" s="68" t="str">
        <f t="shared" si="25"/>
        <v>9--3</v>
      </c>
      <c r="AM12" s="66">
        <f t="shared" si="26"/>
        <v>355</v>
      </c>
      <c r="AN12" s="66">
        <f t="shared" si="27"/>
        <v>39</v>
      </c>
      <c r="AP12" s="13" t="s">
        <v>85</v>
      </c>
      <c r="AQ12" s="50">
        <v>10</v>
      </c>
      <c r="AR12" s="33">
        <v>280</v>
      </c>
      <c r="AS12" s="13" t="s">
        <v>92</v>
      </c>
      <c r="AT12" s="50">
        <v>10</v>
      </c>
      <c r="AU12" s="33">
        <v>290</v>
      </c>
      <c r="AV12" s="13" t="s">
        <v>189</v>
      </c>
      <c r="AW12" s="50">
        <v>10</v>
      </c>
      <c r="AX12" s="33">
        <v>135</v>
      </c>
      <c r="AZ12">
        <v>9</v>
      </c>
      <c r="BA12">
        <v>135.76293295702732</v>
      </c>
      <c r="BB12">
        <v>0.45</v>
      </c>
      <c r="BC12" s="33">
        <v>9</v>
      </c>
      <c r="BD12" s="7" t="s">
        <v>217</v>
      </c>
      <c r="BE12" s="6"/>
      <c r="BF12" s="33"/>
      <c r="BG12" s="6"/>
      <c r="BH12" s="6"/>
      <c r="BI12" s="33"/>
      <c r="BJ12" s="6"/>
      <c r="BK12" s="6"/>
      <c r="BL12" s="33"/>
      <c r="BM12" s="7"/>
      <c r="BN12" s="6"/>
      <c r="BO12" s="33"/>
      <c r="BP12" s="6"/>
      <c r="BQ12" s="6"/>
      <c r="BR12" s="33"/>
      <c r="BS12" s="6"/>
      <c r="BT12" s="6"/>
      <c r="BU12" s="33"/>
      <c r="BX12" s="33"/>
      <c r="CA12" s="33"/>
    </row>
    <row r="13" spans="2:82" x14ac:dyDescent="0.4">
      <c r="B13" s="3">
        <v>11</v>
      </c>
      <c r="C13" s="6">
        <v>0</v>
      </c>
      <c r="D13" s="6">
        <v>-1.6819999999999999</v>
      </c>
      <c r="E13" s="18">
        <v>0</v>
      </c>
      <c r="F13" s="6">
        <v>5</v>
      </c>
      <c r="G13" s="6">
        <f t="shared" si="28"/>
        <v>179.25</v>
      </c>
      <c r="H13" s="6">
        <f t="shared" si="29"/>
        <v>80.662500000000009</v>
      </c>
      <c r="I13" s="33">
        <f t="shared" si="30"/>
        <v>7.3179999999999996</v>
      </c>
      <c r="J13" s="54">
        <v>10</v>
      </c>
      <c r="K13" s="62">
        <f t="shared" si="1"/>
        <v>230.97149999999999</v>
      </c>
      <c r="L13" s="62">
        <f t="shared" si="2"/>
        <v>0.45</v>
      </c>
      <c r="M13" s="63">
        <f t="shared" si="3"/>
        <v>9</v>
      </c>
      <c r="N13" s="63" t="s">
        <v>166</v>
      </c>
      <c r="O13" s="52">
        <f t="shared" si="4"/>
        <v>220</v>
      </c>
      <c r="P13" s="52">
        <f t="shared" si="5"/>
        <v>26</v>
      </c>
      <c r="Q13" s="52" t="s">
        <v>180</v>
      </c>
      <c r="R13" s="52">
        <f t="shared" si="6"/>
        <v>240</v>
      </c>
      <c r="S13" s="52">
        <f t="shared" si="7"/>
        <v>38</v>
      </c>
      <c r="T13" s="52" t="s">
        <v>183</v>
      </c>
      <c r="U13" s="52">
        <f t="shared" si="8"/>
        <v>225</v>
      </c>
      <c r="V13" s="52">
        <f t="shared" si="9"/>
        <v>25</v>
      </c>
      <c r="W13" s="53" t="str">
        <f t="shared" si="10"/>
        <v>10--1</v>
      </c>
      <c r="X13" s="52">
        <f t="shared" si="11"/>
        <v>300</v>
      </c>
      <c r="Y13" s="52">
        <f t="shared" si="12"/>
        <v>44</v>
      </c>
      <c r="Z13" s="52" t="str">
        <f t="shared" si="13"/>
        <v>10--2</v>
      </c>
      <c r="AA13" s="52">
        <f t="shared" si="14"/>
        <v>230</v>
      </c>
      <c r="AB13" s="52">
        <f t="shared" si="15"/>
        <v>40</v>
      </c>
      <c r="AC13" s="55" t="str">
        <f t="shared" si="16"/>
        <v>10--3</v>
      </c>
      <c r="AD13" s="52">
        <f t="shared" si="17"/>
        <v>200</v>
      </c>
      <c r="AE13" s="52">
        <f t="shared" si="18"/>
        <v>42</v>
      </c>
      <c r="AF13" s="53" t="str">
        <f t="shared" si="19"/>
        <v>10--1</v>
      </c>
      <c r="AG13" s="52">
        <f t="shared" si="20"/>
        <v>200</v>
      </c>
      <c r="AH13" s="52">
        <f t="shared" si="21"/>
        <v>26</v>
      </c>
      <c r="AI13" s="52" t="str">
        <f t="shared" si="22"/>
        <v>10--2</v>
      </c>
      <c r="AJ13" s="52">
        <f t="shared" si="23"/>
        <v>310</v>
      </c>
      <c r="AK13" s="52">
        <f t="shared" si="24"/>
        <v>42</v>
      </c>
      <c r="AL13" s="55" t="str">
        <f t="shared" si="25"/>
        <v>10--3</v>
      </c>
      <c r="AM13" s="52">
        <f t="shared" si="26"/>
        <v>215</v>
      </c>
      <c r="AN13" s="52">
        <f t="shared" si="27"/>
        <v>33</v>
      </c>
      <c r="AP13" s="13" t="s">
        <v>91</v>
      </c>
      <c r="AQ13" s="50">
        <v>11</v>
      </c>
      <c r="AR13" s="33">
        <v>240</v>
      </c>
      <c r="AS13" s="13" t="s">
        <v>205</v>
      </c>
      <c r="AT13" s="50">
        <v>11</v>
      </c>
      <c r="AU13" s="33">
        <v>165</v>
      </c>
      <c r="AV13" s="13" t="s">
        <v>195</v>
      </c>
      <c r="AW13" s="50">
        <v>11</v>
      </c>
      <c r="AX13" s="33">
        <v>285</v>
      </c>
      <c r="AZ13">
        <v>10</v>
      </c>
      <c r="BA13">
        <v>222.73706704297268</v>
      </c>
      <c r="BB13">
        <v>0.45</v>
      </c>
      <c r="BC13" s="33">
        <v>9</v>
      </c>
      <c r="BD13" s="7" t="s">
        <v>218</v>
      </c>
      <c r="BE13" s="6"/>
      <c r="BF13" s="33"/>
      <c r="BG13" s="6"/>
      <c r="BH13" s="6"/>
      <c r="BI13" s="33"/>
      <c r="BJ13" s="6"/>
      <c r="BK13" s="6"/>
      <c r="BL13" s="33"/>
      <c r="BM13" s="7"/>
      <c r="BN13" s="6"/>
      <c r="BO13" s="33"/>
      <c r="BP13" s="6"/>
      <c r="BQ13" s="6"/>
      <c r="BR13" s="33"/>
      <c r="BS13" s="6"/>
      <c r="BT13" s="6"/>
      <c r="BU13" s="33"/>
      <c r="BX13" s="33"/>
      <c r="CA13" s="33"/>
    </row>
    <row r="14" spans="2:82" x14ac:dyDescent="0.4">
      <c r="B14" s="3">
        <v>12</v>
      </c>
      <c r="C14" s="6">
        <v>0</v>
      </c>
      <c r="D14" s="6">
        <v>1.6819999999999999</v>
      </c>
      <c r="E14" s="18">
        <v>0</v>
      </c>
      <c r="F14" s="6">
        <v>6</v>
      </c>
      <c r="G14" s="6">
        <f t="shared" si="28"/>
        <v>179.25</v>
      </c>
      <c r="H14" s="6">
        <f t="shared" si="29"/>
        <v>80.662500000000009</v>
      </c>
      <c r="I14" s="33">
        <f t="shared" si="30"/>
        <v>10.682</v>
      </c>
      <c r="J14" s="54">
        <v>11</v>
      </c>
      <c r="K14" s="62">
        <f t="shared" si="1"/>
        <v>179.25</v>
      </c>
      <c r="L14" s="62">
        <f t="shared" si="2"/>
        <v>0.3659</v>
      </c>
      <c r="M14" s="63">
        <f t="shared" si="3"/>
        <v>9</v>
      </c>
      <c r="N14" s="63" t="s">
        <v>175</v>
      </c>
      <c r="O14" s="52">
        <f t="shared" si="4"/>
        <v>330</v>
      </c>
      <c r="P14" s="52">
        <f t="shared" si="5"/>
        <v>32</v>
      </c>
      <c r="Q14" s="52" t="s">
        <v>172</v>
      </c>
      <c r="R14" s="52">
        <f t="shared" si="6"/>
        <v>345</v>
      </c>
      <c r="S14" s="52">
        <f t="shared" si="7"/>
        <v>36</v>
      </c>
      <c r="T14" s="52" t="s">
        <v>184</v>
      </c>
      <c r="U14" s="52">
        <f t="shared" si="8"/>
        <v>370</v>
      </c>
      <c r="V14" s="52">
        <f t="shared" si="9"/>
        <v>45</v>
      </c>
      <c r="W14" s="53" t="str">
        <f t="shared" si="10"/>
        <v>11--1</v>
      </c>
      <c r="X14" s="52">
        <f t="shared" si="11"/>
        <v>350</v>
      </c>
      <c r="Y14" s="52">
        <f t="shared" si="12"/>
        <v>38</v>
      </c>
      <c r="Z14" s="52" t="str">
        <f t="shared" si="13"/>
        <v>11--2</v>
      </c>
      <c r="AA14" s="52">
        <f t="shared" si="14"/>
        <v>370</v>
      </c>
      <c r="AB14" s="52">
        <f t="shared" si="15"/>
        <v>27</v>
      </c>
      <c r="AC14" s="55" t="str">
        <f t="shared" si="16"/>
        <v>11--3</v>
      </c>
      <c r="AD14" s="52">
        <f t="shared" si="17"/>
        <v>385</v>
      </c>
      <c r="AE14" s="52">
        <f t="shared" si="18"/>
        <v>35</v>
      </c>
      <c r="AF14" s="53" t="str">
        <f t="shared" si="19"/>
        <v>11--1</v>
      </c>
      <c r="AG14" s="52">
        <f t="shared" si="20"/>
        <v>410</v>
      </c>
      <c r="AH14" s="52">
        <f t="shared" si="21"/>
        <v>37</v>
      </c>
      <c r="AI14" s="52" t="str">
        <f t="shared" si="22"/>
        <v>11--2</v>
      </c>
      <c r="AJ14" s="52">
        <f t="shared" si="23"/>
        <v>410</v>
      </c>
      <c r="AK14" s="52">
        <f t="shared" si="24"/>
        <v>30</v>
      </c>
      <c r="AL14" s="55" t="str">
        <f t="shared" si="25"/>
        <v>11--3</v>
      </c>
      <c r="AM14" s="52">
        <f t="shared" si="26"/>
        <v>400</v>
      </c>
      <c r="AN14" s="52">
        <f t="shared" si="27"/>
        <v>44</v>
      </c>
      <c r="AP14" s="13" t="s">
        <v>79</v>
      </c>
      <c r="AQ14" s="50">
        <v>12</v>
      </c>
      <c r="AR14" s="33">
        <v>150</v>
      </c>
      <c r="AS14" s="13" t="s">
        <v>77</v>
      </c>
      <c r="AT14" s="50">
        <v>12</v>
      </c>
      <c r="AU14" s="33">
        <v>170</v>
      </c>
      <c r="AV14" s="13" t="s">
        <v>192</v>
      </c>
      <c r="AW14" s="50">
        <v>12</v>
      </c>
      <c r="AX14" s="33">
        <v>385</v>
      </c>
      <c r="AZ14">
        <v>11</v>
      </c>
      <c r="BA14">
        <v>179.25</v>
      </c>
      <c r="BB14">
        <v>0.37928932188134529</v>
      </c>
      <c r="BC14" s="33">
        <v>9</v>
      </c>
      <c r="BD14" s="7" t="s">
        <v>187</v>
      </c>
      <c r="BE14" s="6"/>
      <c r="BF14" s="33"/>
      <c r="BG14" s="6"/>
      <c r="BH14" s="6"/>
      <c r="BI14" s="33"/>
      <c r="BJ14" s="6"/>
      <c r="BK14" s="6"/>
      <c r="BL14" s="33"/>
      <c r="BM14" s="7"/>
      <c r="BN14" s="6"/>
      <c r="BO14" s="33"/>
      <c r="BP14" s="6"/>
      <c r="BQ14" s="6"/>
      <c r="BR14" s="33"/>
      <c r="BS14" s="6"/>
      <c r="BT14" s="6"/>
      <c r="BU14" s="33"/>
      <c r="BX14" s="33"/>
      <c r="CA14" s="33"/>
    </row>
    <row r="15" spans="2:82" x14ac:dyDescent="0.4">
      <c r="B15" s="3">
        <v>13</v>
      </c>
      <c r="C15" s="6">
        <v>0</v>
      </c>
      <c r="D15" s="6">
        <v>0</v>
      </c>
      <c r="E15" s="18">
        <v>-1.6819999999999999</v>
      </c>
      <c r="F15" s="46">
        <v>7</v>
      </c>
      <c r="G15" s="46">
        <f t="shared" si="28"/>
        <v>179.25</v>
      </c>
      <c r="H15" s="46">
        <f t="shared" si="29"/>
        <v>80.662500000000009</v>
      </c>
      <c r="I15" s="47">
        <f t="shared" si="30"/>
        <v>9</v>
      </c>
      <c r="J15" s="54">
        <v>12</v>
      </c>
      <c r="K15" s="62">
        <f t="shared" si="1"/>
        <v>179.25</v>
      </c>
      <c r="L15" s="62">
        <f t="shared" si="2"/>
        <v>0.53410000000000002</v>
      </c>
      <c r="M15" s="63">
        <f t="shared" si="3"/>
        <v>9</v>
      </c>
      <c r="N15" s="63" t="s">
        <v>176</v>
      </c>
      <c r="O15" s="52">
        <f t="shared" si="4"/>
        <v>220</v>
      </c>
      <c r="P15" s="52">
        <f t="shared" si="5"/>
        <v>42</v>
      </c>
      <c r="Q15" s="52" t="s">
        <v>181</v>
      </c>
      <c r="R15" s="52">
        <f t="shared" si="6"/>
        <v>240</v>
      </c>
      <c r="S15" s="52">
        <f t="shared" si="7"/>
        <v>34</v>
      </c>
      <c r="T15" s="52" t="s">
        <v>170</v>
      </c>
      <c r="U15" s="52">
        <f t="shared" si="8"/>
        <v>260</v>
      </c>
      <c r="V15" s="52">
        <f t="shared" si="9"/>
        <v>30</v>
      </c>
      <c r="W15" s="53" t="str">
        <f t="shared" si="10"/>
        <v>12--1</v>
      </c>
      <c r="X15" s="52">
        <f t="shared" si="11"/>
        <v>215</v>
      </c>
      <c r="Y15" s="52">
        <f t="shared" si="12"/>
        <v>37</v>
      </c>
      <c r="Z15" s="52" t="str">
        <f t="shared" si="13"/>
        <v>12--2</v>
      </c>
      <c r="AA15" s="52">
        <f t="shared" si="14"/>
        <v>230</v>
      </c>
      <c r="AB15" s="52">
        <f t="shared" si="15"/>
        <v>31</v>
      </c>
      <c r="AC15" s="55" t="str">
        <f t="shared" si="16"/>
        <v>12--3</v>
      </c>
      <c r="AD15" s="52">
        <f t="shared" si="17"/>
        <v>285</v>
      </c>
      <c r="AE15" s="52">
        <f t="shared" si="18"/>
        <v>30</v>
      </c>
      <c r="AF15" s="53" t="str">
        <f t="shared" si="19"/>
        <v>12--1</v>
      </c>
      <c r="AG15" s="52">
        <f t="shared" si="20"/>
        <v>215</v>
      </c>
      <c r="AH15" s="52">
        <f t="shared" si="21"/>
        <v>29</v>
      </c>
      <c r="AI15" s="52" t="str">
        <f t="shared" si="22"/>
        <v>12--2</v>
      </c>
      <c r="AJ15" s="52">
        <f t="shared" si="23"/>
        <v>275</v>
      </c>
      <c r="AK15" s="52">
        <f t="shared" si="24"/>
        <v>45</v>
      </c>
      <c r="AL15" s="55" t="str">
        <f t="shared" si="25"/>
        <v>12--3</v>
      </c>
      <c r="AM15" s="52">
        <f t="shared" si="26"/>
        <v>270</v>
      </c>
      <c r="AN15" s="52">
        <f t="shared" si="27"/>
        <v>36</v>
      </c>
      <c r="AP15" s="89" t="s">
        <v>191</v>
      </c>
      <c r="AQ15" s="50">
        <v>13</v>
      </c>
      <c r="AR15" s="33">
        <v>230</v>
      </c>
      <c r="AS15" s="89" t="s">
        <v>213</v>
      </c>
      <c r="AT15" s="50">
        <v>13</v>
      </c>
      <c r="AU15" s="33">
        <v>210</v>
      </c>
      <c r="AV15" s="13" t="s">
        <v>76</v>
      </c>
      <c r="AW15" s="50">
        <v>13</v>
      </c>
      <c r="AX15" s="33">
        <v>245</v>
      </c>
      <c r="AZ15">
        <v>12</v>
      </c>
      <c r="BA15">
        <v>179.25</v>
      </c>
      <c r="BB15">
        <v>0.52071067811865479</v>
      </c>
      <c r="BC15" s="33">
        <v>9</v>
      </c>
      <c r="BD15" s="7" t="s">
        <v>219</v>
      </c>
      <c r="BE15" s="6"/>
      <c r="BF15" s="33"/>
      <c r="BG15" s="6"/>
      <c r="BH15" s="6"/>
      <c r="BI15" s="33"/>
      <c r="BJ15" s="6"/>
      <c r="BK15" s="6"/>
      <c r="BL15" s="33"/>
      <c r="BM15" s="7"/>
      <c r="BN15" s="6"/>
      <c r="BO15" s="33"/>
      <c r="BP15" s="6"/>
      <c r="BQ15" s="6"/>
      <c r="BR15" s="33"/>
      <c r="BS15" s="6"/>
      <c r="BT15" s="6"/>
      <c r="BU15" s="33"/>
      <c r="BX15" s="33"/>
      <c r="CA15" s="33"/>
    </row>
    <row r="16" spans="2:82" x14ac:dyDescent="0.4">
      <c r="B16" s="3">
        <v>14</v>
      </c>
      <c r="C16" s="6">
        <v>0</v>
      </c>
      <c r="D16" s="6">
        <v>0</v>
      </c>
      <c r="E16" s="18">
        <v>1.6819999999999999</v>
      </c>
      <c r="J16" s="62">
        <v>13</v>
      </c>
      <c r="K16" s="62">
        <f t="shared" si="1"/>
        <v>179.25</v>
      </c>
      <c r="L16" s="62">
        <f t="shared" si="2"/>
        <v>0.45</v>
      </c>
      <c r="M16" s="63">
        <f t="shared" si="3"/>
        <v>7.3179999999999996</v>
      </c>
      <c r="N16" s="63" t="s">
        <v>169</v>
      </c>
      <c r="O16" s="52">
        <f t="shared" si="4"/>
        <v>220</v>
      </c>
      <c r="P16" s="52">
        <f t="shared" si="5"/>
        <v>29</v>
      </c>
      <c r="Q16" s="52" t="s">
        <v>168</v>
      </c>
      <c r="R16" s="52">
        <f t="shared" si="6"/>
        <v>255</v>
      </c>
      <c r="S16" s="52">
        <f t="shared" si="7"/>
        <v>28</v>
      </c>
      <c r="T16" s="52" t="s">
        <v>167</v>
      </c>
      <c r="U16" s="52">
        <f t="shared" si="8"/>
        <v>250</v>
      </c>
      <c r="V16" s="52">
        <f t="shared" si="9"/>
        <v>27</v>
      </c>
      <c r="W16" s="53" t="str">
        <f t="shared" si="10"/>
        <v>13--1</v>
      </c>
      <c r="X16" s="52">
        <f t="shared" si="11"/>
        <v>210</v>
      </c>
      <c r="Y16" s="52">
        <f t="shared" si="12"/>
        <v>33</v>
      </c>
      <c r="Z16" s="52" t="str">
        <f t="shared" si="13"/>
        <v>13--2</v>
      </c>
      <c r="AA16" s="52">
        <f t="shared" si="14"/>
        <v>245</v>
      </c>
      <c r="AB16" s="52">
        <f t="shared" si="15"/>
        <v>36</v>
      </c>
      <c r="AC16" s="55" t="str">
        <f t="shared" si="16"/>
        <v>13--3</v>
      </c>
      <c r="AD16" s="52">
        <f t="shared" si="17"/>
        <v>215</v>
      </c>
      <c r="AE16" s="52">
        <f t="shared" si="18"/>
        <v>43</v>
      </c>
      <c r="AF16" s="53" t="str">
        <f t="shared" si="19"/>
        <v>13--1</v>
      </c>
      <c r="AG16" s="52">
        <f t="shared" si="20"/>
        <v>230</v>
      </c>
      <c r="AH16" s="52">
        <f t="shared" si="21"/>
        <v>27</v>
      </c>
      <c r="AI16" s="52" t="str">
        <f t="shared" si="22"/>
        <v>13--2</v>
      </c>
      <c r="AJ16" s="52">
        <f t="shared" si="23"/>
        <v>250</v>
      </c>
      <c r="AK16" s="52">
        <f t="shared" si="24"/>
        <v>25</v>
      </c>
      <c r="AL16" s="55" t="str">
        <f t="shared" si="25"/>
        <v>13--3</v>
      </c>
      <c r="AM16" s="52">
        <f t="shared" si="26"/>
        <v>260</v>
      </c>
      <c r="AN16" s="52">
        <f t="shared" si="27"/>
        <v>35</v>
      </c>
      <c r="AP16" s="13" t="s">
        <v>76</v>
      </c>
      <c r="AQ16" s="50">
        <v>14</v>
      </c>
      <c r="AR16" s="33">
        <v>230</v>
      </c>
      <c r="AS16" s="13" t="s">
        <v>196</v>
      </c>
      <c r="AT16" s="50">
        <v>14</v>
      </c>
      <c r="AU16" s="33">
        <v>310</v>
      </c>
      <c r="AV16" s="13" t="s">
        <v>216</v>
      </c>
      <c r="AW16" s="50">
        <v>14</v>
      </c>
      <c r="AX16" s="33">
        <v>205</v>
      </c>
      <c r="AZ16">
        <v>13</v>
      </c>
      <c r="BA16">
        <v>179.25</v>
      </c>
      <c r="BB16">
        <v>0.45</v>
      </c>
      <c r="BC16" s="33">
        <v>7.5857864376269051</v>
      </c>
      <c r="BD16" s="7" t="s">
        <v>220</v>
      </c>
      <c r="BE16" s="6"/>
      <c r="BF16" s="33"/>
      <c r="BG16" s="6"/>
      <c r="BH16" s="6"/>
      <c r="BI16" s="33"/>
      <c r="BJ16" s="6"/>
      <c r="BK16" s="6"/>
      <c r="BL16" s="33"/>
      <c r="BM16" s="7"/>
      <c r="BN16" s="6"/>
      <c r="BO16" s="33"/>
      <c r="BP16" s="6"/>
      <c r="BQ16" s="6"/>
      <c r="BR16" s="33"/>
      <c r="BS16" s="6"/>
      <c r="BT16" s="6"/>
      <c r="BU16" s="33"/>
      <c r="BX16" s="33"/>
      <c r="CA16" s="33"/>
    </row>
    <row r="17" spans="2:79" ht="17.5" thickBot="1" x14ac:dyDescent="0.45">
      <c r="B17" s="4">
        <v>15</v>
      </c>
      <c r="C17" s="20">
        <v>0</v>
      </c>
      <c r="D17" s="20">
        <v>0</v>
      </c>
      <c r="E17" s="21">
        <v>0</v>
      </c>
      <c r="J17" s="62">
        <v>14</v>
      </c>
      <c r="K17" s="62">
        <f t="shared" si="1"/>
        <v>179.25</v>
      </c>
      <c r="L17" s="62">
        <f t="shared" si="2"/>
        <v>0.45</v>
      </c>
      <c r="M17" s="63">
        <f t="shared" si="3"/>
        <v>10.682</v>
      </c>
      <c r="N17" s="63" t="s">
        <v>177</v>
      </c>
      <c r="O17" s="52">
        <f t="shared" si="4"/>
        <v>205</v>
      </c>
      <c r="P17" s="52">
        <f t="shared" si="5"/>
        <v>44</v>
      </c>
      <c r="Q17" s="52" t="s">
        <v>182</v>
      </c>
      <c r="R17" s="52">
        <f t="shared" si="6"/>
        <v>220</v>
      </c>
      <c r="S17" s="52">
        <f t="shared" si="7"/>
        <v>39</v>
      </c>
      <c r="T17" s="52" t="s">
        <v>185</v>
      </c>
      <c r="U17" s="52">
        <f t="shared" si="8"/>
        <v>195</v>
      </c>
      <c r="V17" s="52">
        <f t="shared" si="9"/>
        <v>41</v>
      </c>
      <c r="W17" s="53" t="str">
        <f t="shared" si="10"/>
        <v>14--1</v>
      </c>
      <c r="X17" s="52">
        <f t="shared" si="11"/>
        <v>255</v>
      </c>
      <c r="Y17" s="52">
        <f t="shared" si="12"/>
        <v>32</v>
      </c>
      <c r="Z17" s="52" t="str">
        <f t="shared" si="13"/>
        <v>14--2</v>
      </c>
      <c r="AA17" s="52">
        <f t="shared" si="14"/>
        <v>285</v>
      </c>
      <c r="AB17" s="52">
        <f t="shared" si="15"/>
        <v>26</v>
      </c>
      <c r="AC17" s="55" t="str">
        <f t="shared" si="16"/>
        <v>14--3</v>
      </c>
      <c r="AD17" s="52">
        <f t="shared" si="17"/>
        <v>195</v>
      </c>
      <c r="AE17" s="52">
        <f t="shared" si="18"/>
        <v>25</v>
      </c>
      <c r="AF17" s="53" t="str">
        <f t="shared" si="19"/>
        <v>14--1</v>
      </c>
      <c r="AG17" s="52">
        <f t="shared" si="20"/>
        <v>250</v>
      </c>
      <c r="AH17" s="52">
        <f t="shared" si="21"/>
        <v>34</v>
      </c>
      <c r="AI17" s="52" t="str">
        <f t="shared" si="22"/>
        <v>14--2</v>
      </c>
      <c r="AJ17" s="52">
        <f t="shared" si="23"/>
        <v>255</v>
      </c>
      <c r="AK17" s="52">
        <f t="shared" si="24"/>
        <v>40</v>
      </c>
      <c r="AL17" s="55" t="str">
        <f t="shared" si="25"/>
        <v>14--3</v>
      </c>
      <c r="AM17" s="52">
        <f t="shared" si="26"/>
        <v>220</v>
      </c>
      <c r="AN17" s="52">
        <f t="shared" si="27"/>
        <v>28</v>
      </c>
      <c r="AP17" s="13" t="s">
        <v>204</v>
      </c>
      <c r="AQ17" s="50">
        <v>15</v>
      </c>
      <c r="AR17" s="33">
        <v>220</v>
      </c>
      <c r="AS17" s="13" t="s">
        <v>216</v>
      </c>
      <c r="AT17" s="50">
        <v>15</v>
      </c>
      <c r="AU17" s="33">
        <v>250</v>
      </c>
      <c r="AV17" s="13" t="s">
        <v>72</v>
      </c>
      <c r="AW17" s="50">
        <v>15</v>
      </c>
      <c r="AX17" s="33">
        <v>230</v>
      </c>
      <c r="AZ17">
        <v>14</v>
      </c>
      <c r="BA17">
        <v>179.25</v>
      </c>
      <c r="BB17">
        <v>0.45</v>
      </c>
      <c r="BC17" s="33">
        <v>10.414213562373096</v>
      </c>
      <c r="BD17" s="7" t="s">
        <v>221</v>
      </c>
      <c r="BE17" s="6"/>
      <c r="BF17" s="33"/>
      <c r="BG17" s="6"/>
      <c r="BH17" s="6"/>
      <c r="BI17" s="33"/>
      <c r="BJ17" s="6"/>
      <c r="BK17" s="6"/>
      <c r="BL17" s="33"/>
      <c r="BM17" s="7"/>
      <c r="BN17" s="6"/>
      <c r="BO17" s="33"/>
      <c r="BP17" s="6"/>
      <c r="BQ17" s="6"/>
      <c r="BR17" s="33"/>
      <c r="BS17" s="6"/>
      <c r="BT17" s="6"/>
      <c r="BU17" s="33"/>
      <c r="BX17" s="33"/>
      <c r="CA17" s="33"/>
    </row>
    <row r="18" spans="2:79" ht="17.5" thickBot="1" x14ac:dyDescent="0.45">
      <c r="J18" s="62">
        <v>15</v>
      </c>
      <c r="K18" s="62">
        <f t="shared" si="1"/>
        <v>179.25</v>
      </c>
      <c r="L18" s="62">
        <f t="shared" si="2"/>
        <v>0.45</v>
      </c>
      <c r="M18" s="63">
        <f t="shared" si="3"/>
        <v>9</v>
      </c>
      <c r="N18" s="65" t="s">
        <v>178</v>
      </c>
      <c r="O18" s="52">
        <f t="shared" si="4"/>
        <v>220</v>
      </c>
      <c r="P18" s="52">
        <f t="shared" si="5"/>
        <v>43</v>
      </c>
      <c r="Q18" s="52" t="s">
        <v>173</v>
      </c>
      <c r="R18" s="52">
        <f t="shared" si="6"/>
        <v>215</v>
      </c>
      <c r="S18" s="52">
        <f t="shared" si="7"/>
        <v>40</v>
      </c>
      <c r="T18" s="52" t="s">
        <v>186</v>
      </c>
      <c r="U18" s="52">
        <f t="shared" si="8"/>
        <v>235</v>
      </c>
      <c r="V18" s="52">
        <f t="shared" si="9"/>
        <v>33</v>
      </c>
      <c r="W18" s="53" t="str">
        <f t="shared" si="10"/>
        <v>15--1</v>
      </c>
      <c r="X18" s="52">
        <f t="shared" si="11"/>
        <v>255</v>
      </c>
      <c r="Y18" s="52">
        <f t="shared" si="12"/>
        <v>28</v>
      </c>
      <c r="Z18" s="52" t="str">
        <f t="shared" si="13"/>
        <v>15--2</v>
      </c>
      <c r="AA18" s="52">
        <f t="shared" si="14"/>
        <v>210</v>
      </c>
      <c r="AB18" s="52">
        <f t="shared" si="15"/>
        <v>41</v>
      </c>
      <c r="AC18" s="55" t="str">
        <f t="shared" si="16"/>
        <v>15--3</v>
      </c>
      <c r="AD18" s="52">
        <f t="shared" si="17"/>
        <v>260</v>
      </c>
      <c r="AE18" s="52">
        <f t="shared" si="18"/>
        <v>34</v>
      </c>
      <c r="AF18" s="53" t="str">
        <f t="shared" si="19"/>
        <v>15--1</v>
      </c>
      <c r="AG18" s="52">
        <f t="shared" si="20"/>
        <v>265</v>
      </c>
      <c r="AH18" s="52">
        <f t="shared" si="21"/>
        <v>41</v>
      </c>
      <c r="AI18" s="52" t="str">
        <f t="shared" si="22"/>
        <v>15--2</v>
      </c>
      <c r="AJ18" s="52">
        <f t="shared" si="23"/>
        <v>245</v>
      </c>
      <c r="AK18" s="52">
        <f t="shared" si="24"/>
        <v>32</v>
      </c>
      <c r="AL18" s="55" t="str">
        <f t="shared" si="25"/>
        <v>15--3</v>
      </c>
      <c r="AM18" s="52">
        <f t="shared" si="26"/>
        <v>225</v>
      </c>
      <c r="AN18" s="52">
        <f t="shared" si="27"/>
        <v>38</v>
      </c>
      <c r="AP18" s="13" t="s">
        <v>71</v>
      </c>
      <c r="AQ18" s="50">
        <v>16</v>
      </c>
      <c r="AR18" s="33">
        <v>140</v>
      </c>
      <c r="AS18" s="13" t="s">
        <v>87</v>
      </c>
      <c r="AT18" s="50">
        <v>16</v>
      </c>
      <c r="AU18" s="33">
        <v>295</v>
      </c>
      <c r="AV18" s="13" t="s">
        <v>74</v>
      </c>
      <c r="AW18" s="50">
        <v>16</v>
      </c>
      <c r="AX18" s="33">
        <v>200</v>
      </c>
      <c r="AZ18">
        <v>15</v>
      </c>
      <c r="BA18">
        <v>179.25</v>
      </c>
      <c r="BB18">
        <v>0.45</v>
      </c>
      <c r="BC18" s="33">
        <v>9</v>
      </c>
      <c r="BD18" s="7" t="s">
        <v>222</v>
      </c>
      <c r="BE18" s="6"/>
      <c r="BF18" s="33"/>
      <c r="BG18" s="6"/>
      <c r="BH18" s="6"/>
      <c r="BI18" s="33"/>
      <c r="BJ18" s="6"/>
      <c r="BK18" s="6"/>
      <c r="BL18" s="33"/>
      <c r="BM18" s="7"/>
      <c r="BN18" s="6"/>
      <c r="BO18" s="33"/>
      <c r="BP18" s="6"/>
      <c r="BQ18" s="6"/>
      <c r="BR18" s="33"/>
      <c r="BS18" s="6"/>
      <c r="BT18" s="6"/>
      <c r="BU18" s="33"/>
      <c r="BX18" s="33"/>
      <c r="CA18" s="33"/>
    </row>
    <row r="19" spans="2:79" x14ac:dyDescent="0.4">
      <c r="AP19" s="13" t="s">
        <v>72</v>
      </c>
      <c r="AQ19" s="50">
        <v>17</v>
      </c>
      <c r="AR19" s="33">
        <v>200</v>
      </c>
      <c r="AS19" s="13" t="s">
        <v>208</v>
      </c>
      <c r="AT19" s="50">
        <v>17</v>
      </c>
      <c r="AU19" s="33">
        <v>195</v>
      </c>
      <c r="AV19" s="13" t="s">
        <v>194</v>
      </c>
      <c r="AW19" s="50">
        <v>17</v>
      </c>
      <c r="AX19" s="33">
        <v>185</v>
      </c>
    </row>
    <row r="20" spans="2:79" ht="17.5" thickBot="1" x14ac:dyDescent="0.45">
      <c r="AP20" s="13" t="s">
        <v>81</v>
      </c>
      <c r="AQ20" s="50">
        <v>18</v>
      </c>
      <c r="AR20" s="33">
        <v>150</v>
      </c>
      <c r="AS20" s="13" t="s">
        <v>88</v>
      </c>
      <c r="AT20" s="50">
        <v>18</v>
      </c>
      <c r="AU20" s="33">
        <v>285</v>
      </c>
      <c r="AV20" s="13" t="s">
        <v>71</v>
      </c>
      <c r="AW20" s="50">
        <v>18</v>
      </c>
      <c r="AX20" s="33">
        <v>145</v>
      </c>
    </row>
    <row r="21" spans="2:79" ht="17.5" thickBot="1" x14ac:dyDescent="0.45">
      <c r="N21" s="14"/>
      <c r="O21" s="93" t="s">
        <v>160</v>
      </c>
      <c r="P21" s="93"/>
      <c r="Q21" s="93"/>
      <c r="R21" s="93" t="s">
        <v>161</v>
      </c>
      <c r="S21" s="93"/>
      <c r="T21" s="93"/>
      <c r="U21" s="93" t="s">
        <v>162</v>
      </c>
      <c r="V21" s="93"/>
      <c r="W21" s="100"/>
      <c r="AP21" s="89" t="s">
        <v>214</v>
      </c>
      <c r="AQ21" s="50">
        <v>19</v>
      </c>
      <c r="AR21" s="33">
        <v>245</v>
      </c>
      <c r="AS21" s="13" t="s">
        <v>197</v>
      </c>
      <c r="AT21" s="50">
        <v>19</v>
      </c>
      <c r="AU21" s="33">
        <v>300</v>
      </c>
      <c r="AV21" s="13" t="s">
        <v>214</v>
      </c>
      <c r="AW21" s="50">
        <v>19</v>
      </c>
      <c r="AX21" s="33">
        <v>275</v>
      </c>
    </row>
    <row r="22" spans="2:79" x14ac:dyDescent="0.4">
      <c r="B22" s="83" t="s">
        <v>1</v>
      </c>
      <c r="C22" s="15" t="s">
        <v>115</v>
      </c>
      <c r="D22" s="84" t="s">
        <v>2</v>
      </c>
      <c r="E22" s="15" t="s">
        <v>115</v>
      </c>
      <c r="F22" s="84" t="s">
        <v>3</v>
      </c>
      <c r="G22" s="16" t="s">
        <v>115</v>
      </c>
      <c r="H22" s="14" t="s">
        <v>223</v>
      </c>
      <c r="I22" s="15" t="s">
        <v>115</v>
      </c>
      <c r="J22" s="15" t="s">
        <v>224</v>
      </c>
      <c r="K22" s="15" t="s">
        <v>115</v>
      </c>
      <c r="L22" s="15" t="s">
        <v>225</v>
      </c>
      <c r="M22" s="15" t="s">
        <v>115</v>
      </c>
      <c r="N22" s="17" t="s">
        <v>0</v>
      </c>
      <c r="O22" s="6" t="s">
        <v>4</v>
      </c>
      <c r="P22" s="6" t="s">
        <v>158</v>
      </c>
      <c r="Q22" s="6" t="s">
        <v>159</v>
      </c>
      <c r="R22" s="6" t="s">
        <v>4</v>
      </c>
      <c r="S22" s="6" t="s">
        <v>5</v>
      </c>
      <c r="T22" s="6" t="s">
        <v>6</v>
      </c>
      <c r="U22" s="6" t="s">
        <v>4</v>
      </c>
      <c r="V22" s="6" t="s">
        <v>158</v>
      </c>
      <c r="W22" s="18" t="s">
        <v>159</v>
      </c>
      <c r="X22" t="s">
        <v>95</v>
      </c>
      <c r="Y22" t="s">
        <v>193</v>
      </c>
      <c r="AP22" s="89" t="s">
        <v>189</v>
      </c>
      <c r="AQ22" s="50">
        <v>20</v>
      </c>
      <c r="AR22" s="33">
        <v>145</v>
      </c>
      <c r="AS22" s="13" t="s">
        <v>215</v>
      </c>
      <c r="AT22" s="50">
        <v>20</v>
      </c>
      <c r="AU22" s="33">
        <v>175</v>
      </c>
      <c r="AV22" s="13" t="s">
        <v>208</v>
      </c>
      <c r="AW22" s="50">
        <v>20</v>
      </c>
      <c r="AX22" s="33">
        <v>205</v>
      </c>
    </row>
    <row r="23" spans="2:79" x14ac:dyDescent="0.4">
      <c r="B23" s="85">
        <v>1</v>
      </c>
      <c r="C23" s="6">
        <f>P4</f>
        <v>23</v>
      </c>
      <c r="D23" s="86">
        <v>1</v>
      </c>
      <c r="E23" s="6">
        <f>S4</f>
        <v>11</v>
      </c>
      <c r="F23" s="86">
        <v>1</v>
      </c>
      <c r="G23" s="18">
        <f>V4</f>
        <v>10</v>
      </c>
      <c r="H23" s="17">
        <v>1</v>
      </c>
      <c r="I23" s="6">
        <f>P4</f>
        <v>23</v>
      </c>
      <c r="J23" s="6">
        <v>1</v>
      </c>
      <c r="K23" s="6">
        <f>S4</f>
        <v>11</v>
      </c>
      <c r="L23" s="6">
        <v>1</v>
      </c>
      <c r="M23" s="6">
        <f>V4</f>
        <v>10</v>
      </c>
      <c r="N23" s="17">
        <v>1</v>
      </c>
      <c r="O23" s="12">
        <f>O4</f>
        <v>255</v>
      </c>
      <c r="P23" s="12">
        <f>X4</f>
        <v>300</v>
      </c>
      <c r="Q23" s="12">
        <f>AG4</f>
        <v>285</v>
      </c>
      <c r="R23" s="12">
        <f>R4</f>
        <v>240</v>
      </c>
      <c r="S23" s="12">
        <f>AA4</f>
        <v>310</v>
      </c>
      <c r="T23" s="12">
        <f>AJ4</f>
        <v>300</v>
      </c>
      <c r="U23" s="12">
        <f>U4</f>
        <v>280</v>
      </c>
      <c r="V23" s="12">
        <f>AD4</f>
        <v>300</v>
      </c>
      <c r="W23" s="36">
        <f>AM4</f>
        <v>360</v>
      </c>
      <c r="X23">
        <f>AVERAGE(O23:W23)</f>
        <v>292.22222222222223</v>
      </c>
      <c r="Y23">
        <f>_xlfn.VAR.S(O23:W23)</f>
        <v>1175.694444444438</v>
      </c>
      <c r="AP23" s="13" t="s">
        <v>190</v>
      </c>
      <c r="AQ23" s="50">
        <v>21</v>
      </c>
      <c r="AR23" s="33">
        <v>300</v>
      </c>
      <c r="AS23" s="13" t="s">
        <v>81</v>
      </c>
      <c r="AT23" s="50">
        <v>21</v>
      </c>
      <c r="AU23" s="33">
        <v>175</v>
      </c>
      <c r="AV23" s="13" t="s">
        <v>196</v>
      </c>
      <c r="AW23" s="50">
        <v>21</v>
      </c>
      <c r="AX23" s="33">
        <v>300</v>
      </c>
    </row>
    <row r="24" spans="2:79" x14ac:dyDescent="0.4">
      <c r="B24" s="85">
        <v>2</v>
      </c>
      <c r="C24" s="6">
        <f t="shared" ref="C24:C37" si="31">P5</f>
        <v>17</v>
      </c>
      <c r="D24" s="86">
        <v>2</v>
      </c>
      <c r="E24" s="6">
        <f t="shared" ref="E24:E37" si="32">S5</f>
        <v>15</v>
      </c>
      <c r="F24" s="86">
        <v>2</v>
      </c>
      <c r="G24" s="18">
        <f t="shared" ref="G24:G37" si="33">V5</f>
        <v>12</v>
      </c>
      <c r="H24" s="17">
        <v>2</v>
      </c>
      <c r="I24" s="6">
        <f t="shared" ref="I24:I30" si="34">P5</f>
        <v>17</v>
      </c>
      <c r="J24" s="6">
        <v>2</v>
      </c>
      <c r="K24" s="6">
        <f t="shared" ref="K24:K30" si="35">S5</f>
        <v>15</v>
      </c>
      <c r="L24" s="6">
        <v>2</v>
      </c>
      <c r="M24" s="6">
        <f t="shared" ref="M24:M30" si="36">V5</f>
        <v>12</v>
      </c>
      <c r="N24" s="17">
        <v>2</v>
      </c>
      <c r="O24" s="12">
        <f t="shared" ref="O24:O37" si="37">O5</f>
        <v>200</v>
      </c>
      <c r="P24" s="12">
        <f t="shared" ref="P24:P37" si="38">X5</f>
        <v>205</v>
      </c>
      <c r="Q24" s="12">
        <f t="shared" ref="Q24:Q37" si="39">AG5</f>
        <v>230</v>
      </c>
      <c r="R24" s="12">
        <f t="shared" ref="R24:R37" si="40">R5</f>
        <v>220</v>
      </c>
      <c r="S24" s="12">
        <f t="shared" ref="S24:S37" si="41">AA5</f>
        <v>155</v>
      </c>
      <c r="T24" s="12">
        <f t="shared" ref="T24:T37" si="42">AJ5</f>
        <v>200</v>
      </c>
      <c r="U24" s="12">
        <f t="shared" ref="U24:U37" si="43">U5</f>
        <v>150</v>
      </c>
      <c r="V24" s="12">
        <f t="shared" ref="V24:V37" si="44">AD5</f>
        <v>165</v>
      </c>
      <c r="W24" s="36">
        <f t="shared" ref="W24:W37" si="45">AM5</f>
        <v>200</v>
      </c>
      <c r="X24">
        <f t="shared" ref="X24:X37" si="46">AVERAGE(O24:W24)</f>
        <v>191.66666666666666</v>
      </c>
      <c r="Y24">
        <f t="shared" ref="Y24:Y37" si="47">_xlfn.VAR.S(O24:W24)</f>
        <v>806.25</v>
      </c>
      <c r="AH24" s="38"/>
      <c r="AI24" s="38"/>
      <c r="AJ24" s="38"/>
      <c r="AK24" s="38"/>
      <c r="AL24" s="38"/>
      <c r="AM24" s="38"/>
      <c r="AP24" s="13" t="s">
        <v>94</v>
      </c>
      <c r="AQ24" s="50">
        <v>22</v>
      </c>
      <c r="AR24" s="33">
        <v>175</v>
      </c>
      <c r="AS24" s="13" t="s">
        <v>75</v>
      </c>
      <c r="AT24" s="50">
        <v>22</v>
      </c>
      <c r="AU24" s="33">
        <v>175</v>
      </c>
      <c r="AV24" s="13" t="s">
        <v>190</v>
      </c>
      <c r="AW24" s="50">
        <v>22</v>
      </c>
      <c r="AX24" s="33">
        <v>345</v>
      </c>
    </row>
    <row r="25" spans="2:79" x14ac:dyDescent="0.4">
      <c r="B25" s="85">
        <v>3</v>
      </c>
      <c r="C25" s="6">
        <f t="shared" si="31"/>
        <v>18</v>
      </c>
      <c r="D25" s="86">
        <v>3</v>
      </c>
      <c r="E25" s="6">
        <f t="shared" si="32"/>
        <v>24</v>
      </c>
      <c r="F25" s="86">
        <v>3</v>
      </c>
      <c r="G25" s="18">
        <f t="shared" si="33"/>
        <v>7</v>
      </c>
      <c r="H25" s="17">
        <v>3</v>
      </c>
      <c r="I25" s="6">
        <f t="shared" si="34"/>
        <v>18</v>
      </c>
      <c r="J25" s="6">
        <v>3</v>
      </c>
      <c r="K25" s="6">
        <f t="shared" si="35"/>
        <v>24</v>
      </c>
      <c r="L25" s="6">
        <v>3</v>
      </c>
      <c r="M25" s="6">
        <f t="shared" si="36"/>
        <v>7</v>
      </c>
      <c r="N25" s="17">
        <v>3</v>
      </c>
      <c r="O25" s="12">
        <f t="shared" si="37"/>
        <v>150</v>
      </c>
      <c r="P25" s="12">
        <f t="shared" si="38"/>
        <v>175</v>
      </c>
      <c r="Q25" s="12">
        <f t="shared" si="39"/>
        <v>160</v>
      </c>
      <c r="R25" s="12">
        <f t="shared" si="40"/>
        <v>190</v>
      </c>
      <c r="S25" s="12">
        <f t="shared" si="41"/>
        <v>150</v>
      </c>
      <c r="T25" s="12">
        <f t="shared" si="42"/>
        <v>190</v>
      </c>
      <c r="U25" s="12">
        <f t="shared" si="43"/>
        <v>220</v>
      </c>
      <c r="V25" s="12">
        <f t="shared" si="44"/>
        <v>195</v>
      </c>
      <c r="W25" s="36">
        <f t="shared" si="45"/>
        <v>205</v>
      </c>
      <c r="X25">
        <f t="shared" si="46"/>
        <v>181.66666666666666</v>
      </c>
      <c r="Y25">
        <f t="shared" si="47"/>
        <v>606.25</v>
      </c>
      <c r="AH25" s="38"/>
      <c r="AI25" s="38"/>
      <c r="AJ25" s="38"/>
      <c r="AK25" s="38"/>
      <c r="AL25" s="38"/>
      <c r="AM25" s="38"/>
      <c r="AP25" s="13" t="s">
        <v>86</v>
      </c>
      <c r="AQ25" s="50">
        <v>23</v>
      </c>
      <c r="AR25" s="33">
        <v>255</v>
      </c>
      <c r="AS25" s="13" t="s">
        <v>78</v>
      </c>
      <c r="AT25" s="50">
        <v>23</v>
      </c>
      <c r="AU25" s="33">
        <v>210</v>
      </c>
      <c r="AV25" s="13" t="s">
        <v>79</v>
      </c>
      <c r="AW25" s="50">
        <v>23</v>
      </c>
      <c r="AX25" s="33">
        <v>200</v>
      </c>
    </row>
    <row r="26" spans="2:79" x14ac:dyDescent="0.4">
      <c r="B26" s="85">
        <v>4</v>
      </c>
      <c r="C26" s="6">
        <f t="shared" si="31"/>
        <v>4</v>
      </c>
      <c r="D26" s="86">
        <v>4</v>
      </c>
      <c r="E26" s="6">
        <f t="shared" si="32"/>
        <v>3</v>
      </c>
      <c r="F26" s="86">
        <v>4</v>
      </c>
      <c r="G26" s="18">
        <f t="shared" si="33"/>
        <v>9</v>
      </c>
      <c r="H26" s="17">
        <v>4</v>
      </c>
      <c r="I26" s="6">
        <f t="shared" si="34"/>
        <v>4</v>
      </c>
      <c r="J26" s="6">
        <v>4</v>
      </c>
      <c r="K26" s="6">
        <f t="shared" si="35"/>
        <v>3</v>
      </c>
      <c r="L26" s="6">
        <v>4</v>
      </c>
      <c r="M26" s="6">
        <f t="shared" si="36"/>
        <v>9</v>
      </c>
      <c r="N26" s="17">
        <v>4</v>
      </c>
      <c r="O26" s="12">
        <f t="shared" si="37"/>
        <v>170</v>
      </c>
      <c r="P26" s="12">
        <f t="shared" si="38"/>
        <v>210</v>
      </c>
      <c r="Q26" s="12">
        <f t="shared" si="39"/>
        <v>160</v>
      </c>
      <c r="R26" s="12">
        <f t="shared" si="40"/>
        <v>160</v>
      </c>
      <c r="S26" s="12">
        <f t="shared" si="41"/>
        <v>170</v>
      </c>
      <c r="T26" s="12">
        <f t="shared" si="42"/>
        <v>185</v>
      </c>
      <c r="U26" s="12">
        <f t="shared" si="43"/>
        <v>150</v>
      </c>
      <c r="V26" s="12">
        <f t="shared" si="44"/>
        <v>155</v>
      </c>
      <c r="W26" s="36">
        <f t="shared" si="45"/>
        <v>200</v>
      </c>
      <c r="X26">
        <f t="shared" si="46"/>
        <v>173.33333333333334</v>
      </c>
      <c r="Y26">
        <f t="shared" si="47"/>
        <v>431.25</v>
      </c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P26" s="13" t="s">
        <v>207</v>
      </c>
      <c r="AQ26" s="50">
        <v>24</v>
      </c>
      <c r="AR26" s="33">
        <v>190</v>
      </c>
      <c r="AS26" s="13" t="s">
        <v>86</v>
      </c>
      <c r="AT26" s="50">
        <v>24</v>
      </c>
      <c r="AU26" s="33">
        <v>300</v>
      </c>
      <c r="AV26" s="13" t="s">
        <v>78</v>
      </c>
      <c r="AW26" s="50">
        <v>24</v>
      </c>
      <c r="AX26" s="33">
        <v>160</v>
      </c>
    </row>
    <row r="27" spans="2:79" x14ac:dyDescent="0.4">
      <c r="B27" s="85">
        <v>5</v>
      </c>
      <c r="C27" s="6">
        <f t="shared" si="31"/>
        <v>21</v>
      </c>
      <c r="D27" s="86">
        <v>5</v>
      </c>
      <c r="E27" s="6">
        <f t="shared" si="32"/>
        <v>13</v>
      </c>
      <c r="F27" s="86">
        <v>5</v>
      </c>
      <c r="G27" s="18">
        <f t="shared" si="33"/>
        <v>2</v>
      </c>
      <c r="H27" s="17">
        <v>5</v>
      </c>
      <c r="I27" s="6">
        <f t="shared" si="34"/>
        <v>21</v>
      </c>
      <c r="J27" s="6">
        <v>5</v>
      </c>
      <c r="K27" s="6">
        <f t="shared" si="35"/>
        <v>13</v>
      </c>
      <c r="L27" s="6">
        <v>5</v>
      </c>
      <c r="M27" s="6">
        <f t="shared" si="36"/>
        <v>2</v>
      </c>
      <c r="N27" s="17">
        <v>5</v>
      </c>
      <c r="O27" s="6">
        <f t="shared" si="37"/>
        <v>300</v>
      </c>
      <c r="P27" s="6">
        <f t="shared" si="38"/>
        <v>290</v>
      </c>
      <c r="Q27" s="6">
        <f t="shared" si="39"/>
        <v>345</v>
      </c>
      <c r="R27" s="6">
        <f t="shared" si="40"/>
        <v>230</v>
      </c>
      <c r="S27" s="6">
        <f t="shared" si="41"/>
        <v>285</v>
      </c>
      <c r="T27" s="6">
        <f t="shared" si="42"/>
        <v>270</v>
      </c>
      <c r="U27" s="12">
        <f t="shared" si="43"/>
        <v>275</v>
      </c>
      <c r="V27" s="12">
        <f t="shared" si="44"/>
        <v>295</v>
      </c>
      <c r="W27" s="36">
        <f t="shared" si="45"/>
        <v>385</v>
      </c>
      <c r="X27">
        <f t="shared" si="46"/>
        <v>297.22222222222223</v>
      </c>
      <c r="Y27">
        <f t="shared" si="47"/>
        <v>1994.444444444438</v>
      </c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P27" s="90" t="s">
        <v>183</v>
      </c>
      <c r="AQ27" s="91">
        <v>25</v>
      </c>
      <c r="AR27" s="45">
        <v>225</v>
      </c>
      <c r="AS27" s="90" t="s">
        <v>185</v>
      </c>
      <c r="AT27" s="91">
        <v>25</v>
      </c>
      <c r="AU27" s="45">
        <v>195</v>
      </c>
      <c r="AV27" s="90" t="s">
        <v>168</v>
      </c>
      <c r="AW27" s="91">
        <v>25</v>
      </c>
      <c r="AX27" s="45">
        <v>250</v>
      </c>
    </row>
    <row r="28" spans="2:79" x14ac:dyDescent="0.4">
      <c r="B28" s="85">
        <v>6</v>
      </c>
      <c r="C28" s="6">
        <f t="shared" si="31"/>
        <v>16</v>
      </c>
      <c r="D28" s="86">
        <v>6</v>
      </c>
      <c r="E28" s="6">
        <f t="shared" si="32"/>
        <v>6</v>
      </c>
      <c r="F28" s="86">
        <v>6</v>
      </c>
      <c r="G28" s="18">
        <f t="shared" si="33"/>
        <v>20</v>
      </c>
      <c r="H28" s="17">
        <v>6</v>
      </c>
      <c r="I28" s="6">
        <f t="shared" si="34"/>
        <v>16</v>
      </c>
      <c r="J28" s="6">
        <v>6</v>
      </c>
      <c r="K28" s="6">
        <f t="shared" si="35"/>
        <v>6</v>
      </c>
      <c r="L28" s="6">
        <v>6</v>
      </c>
      <c r="M28" s="6">
        <f t="shared" si="36"/>
        <v>20</v>
      </c>
      <c r="N28" s="17">
        <v>6</v>
      </c>
      <c r="O28" s="12">
        <f t="shared" si="37"/>
        <v>140</v>
      </c>
      <c r="P28" s="12">
        <f t="shared" si="38"/>
        <v>150</v>
      </c>
      <c r="Q28" s="12">
        <f t="shared" si="39"/>
        <v>145</v>
      </c>
      <c r="R28" s="12">
        <f t="shared" si="40"/>
        <v>200</v>
      </c>
      <c r="S28" s="12">
        <f t="shared" si="41"/>
        <v>150</v>
      </c>
      <c r="T28" s="12">
        <f t="shared" si="42"/>
        <v>185</v>
      </c>
      <c r="U28" s="12">
        <f t="shared" si="43"/>
        <v>145</v>
      </c>
      <c r="V28" s="12">
        <f t="shared" si="44"/>
        <v>140</v>
      </c>
      <c r="W28" s="36">
        <f t="shared" si="45"/>
        <v>135</v>
      </c>
      <c r="X28">
        <f t="shared" si="46"/>
        <v>154.44444444444446</v>
      </c>
      <c r="Y28">
        <f t="shared" si="47"/>
        <v>502.77777777777737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P28" s="13" t="s">
        <v>166</v>
      </c>
      <c r="AQ28" s="50">
        <v>26</v>
      </c>
      <c r="AR28" s="33">
        <v>220</v>
      </c>
      <c r="AS28" s="13" t="s">
        <v>182</v>
      </c>
      <c r="AT28" s="50">
        <v>26</v>
      </c>
      <c r="AU28" s="33">
        <v>285</v>
      </c>
      <c r="AV28" s="13" t="s">
        <v>166</v>
      </c>
      <c r="AW28" s="50">
        <v>26</v>
      </c>
      <c r="AX28" s="33">
        <v>200</v>
      </c>
    </row>
    <row r="29" spans="2:79" x14ac:dyDescent="0.4">
      <c r="B29" s="85">
        <v>7</v>
      </c>
      <c r="C29" s="6">
        <f t="shared" si="31"/>
        <v>22</v>
      </c>
      <c r="D29" s="86">
        <v>7</v>
      </c>
      <c r="E29" s="6">
        <f t="shared" si="32"/>
        <v>14</v>
      </c>
      <c r="F29" s="86">
        <v>7</v>
      </c>
      <c r="G29" s="18">
        <f t="shared" si="33"/>
        <v>19</v>
      </c>
      <c r="H29" s="17">
        <v>7</v>
      </c>
      <c r="I29" s="6">
        <f t="shared" si="34"/>
        <v>22</v>
      </c>
      <c r="J29" s="6">
        <v>7</v>
      </c>
      <c r="K29" s="6">
        <f t="shared" si="35"/>
        <v>14</v>
      </c>
      <c r="L29" s="6">
        <v>7</v>
      </c>
      <c r="M29" s="6">
        <f t="shared" si="36"/>
        <v>19</v>
      </c>
      <c r="N29" s="17">
        <v>7</v>
      </c>
      <c r="O29" s="6">
        <f t="shared" si="37"/>
        <v>175</v>
      </c>
      <c r="P29" s="6">
        <f t="shared" si="38"/>
        <v>210</v>
      </c>
      <c r="Q29" s="6">
        <f t="shared" si="39"/>
        <v>230</v>
      </c>
      <c r="R29" s="6">
        <f t="shared" si="40"/>
        <v>230</v>
      </c>
      <c r="S29" s="6">
        <f t="shared" si="41"/>
        <v>210</v>
      </c>
      <c r="T29" s="6">
        <f t="shared" si="42"/>
        <v>245</v>
      </c>
      <c r="U29" s="6">
        <f t="shared" si="43"/>
        <v>245</v>
      </c>
      <c r="V29" s="6">
        <f t="shared" si="44"/>
        <v>210</v>
      </c>
      <c r="W29" s="18">
        <f t="shared" si="45"/>
        <v>275</v>
      </c>
      <c r="X29">
        <f t="shared" si="46"/>
        <v>225.55555555555554</v>
      </c>
      <c r="Y29">
        <f t="shared" si="47"/>
        <v>815.27777777778101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P29" s="13" t="s">
        <v>167</v>
      </c>
      <c r="AQ29" s="50">
        <v>27</v>
      </c>
      <c r="AR29" s="33">
        <v>250</v>
      </c>
      <c r="AS29" s="13" t="s">
        <v>172</v>
      </c>
      <c r="AT29" s="50">
        <v>27</v>
      </c>
      <c r="AU29" s="33">
        <v>370</v>
      </c>
      <c r="AV29" s="13" t="s">
        <v>169</v>
      </c>
      <c r="AW29" s="50">
        <v>27</v>
      </c>
      <c r="AX29" s="33">
        <v>230</v>
      </c>
    </row>
    <row r="30" spans="2:79" x14ac:dyDescent="0.4">
      <c r="B30" s="85">
        <v>8</v>
      </c>
      <c r="C30" s="6">
        <f t="shared" si="31"/>
        <v>1</v>
      </c>
      <c r="D30" s="86">
        <v>8</v>
      </c>
      <c r="E30" s="6">
        <f t="shared" si="32"/>
        <v>5</v>
      </c>
      <c r="F30" s="86">
        <v>8</v>
      </c>
      <c r="G30" s="18">
        <f t="shared" si="33"/>
        <v>8</v>
      </c>
      <c r="H30" s="17">
        <v>8</v>
      </c>
      <c r="I30" s="6">
        <f t="shared" si="34"/>
        <v>1</v>
      </c>
      <c r="J30" s="6">
        <v>8</v>
      </c>
      <c r="K30" s="6">
        <f t="shared" si="35"/>
        <v>5</v>
      </c>
      <c r="L30" s="6">
        <v>8</v>
      </c>
      <c r="M30" s="6">
        <f t="shared" si="36"/>
        <v>8</v>
      </c>
      <c r="N30" s="17">
        <v>8</v>
      </c>
      <c r="O30" s="6">
        <f t="shared" si="37"/>
        <v>180</v>
      </c>
      <c r="P30" s="6">
        <f t="shared" si="38"/>
        <v>175</v>
      </c>
      <c r="Q30" s="12">
        <f t="shared" si="39"/>
        <v>205</v>
      </c>
      <c r="R30" s="6">
        <f t="shared" si="40"/>
        <v>200</v>
      </c>
      <c r="S30" s="6">
        <f t="shared" si="41"/>
        <v>250</v>
      </c>
      <c r="T30" s="6">
        <f t="shared" si="42"/>
        <v>205</v>
      </c>
      <c r="U30" s="6">
        <f t="shared" si="43"/>
        <v>200</v>
      </c>
      <c r="V30" s="6">
        <f t="shared" si="44"/>
        <v>175</v>
      </c>
      <c r="W30" s="18">
        <f t="shared" si="45"/>
        <v>205</v>
      </c>
      <c r="X30">
        <f t="shared" si="46"/>
        <v>199.44444444444446</v>
      </c>
      <c r="Y30">
        <f t="shared" si="47"/>
        <v>527.77777777778101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P30" s="13" t="s">
        <v>168</v>
      </c>
      <c r="AQ30" s="50">
        <v>28</v>
      </c>
      <c r="AR30" s="33">
        <v>255</v>
      </c>
      <c r="AS30" s="13" t="s">
        <v>178</v>
      </c>
      <c r="AT30" s="50">
        <v>28</v>
      </c>
      <c r="AU30" s="33">
        <v>255</v>
      </c>
      <c r="AV30" s="13" t="s">
        <v>185</v>
      </c>
      <c r="AW30" s="50">
        <v>28</v>
      </c>
      <c r="AX30" s="33">
        <v>220</v>
      </c>
    </row>
    <row r="31" spans="2:79" x14ac:dyDescent="0.4">
      <c r="B31" s="85">
        <v>9</v>
      </c>
      <c r="C31" s="6">
        <f t="shared" si="31"/>
        <v>37</v>
      </c>
      <c r="D31" s="86">
        <v>9</v>
      </c>
      <c r="E31" s="6">
        <f t="shared" si="32"/>
        <v>31</v>
      </c>
      <c r="F31" s="86">
        <v>9</v>
      </c>
      <c r="G31" s="18">
        <f t="shared" si="33"/>
        <v>35</v>
      </c>
      <c r="H31" s="17">
        <v>9</v>
      </c>
      <c r="I31" s="6">
        <f>Y4+24</f>
        <v>48</v>
      </c>
      <c r="J31" s="6">
        <v>9</v>
      </c>
      <c r="K31" s="6">
        <f>AB4+24</f>
        <v>38</v>
      </c>
      <c r="L31" s="6">
        <v>9</v>
      </c>
      <c r="M31" s="6">
        <f>AE4+24</f>
        <v>43</v>
      </c>
      <c r="N31" s="17">
        <v>9</v>
      </c>
      <c r="O31" s="12">
        <f t="shared" si="37"/>
        <v>355</v>
      </c>
      <c r="P31" s="6">
        <f t="shared" si="38"/>
        <v>390</v>
      </c>
      <c r="Q31" s="6">
        <f t="shared" si="39"/>
        <v>300</v>
      </c>
      <c r="R31" s="6">
        <f t="shared" si="40"/>
        <v>280</v>
      </c>
      <c r="S31" s="6">
        <f t="shared" si="41"/>
        <v>350</v>
      </c>
      <c r="T31" s="6">
        <f t="shared" si="42"/>
        <v>350</v>
      </c>
      <c r="U31" s="12">
        <f t="shared" si="43"/>
        <v>395</v>
      </c>
      <c r="V31" s="6">
        <f t="shared" si="44"/>
        <v>405</v>
      </c>
      <c r="W31" s="18">
        <f t="shared" si="45"/>
        <v>355</v>
      </c>
      <c r="X31">
        <f t="shared" si="46"/>
        <v>353.33333333333331</v>
      </c>
      <c r="Y31">
        <f t="shared" si="47"/>
        <v>1750</v>
      </c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P31" s="13" t="s">
        <v>169</v>
      </c>
      <c r="AQ31" s="50">
        <v>29</v>
      </c>
      <c r="AR31" s="33">
        <v>220</v>
      </c>
      <c r="AS31" s="13" t="s">
        <v>179</v>
      </c>
      <c r="AT31" s="50">
        <v>29</v>
      </c>
      <c r="AU31" s="33">
        <v>350</v>
      </c>
      <c r="AV31" s="13" t="s">
        <v>176</v>
      </c>
      <c r="AW31" s="50">
        <v>29</v>
      </c>
      <c r="AX31" s="33">
        <v>215</v>
      </c>
    </row>
    <row r="32" spans="2:79" x14ac:dyDescent="0.4">
      <c r="B32" s="85">
        <v>10</v>
      </c>
      <c r="C32" s="6">
        <f t="shared" si="31"/>
        <v>26</v>
      </c>
      <c r="D32" s="86">
        <v>10</v>
      </c>
      <c r="E32" s="6">
        <f t="shared" si="32"/>
        <v>38</v>
      </c>
      <c r="F32" s="86">
        <v>10</v>
      </c>
      <c r="G32" s="18">
        <f t="shared" si="33"/>
        <v>25</v>
      </c>
      <c r="H32" s="17">
        <v>10</v>
      </c>
      <c r="I32" s="6">
        <f t="shared" ref="I32:I38" si="48">Y5+24</f>
        <v>28</v>
      </c>
      <c r="J32" s="6">
        <v>10</v>
      </c>
      <c r="K32" s="6">
        <f t="shared" ref="K32:K38" si="49">AB5+24</f>
        <v>26</v>
      </c>
      <c r="L32" s="6">
        <v>10</v>
      </c>
      <c r="M32" s="6">
        <f t="shared" ref="M32:M38" si="50">AE5+24</f>
        <v>35</v>
      </c>
      <c r="N32" s="17">
        <v>10</v>
      </c>
      <c r="O32" s="6">
        <f t="shared" si="37"/>
        <v>220</v>
      </c>
      <c r="P32" s="6">
        <f t="shared" si="38"/>
        <v>300</v>
      </c>
      <c r="Q32" s="6">
        <f t="shared" si="39"/>
        <v>200</v>
      </c>
      <c r="R32" s="6">
        <f t="shared" si="40"/>
        <v>240</v>
      </c>
      <c r="S32" s="6">
        <f t="shared" si="41"/>
        <v>230</v>
      </c>
      <c r="T32" s="6">
        <f t="shared" si="42"/>
        <v>310</v>
      </c>
      <c r="U32" s="6">
        <f t="shared" si="43"/>
        <v>225</v>
      </c>
      <c r="V32" s="6">
        <f t="shared" si="44"/>
        <v>200</v>
      </c>
      <c r="W32" s="18">
        <f t="shared" si="45"/>
        <v>215</v>
      </c>
      <c r="X32">
        <f t="shared" si="46"/>
        <v>237.77777777777777</v>
      </c>
      <c r="Y32">
        <f t="shared" si="47"/>
        <v>1625.6944444444453</v>
      </c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P32" s="13" t="s">
        <v>170</v>
      </c>
      <c r="AQ32" s="50">
        <v>30</v>
      </c>
      <c r="AR32" s="33">
        <v>260</v>
      </c>
      <c r="AS32" s="13" t="s">
        <v>170</v>
      </c>
      <c r="AT32" s="50">
        <v>30</v>
      </c>
      <c r="AU32" s="33">
        <v>285</v>
      </c>
      <c r="AV32" s="89" t="s">
        <v>172</v>
      </c>
      <c r="AW32" s="50">
        <v>30</v>
      </c>
      <c r="AX32" s="33">
        <v>410</v>
      </c>
    </row>
    <row r="33" spans="2:50" x14ac:dyDescent="0.4">
      <c r="B33" s="85">
        <v>11</v>
      </c>
      <c r="C33" s="6">
        <f t="shared" si="31"/>
        <v>32</v>
      </c>
      <c r="D33" s="86">
        <v>11</v>
      </c>
      <c r="E33" s="6">
        <f t="shared" si="32"/>
        <v>36</v>
      </c>
      <c r="F33" s="86">
        <v>11</v>
      </c>
      <c r="G33" s="18">
        <f t="shared" si="33"/>
        <v>45</v>
      </c>
      <c r="H33" s="17">
        <v>11</v>
      </c>
      <c r="I33" s="6">
        <f t="shared" si="48"/>
        <v>45</v>
      </c>
      <c r="J33" s="6">
        <v>11</v>
      </c>
      <c r="K33" s="6">
        <f t="shared" si="49"/>
        <v>30</v>
      </c>
      <c r="L33" s="6">
        <v>11</v>
      </c>
      <c r="M33" s="6">
        <f t="shared" si="50"/>
        <v>41</v>
      </c>
      <c r="N33" s="17">
        <v>11</v>
      </c>
      <c r="O33" s="12">
        <f t="shared" si="37"/>
        <v>330</v>
      </c>
      <c r="P33" s="12">
        <f t="shared" si="38"/>
        <v>350</v>
      </c>
      <c r="Q33" s="12">
        <f t="shared" si="39"/>
        <v>410</v>
      </c>
      <c r="R33" s="12">
        <f t="shared" si="40"/>
        <v>345</v>
      </c>
      <c r="S33" s="12">
        <f t="shared" si="41"/>
        <v>370</v>
      </c>
      <c r="T33" s="12">
        <f t="shared" si="42"/>
        <v>410</v>
      </c>
      <c r="U33" s="12">
        <f t="shared" si="43"/>
        <v>370</v>
      </c>
      <c r="V33" s="12">
        <f t="shared" si="44"/>
        <v>385</v>
      </c>
      <c r="W33" s="36">
        <f t="shared" si="45"/>
        <v>400</v>
      </c>
      <c r="X33">
        <f t="shared" si="46"/>
        <v>374.44444444444446</v>
      </c>
      <c r="Y33">
        <f t="shared" si="47"/>
        <v>846.52777777777771</v>
      </c>
      <c r="AA33" s="38"/>
      <c r="AB33" s="38"/>
      <c r="AC33" s="38"/>
      <c r="AD33" s="38"/>
      <c r="AE33" s="38"/>
      <c r="AF33" s="38"/>
      <c r="AG33" s="38"/>
      <c r="AH33" s="38"/>
      <c r="AP33" s="13" t="s">
        <v>179</v>
      </c>
      <c r="AQ33" s="50">
        <v>31</v>
      </c>
      <c r="AR33" s="33">
        <v>280</v>
      </c>
      <c r="AS33" s="13" t="s">
        <v>181</v>
      </c>
      <c r="AT33" s="50">
        <v>31</v>
      </c>
      <c r="AU33" s="33">
        <v>230</v>
      </c>
      <c r="AV33" s="13" t="s">
        <v>174</v>
      </c>
      <c r="AW33" s="50">
        <v>31</v>
      </c>
      <c r="AX33" s="33">
        <v>300</v>
      </c>
    </row>
    <row r="34" spans="2:50" x14ac:dyDescent="0.4">
      <c r="B34" s="85">
        <v>12</v>
      </c>
      <c r="C34" s="6">
        <f t="shared" si="31"/>
        <v>42</v>
      </c>
      <c r="D34" s="86">
        <v>12</v>
      </c>
      <c r="E34" s="6">
        <f t="shared" si="32"/>
        <v>34</v>
      </c>
      <c r="F34" s="86">
        <v>12</v>
      </c>
      <c r="G34" s="18">
        <f t="shared" si="33"/>
        <v>30</v>
      </c>
      <c r="H34" s="17">
        <v>12</v>
      </c>
      <c r="I34" s="6">
        <f t="shared" si="48"/>
        <v>47</v>
      </c>
      <c r="J34" s="6">
        <v>12</v>
      </c>
      <c r="K34" s="6">
        <f t="shared" si="49"/>
        <v>36</v>
      </c>
      <c r="L34" s="6">
        <v>12</v>
      </c>
      <c r="M34" s="6">
        <f t="shared" si="50"/>
        <v>33</v>
      </c>
      <c r="N34" s="17">
        <v>12</v>
      </c>
      <c r="O34" s="12">
        <f t="shared" si="37"/>
        <v>220</v>
      </c>
      <c r="P34" s="6">
        <f t="shared" si="38"/>
        <v>215</v>
      </c>
      <c r="Q34" s="6">
        <f t="shared" si="39"/>
        <v>215</v>
      </c>
      <c r="R34" s="6">
        <f t="shared" si="40"/>
        <v>240</v>
      </c>
      <c r="S34" s="6">
        <f t="shared" si="41"/>
        <v>230</v>
      </c>
      <c r="T34" s="6">
        <f t="shared" si="42"/>
        <v>275</v>
      </c>
      <c r="U34" s="6">
        <f t="shared" si="43"/>
        <v>260</v>
      </c>
      <c r="V34" s="6">
        <f t="shared" si="44"/>
        <v>285</v>
      </c>
      <c r="W34" s="36">
        <f t="shared" si="45"/>
        <v>270</v>
      </c>
      <c r="X34">
        <f t="shared" si="46"/>
        <v>245.55555555555554</v>
      </c>
      <c r="Y34">
        <f t="shared" si="47"/>
        <v>752.77777777778101</v>
      </c>
      <c r="AA34" s="38"/>
      <c r="AB34" s="38"/>
      <c r="AC34" s="38"/>
      <c r="AD34" s="38"/>
      <c r="AE34" s="38"/>
      <c r="AF34" s="38"/>
      <c r="AG34" s="38"/>
      <c r="AH34" s="38"/>
      <c r="AP34" s="89" t="s">
        <v>175</v>
      </c>
      <c r="AQ34" s="50">
        <v>32</v>
      </c>
      <c r="AR34" s="33">
        <v>330</v>
      </c>
      <c r="AS34" s="13" t="s">
        <v>177</v>
      </c>
      <c r="AT34" s="50">
        <v>32</v>
      </c>
      <c r="AU34" s="33">
        <v>255</v>
      </c>
      <c r="AV34" s="13" t="s">
        <v>173</v>
      </c>
      <c r="AW34" s="50">
        <v>32</v>
      </c>
      <c r="AX34" s="33">
        <v>245</v>
      </c>
    </row>
    <row r="35" spans="2:50" x14ac:dyDescent="0.4">
      <c r="B35" s="85">
        <v>13</v>
      </c>
      <c r="C35" s="6">
        <f t="shared" si="31"/>
        <v>29</v>
      </c>
      <c r="D35" s="86">
        <v>13</v>
      </c>
      <c r="E35" s="6">
        <f t="shared" si="32"/>
        <v>28</v>
      </c>
      <c r="F35" s="86">
        <v>13</v>
      </c>
      <c r="G35" s="18">
        <f t="shared" si="33"/>
        <v>27</v>
      </c>
      <c r="H35" s="17">
        <v>13</v>
      </c>
      <c r="I35" s="6">
        <f t="shared" si="48"/>
        <v>34</v>
      </c>
      <c r="J35" s="6">
        <v>13</v>
      </c>
      <c r="K35" s="6">
        <f t="shared" si="49"/>
        <v>42</v>
      </c>
      <c r="L35" s="6">
        <v>13</v>
      </c>
      <c r="M35" s="6">
        <f t="shared" si="50"/>
        <v>40</v>
      </c>
      <c r="N35" s="17">
        <v>13</v>
      </c>
      <c r="O35" s="6">
        <f t="shared" si="37"/>
        <v>220</v>
      </c>
      <c r="P35" s="6">
        <f t="shared" si="38"/>
        <v>210</v>
      </c>
      <c r="Q35" s="6">
        <f t="shared" si="39"/>
        <v>230</v>
      </c>
      <c r="R35" s="6">
        <f t="shared" si="40"/>
        <v>255</v>
      </c>
      <c r="S35" s="6">
        <f t="shared" si="41"/>
        <v>245</v>
      </c>
      <c r="T35" s="6">
        <f t="shared" si="42"/>
        <v>250</v>
      </c>
      <c r="U35" s="6">
        <f t="shared" si="43"/>
        <v>250</v>
      </c>
      <c r="V35" s="6">
        <f t="shared" si="44"/>
        <v>215</v>
      </c>
      <c r="W35" s="18">
        <f t="shared" si="45"/>
        <v>260</v>
      </c>
      <c r="X35">
        <f t="shared" si="46"/>
        <v>237.22222222222223</v>
      </c>
      <c r="Y35">
        <f t="shared" si="47"/>
        <v>350.6944444444444</v>
      </c>
      <c r="AA35" s="38"/>
      <c r="AB35" s="38"/>
      <c r="AC35" s="38"/>
      <c r="AD35" s="38"/>
      <c r="AE35" s="38"/>
      <c r="AF35" s="38"/>
      <c r="AG35" s="38"/>
      <c r="AH35" s="38"/>
      <c r="AP35" s="13" t="s">
        <v>186</v>
      </c>
      <c r="AQ35" s="50">
        <v>33</v>
      </c>
      <c r="AR35" s="33">
        <v>235</v>
      </c>
      <c r="AS35" s="13" t="s">
        <v>169</v>
      </c>
      <c r="AT35" s="50">
        <v>33</v>
      </c>
      <c r="AU35" s="33">
        <v>210</v>
      </c>
      <c r="AV35" s="13" t="s">
        <v>183</v>
      </c>
      <c r="AW35" s="50">
        <v>33</v>
      </c>
      <c r="AX35" s="33">
        <v>215</v>
      </c>
    </row>
    <row r="36" spans="2:50" x14ac:dyDescent="0.4">
      <c r="B36" s="85">
        <v>14</v>
      </c>
      <c r="C36" s="6">
        <f t="shared" si="31"/>
        <v>44</v>
      </c>
      <c r="D36" s="86">
        <v>14</v>
      </c>
      <c r="E36" s="6">
        <f t="shared" si="32"/>
        <v>39</v>
      </c>
      <c r="F36" s="86">
        <v>14</v>
      </c>
      <c r="G36" s="18">
        <f t="shared" si="33"/>
        <v>41</v>
      </c>
      <c r="H36" s="17">
        <v>14</v>
      </c>
      <c r="I36" s="6">
        <f t="shared" si="48"/>
        <v>31</v>
      </c>
      <c r="J36" s="6">
        <v>14</v>
      </c>
      <c r="K36" s="6">
        <f t="shared" si="49"/>
        <v>25</v>
      </c>
      <c r="L36" s="6">
        <v>14</v>
      </c>
      <c r="M36" s="6">
        <f t="shared" si="50"/>
        <v>27</v>
      </c>
      <c r="N36" s="17">
        <v>14</v>
      </c>
      <c r="O36" s="6">
        <f t="shared" si="37"/>
        <v>205</v>
      </c>
      <c r="P36" s="6">
        <f t="shared" si="38"/>
        <v>255</v>
      </c>
      <c r="Q36" s="6">
        <f t="shared" si="39"/>
        <v>250</v>
      </c>
      <c r="R36" s="6">
        <f t="shared" si="40"/>
        <v>220</v>
      </c>
      <c r="S36" s="6">
        <f t="shared" si="41"/>
        <v>285</v>
      </c>
      <c r="T36" s="6">
        <f t="shared" si="42"/>
        <v>255</v>
      </c>
      <c r="U36" s="6">
        <f t="shared" si="43"/>
        <v>195</v>
      </c>
      <c r="V36" s="6">
        <f t="shared" si="44"/>
        <v>195</v>
      </c>
      <c r="W36" s="18">
        <f t="shared" si="45"/>
        <v>220</v>
      </c>
      <c r="X36">
        <f t="shared" si="46"/>
        <v>231.11111111111111</v>
      </c>
      <c r="Y36">
        <f t="shared" si="47"/>
        <v>992.36111111110949</v>
      </c>
      <c r="AP36" s="13" t="s">
        <v>181</v>
      </c>
      <c r="AQ36" s="50">
        <v>34</v>
      </c>
      <c r="AR36" s="33">
        <v>240</v>
      </c>
      <c r="AS36" s="13" t="s">
        <v>186</v>
      </c>
      <c r="AT36" s="50">
        <v>34</v>
      </c>
      <c r="AU36" s="33">
        <v>260</v>
      </c>
      <c r="AV36" s="13" t="s">
        <v>177</v>
      </c>
      <c r="AW36" s="50">
        <v>34</v>
      </c>
      <c r="AX36" s="33">
        <v>250</v>
      </c>
    </row>
    <row r="37" spans="2:50" ht="17.5" thickBot="1" x14ac:dyDescent="0.45">
      <c r="B37" s="85">
        <v>15</v>
      </c>
      <c r="C37" s="6">
        <f t="shared" si="31"/>
        <v>43</v>
      </c>
      <c r="D37" s="86">
        <v>15</v>
      </c>
      <c r="E37" s="6">
        <f t="shared" si="32"/>
        <v>40</v>
      </c>
      <c r="F37" s="86">
        <v>15</v>
      </c>
      <c r="G37" s="18">
        <f t="shared" si="33"/>
        <v>33</v>
      </c>
      <c r="H37" s="17">
        <v>15</v>
      </c>
      <c r="I37" s="6">
        <f t="shared" si="48"/>
        <v>32</v>
      </c>
      <c r="J37" s="6">
        <v>15</v>
      </c>
      <c r="K37" s="6">
        <f t="shared" si="49"/>
        <v>37</v>
      </c>
      <c r="L37" s="6">
        <v>15</v>
      </c>
      <c r="M37" s="6">
        <f t="shared" si="50"/>
        <v>29</v>
      </c>
      <c r="N37" s="19">
        <v>15</v>
      </c>
      <c r="O37" s="20">
        <f t="shared" si="37"/>
        <v>220</v>
      </c>
      <c r="P37" s="20">
        <f t="shared" si="38"/>
        <v>255</v>
      </c>
      <c r="Q37" s="20">
        <f t="shared" si="39"/>
        <v>265</v>
      </c>
      <c r="R37" s="20">
        <f t="shared" si="40"/>
        <v>215</v>
      </c>
      <c r="S37" s="20">
        <f t="shared" si="41"/>
        <v>210</v>
      </c>
      <c r="T37" s="20">
        <f t="shared" si="42"/>
        <v>245</v>
      </c>
      <c r="U37" s="20">
        <f t="shared" si="43"/>
        <v>235</v>
      </c>
      <c r="V37" s="20">
        <f t="shared" si="44"/>
        <v>260</v>
      </c>
      <c r="W37" s="21">
        <f t="shared" si="45"/>
        <v>225</v>
      </c>
      <c r="X37">
        <f t="shared" si="46"/>
        <v>236.66666666666666</v>
      </c>
      <c r="Y37">
        <f t="shared" si="47"/>
        <v>418.75</v>
      </c>
      <c r="AP37" s="13" t="s">
        <v>171</v>
      </c>
      <c r="AQ37" s="50">
        <v>35</v>
      </c>
      <c r="AR37" s="33">
        <v>395</v>
      </c>
      <c r="AS37" s="13" t="s">
        <v>184</v>
      </c>
      <c r="AT37" s="50">
        <v>35</v>
      </c>
      <c r="AU37" s="33">
        <v>385</v>
      </c>
      <c r="AV37" s="13" t="s">
        <v>167</v>
      </c>
      <c r="AW37" s="50">
        <v>35</v>
      </c>
      <c r="AX37" s="33">
        <v>260</v>
      </c>
    </row>
    <row r="38" spans="2:50" x14ac:dyDescent="0.4">
      <c r="B38" s="85">
        <v>16</v>
      </c>
      <c r="C38" s="6">
        <f>Y4+45</f>
        <v>69</v>
      </c>
      <c r="D38" s="86">
        <v>16</v>
      </c>
      <c r="E38" s="6">
        <f>AB4+45</f>
        <v>59</v>
      </c>
      <c r="F38" s="86">
        <v>16</v>
      </c>
      <c r="G38" s="18">
        <f>AE4+45</f>
        <v>64</v>
      </c>
      <c r="H38" s="17">
        <v>16</v>
      </c>
      <c r="I38" s="6">
        <f t="shared" si="48"/>
        <v>44</v>
      </c>
      <c r="J38" s="6">
        <v>16</v>
      </c>
      <c r="K38" s="6">
        <f t="shared" si="49"/>
        <v>39</v>
      </c>
      <c r="L38" s="6">
        <v>16</v>
      </c>
      <c r="M38" s="18">
        <f t="shared" si="50"/>
        <v>46</v>
      </c>
      <c r="AP38" s="89" t="s">
        <v>172</v>
      </c>
      <c r="AQ38" s="50">
        <v>36</v>
      </c>
      <c r="AR38" s="33">
        <v>345</v>
      </c>
      <c r="AS38" s="13" t="s">
        <v>168</v>
      </c>
      <c r="AT38" s="50">
        <v>36</v>
      </c>
      <c r="AU38" s="33">
        <v>245</v>
      </c>
      <c r="AV38" s="13" t="s">
        <v>170</v>
      </c>
      <c r="AW38" s="50">
        <v>36</v>
      </c>
      <c r="AX38" s="33">
        <v>270</v>
      </c>
    </row>
    <row r="39" spans="2:50" x14ac:dyDescent="0.4">
      <c r="B39" s="85">
        <v>17</v>
      </c>
      <c r="C39" s="6">
        <f t="shared" ref="C39:C52" si="51">Y5+45</f>
        <v>49</v>
      </c>
      <c r="D39" s="86">
        <v>17</v>
      </c>
      <c r="E39" s="6">
        <f t="shared" ref="E39:E52" si="52">AB5+45</f>
        <v>47</v>
      </c>
      <c r="F39" s="86">
        <v>17</v>
      </c>
      <c r="G39" s="18">
        <f t="shared" ref="G39:G52" si="53">AE5+45</f>
        <v>56</v>
      </c>
      <c r="H39" s="17">
        <v>17</v>
      </c>
      <c r="I39" s="6">
        <f>AH4+24*2</f>
        <v>59</v>
      </c>
      <c r="J39" s="6">
        <v>17</v>
      </c>
      <c r="K39" s="6">
        <f>AK4+24*2</f>
        <v>69</v>
      </c>
      <c r="L39" s="6">
        <v>17</v>
      </c>
      <c r="M39" s="18">
        <f>AN4+24*2</f>
        <v>52</v>
      </c>
      <c r="AP39" s="13" t="s">
        <v>174</v>
      </c>
      <c r="AQ39" s="50">
        <v>37</v>
      </c>
      <c r="AR39" s="33">
        <v>355</v>
      </c>
      <c r="AS39" s="13" t="s">
        <v>176</v>
      </c>
      <c r="AT39" s="50">
        <v>37</v>
      </c>
      <c r="AU39" s="33">
        <v>215</v>
      </c>
      <c r="AV39" s="89" t="s">
        <v>175</v>
      </c>
      <c r="AW39" s="50">
        <v>37</v>
      </c>
      <c r="AX39" s="33">
        <v>410</v>
      </c>
    </row>
    <row r="40" spans="2:50" x14ac:dyDescent="0.4">
      <c r="B40" s="85">
        <v>18</v>
      </c>
      <c r="C40" s="6">
        <f t="shared" si="51"/>
        <v>66</v>
      </c>
      <c r="D40" s="86">
        <v>18</v>
      </c>
      <c r="E40" s="6">
        <f t="shared" si="52"/>
        <v>51</v>
      </c>
      <c r="F40" s="86">
        <v>18</v>
      </c>
      <c r="G40" s="18">
        <f t="shared" si="53"/>
        <v>62</v>
      </c>
      <c r="H40" s="17">
        <v>18</v>
      </c>
      <c r="I40" s="6">
        <f t="shared" ref="I40:I46" si="54">AH5+24*2</f>
        <v>63</v>
      </c>
      <c r="J40" s="6">
        <v>18</v>
      </c>
      <c r="K40" s="6">
        <f t="shared" ref="K40:K46" si="55">AK5+24*2</f>
        <v>64</v>
      </c>
      <c r="L40" s="6">
        <v>18</v>
      </c>
      <c r="M40" s="18">
        <f t="shared" ref="M40:M46" si="56">AN5+24*2</f>
        <v>71</v>
      </c>
      <c r="AP40" s="13" t="s">
        <v>180</v>
      </c>
      <c r="AQ40" s="50">
        <v>38</v>
      </c>
      <c r="AR40" s="33">
        <v>240</v>
      </c>
      <c r="AS40" s="13" t="s">
        <v>175</v>
      </c>
      <c r="AT40" s="50">
        <v>38</v>
      </c>
      <c r="AU40" s="33">
        <v>350</v>
      </c>
      <c r="AV40" s="13" t="s">
        <v>186</v>
      </c>
      <c r="AW40" s="50">
        <v>38</v>
      </c>
      <c r="AX40" s="33">
        <v>225</v>
      </c>
    </row>
    <row r="41" spans="2:50" x14ac:dyDescent="0.4">
      <c r="B41" s="85">
        <v>19</v>
      </c>
      <c r="C41" s="6">
        <f t="shared" si="51"/>
        <v>68</v>
      </c>
      <c r="D41" s="86">
        <v>19</v>
      </c>
      <c r="E41" s="6">
        <f t="shared" si="52"/>
        <v>57</v>
      </c>
      <c r="F41" s="86">
        <v>19</v>
      </c>
      <c r="G41" s="18">
        <f t="shared" si="53"/>
        <v>54</v>
      </c>
      <c r="H41" s="17">
        <v>19</v>
      </c>
      <c r="I41" s="6">
        <f t="shared" si="54"/>
        <v>54</v>
      </c>
      <c r="J41" s="6">
        <v>19</v>
      </c>
      <c r="K41" s="6">
        <f t="shared" si="55"/>
        <v>53</v>
      </c>
      <c r="L41" s="6">
        <v>19</v>
      </c>
      <c r="M41" s="18">
        <f t="shared" si="56"/>
        <v>68</v>
      </c>
      <c r="AP41" s="13" t="s">
        <v>182</v>
      </c>
      <c r="AQ41" s="50">
        <v>39</v>
      </c>
      <c r="AR41" s="33">
        <v>220</v>
      </c>
      <c r="AS41" s="13" t="s">
        <v>171</v>
      </c>
      <c r="AT41" s="50">
        <v>39</v>
      </c>
      <c r="AU41" s="33">
        <v>405</v>
      </c>
      <c r="AV41" s="13" t="s">
        <v>171</v>
      </c>
      <c r="AW41" s="50">
        <v>39</v>
      </c>
      <c r="AX41" s="33">
        <v>355</v>
      </c>
    </row>
    <row r="42" spans="2:50" x14ac:dyDescent="0.4">
      <c r="B42" s="85">
        <v>20</v>
      </c>
      <c r="C42" s="6">
        <f t="shared" si="51"/>
        <v>55</v>
      </c>
      <c r="D42" s="86">
        <v>20</v>
      </c>
      <c r="E42" s="6">
        <f t="shared" si="52"/>
        <v>63</v>
      </c>
      <c r="F42" s="86">
        <v>20</v>
      </c>
      <c r="G42" s="18">
        <f t="shared" si="53"/>
        <v>61</v>
      </c>
      <c r="H42" s="17">
        <v>20</v>
      </c>
      <c r="I42" s="6">
        <f t="shared" si="54"/>
        <v>72</v>
      </c>
      <c r="J42" s="6">
        <v>20</v>
      </c>
      <c r="K42" s="6">
        <f t="shared" si="55"/>
        <v>51</v>
      </c>
      <c r="L42" s="6">
        <v>20</v>
      </c>
      <c r="M42" s="18">
        <f t="shared" si="56"/>
        <v>50</v>
      </c>
      <c r="P42">
        <v>270</v>
      </c>
      <c r="Q42">
        <v>330</v>
      </c>
      <c r="R42">
        <v>360</v>
      </c>
      <c r="AP42" s="13" t="s">
        <v>173</v>
      </c>
      <c r="AQ42" s="50">
        <v>40</v>
      </c>
      <c r="AR42" s="33">
        <v>215</v>
      </c>
      <c r="AS42" s="13" t="s">
        <v>180</v>
      </c>
      <c r="AT42" s="50">
        <v>40</v>
      </c>
      <c r="AU42" s="33">
        <v>230</v>
      </c>
      <c r="AV42" s="13" t="s">
        <v>182</v>
      </c>
      <c r="AW42" s="50">
        <v>40</v>
      </c>
      <c r="AX42" s="33">
        <v>255</v>
      </c>
    </row>
    <row r="43" spans="2:50" x14ac:dyDescent="0.4">
      <c r="B43" s="85">
        <v>21</v>
      </c>
      <c r="C43" s="6">
        <f t="shared" si="51"/>
        <v>52</v>
      </c>
      <c r="D43" s="86">
        <v>21</v>
      </c>
      <c r="E43" s="6">
        <f t="shared" si="52"/>
        <v>46</v>
      </c>
      <c r="F43" s="86">
        <v>21</v>
      </c>
      <c r="G43" s="18">
        <f t="shared" si="53"/>
        <v>48</v>
      </c>
      <c r="H43" s="17">
        <v>21</v>
      </c>
      <c r="I43" s="6">
        <f t="shared" si="54"/>
        <v>70</v>
      </c>
      <c r="J43" s="6">
        <v>21</v>
      </c>
      <c r="K43" s="6">
        <f t="shared" si="55"/>
        <v>55</v>
      </c>
      <c r="L43" s="6">
        <v>21</v>
      </c>
      <c r="M43" s="18">
        <f t="shared" si="56"/>
        <v>60</v>
      </c>
      <c r="P43">
        <v>290</v>
      </c>
      <c r="Q43">
        <v>275</v>
      </c>
      <c r="R43">
        <v>450</v>
      </c>
      <c r="W43">
        <v>9</v>
      </c>
      <c r="X43">
        <v>10</v>
      </c>
      <c r="Y43">
        <v>11</v>
      </c>
      <c r="Z43">
        <v>12</v>
      </c>
      <c r="AA43">
        <v>9</v>
      </c>
      <c r="AB43">
        <v>10</v>
      </c>
      <c r="AC43">
        <v>11</v>
      </c>
      <c r="AD43">
        <v>12</v>
      </c>
      <c r="AP43" s="13" t="s">
        <v>185</v>
      </c>
      <c r="AQ43" s="50">
        <v>41</v>
      </c>
      <c r="AR43" s="33">
        <v>195</v>
      </c>
      <c r="AS43" s="13" t="s">
        <v>173</v>
      </c>
      <c r="AT43" s="50">
        <v>41</v>
      </c>
      <c r="AU43" s="33">
        <v>210</v>
      </c>
      <c r="AV43" s="13" t="s">
        <v>178</v>
      </c>
      <c r="AW43" s="50">
        <v>41</v>
      </c>
      <c r="AX43" s="33">
        <v>265</v>
      </c>
    </row>
    <row r="44" spans="2:50" x14ac:dyDescent="0.4">
      <c r="B44" s="85">
        <v>22</v>
      </c>
      <c r="C44" s="6">
        <f t="shared" si="51"/>
        <v>53</v>
      </c>
      <c r="D44" s="86">
        <v>22</v>
      </c>
      <c r="E44" s="6">
        <f t="shared" si="52"/>
        <v>58</v>
      </c>
      <c r="F44" s="86">
        <v>22</v>
      </c>
      <c r="G44" s="18">
        <f t="shared" si="53"/>
        <v>50</v>
      </c>
      <c r="H44" s="17">
        <v>22</v>
      </c>
      <c r="I44" s="6">
        <f t="shared" si="54"/>
        <v>66</v>
      </c>
      <c r="J44" s="6">
        <v>22</v>
      </c>
      <c r="K44" s="6">
        <f t="shared" si="55"/>
        <v>65</v>
      </c>
      <c r="L44" s="6">
        <v>22</v>
      </c>
      <c r="M44" s="18">
        <f t="shared" si="56"/>
        <v>58</v>
      </c>
      <c r="P44">
        <v>355</v>
      </c>
      <c r="Q44">
        <v>310</v>
      </c>
      <c r="R44">
        <v>330</v>
      </c>
      <c r="V44" s="99">
        <v>1</v>
      </c>
      <c r="W44">
        <v>300</v>
      </c>
      <c r="X44">
        <v>185</v>
      </c>
      <c r="Y44">
        <v>250</v>
      </c>
      <c r="Z44">
        <v>310</v>
      </c>
      <c r="AA44">
        <v>210</v>
      </c>
      <c r="AB44">
        <v>155</v>
      </c>
      <c r="AC44">
        <v>205</v>
      </c>
      <c r="AD44">
        <v>200</v>
      </c>
      <c r="AP44" s="13" t="s">
        <v>176</v>
      </c>
      <c r="AQ44" s="50">
        <v>42</v>
      </c>
      <c r="AR44" s="33">
        <v>220</v>
      </c>
      <c r="AS44" s="13" t="s">
        <v>183</v>
      </c>
      <c r="AT44" s="50">
        <v>42</v>
      </c>
      <c r="AU44" s="33">
        <v>200</v>
      </c>
      <c r="AV44" s="13" t="s">
        <v>180</v>
      </c>
      <c r="AW44" s="50">
        <v>42</v>
      </c>
      <c r="AX44" s="33">
        <v>310</v>
      </c>
    </row>
    <row r="45" spans="2:50" x14ac:dyDescent="0.4">
      <c r="B45" s="85">
        <v>23</v>
      </c>
      <c r="C45" s="6">
        <f t="shared" si="51"/>
        <v>65</v>
      </c>
      <c r="D45" s="86">
        <v>23</v>
      </c>
      <c r="E45" s="6">
        <f t="shared" si="52"/>
        <v>60</v>
      </c>
      <c r="F45" s="86">
        <v>23</v>
      </c>
      <c r="G45" s="18">
        <f t="shared" si="53"/>
        <v>67</v>
      </c>
      <c r="H45" s="17">
        <v>23</v>
      </c>
      <c r="I45" s="6">
        <f t="shared" si="54"/>
        <v>57</v>
      </c>
      <c r="J45" s="6">
        <v>23</v>
      </c>
      <c r="K45" s="6">
        <f t="shared" si="55"/>
        <v>61</v>
      </c>
      <c r="L45" s="6">
        <v>23</v>
      </c>
      <c r="M45" s="18">
        <f t="shared" si="56"/>
        <v>67</v>
      </c>
      <c r="V45" s="99"/>
      <c r="W45">
        <v>255</v>
      </c>
      <c r="X45">
        <v>285</v>
      </c>
      <c r="Y45">
        <v>230</v>
      </c>
      <c r="Z45">
        <v>260</v>
      </c>
      <c r="AA45">
        <v>220</v>
      </c>
      <c r="AB45">
        <v>200</v>
      </c>
      <c r="AC45">
        <v>185</v>
      </c>
      <c r="AD45">
        <v>190</v>
      </c>
      <c r="AP45" s="13" t="s">
        <v>178</v>
      </c>
      <c r="AQ45" s="50">
        <v>43</v>
      </c>
      <c r="AR45" s="33">
        <v>220</v>
      </c>
      <c r="AS45" s="13" t="s">
        <v>167</v>
      </c>
      <c r="AT45" s="50">
        <v>43</v>
      </c>
      <c r="AU45" s="33">
        <v>215</v>
      </c>
      <c r="AV45" s="13" t="s">
        <v>179</v>
      </c>
      <c r="AW45" s="50">
        <v>43</v>
      </c>
      <c r="AX45" s="33">
        <v>350</v>
      </c>
    </row>
    <row r="46" spans="2:50" ht="17.5" thickBot="1" x14ac:dyDescent="0.45">
      <c r="B46" s="85">
        <v>24</v>
      </c>
      <c r="C46" s="6">
        <f t="shared" si="51"/>
        <v>90</v>
      </c>
      <c r="D46" s="86">
        <v>24</v>
      </c>
      <c r="E46" s="6">
        <f t="shared" si="52"/>
        <v>74</v>
      </c>
      <c r="F46" s="86">
        <v>24</v>
      </c>
      <c r="G46" s="18">
        <f t="shared" si="53"/>
        <v>84</v>
      </c>
      <c r="H46" s="19">
        <v>24</v>
      </c>
      <c r="I46" s="20">
        <f t="shared" si="54"/>
        <v>56</v>
      </c>
      <c r="J46" s="20">
        <v>24</v>
      </c>
      <c r="K46" s="20">
        <f t="shared" si="55"/>
        <v>62</v>
      </c>
      <c r="L46" s="20">
        <v>24</v>
      </c>
      <c r="M46" s="21">
        <f t="shared" si="56"/>
        <v>49</v>
      </c>
      <c r="V46" s="99"/>
      <c r="W46">
        <v>285</v>
      </c>
      <c r="X46">
        <v>250</v>
      </c>
      <c r="Y46">
        <v>300</v>
      </c>
      <c r="Z46">
        <v>315</v>
      </c>
      <c r="AA46">
        <v>215</v>
      </c>
      <c r="AB46">
        <v>210</v>
      </c>
      <c r="AC46">
        <v>180</v>
      </c>
      <c r="AD46">
        <v>205</v>
      </c>
      <c r="AP46" s="13" t="s">
        <v>177</v>
      </c>
      <c r="AQ46" s="50">
        <v>44</v>
      </c>
      <c r="AR46" s="33">
        <v>205</v>
      </c>
      <c r="AS46" s="13" t="s">
        <v>166</v>
      </c>
      <c r="AT46" s="50">
        <v>44</v>
      </c>
      <c r="AU46" s="33">
        <v>300</v>
      </c>
      <c r="AV46" s="13" t="s">
        <v>184</v>
      </c>
      <c r="AW46" s="50">
        <v>44</v>
      </c>
      <c r="AX46" s="33">
        <v>400</v>
      </c>
    </row>
    <row r="47" spans="2:50" x14ac:dyDescent="0.4">
      <c r="B47" s="85">
        <v>25</v>
      </c>
      <c r="C47" s="6">
        <f t="shared" si="51"/>
        <v>89</v>
      </c>
      <c r="D47" s="86">
        <v>25</v>
      </c>
      <c r="E47" s="6">
        <f t="shared" si="52"/>
        <v>85</v>
      </c>
      <c r="F47" s="86">
        <v>25</v>
      </c>
      <c r="G47" s="18">
        <f t="shared" si="53"/>
        <v>87</v>
      </c>
      <c r="V47" s="99">
        <v>2</v>
      </c>
      <c r="W47">
        <v>260</v>
      </c>
      <c r="X47">
        <v>210</v>
      </c>
      <c r="Y47">
        <v>210</v>
      </c>
      <c r="Z47">
        <v>195</v>
      </c>
      <c r="AA47">
        <v>145</v>
      </c>
      <c r="AB47">
        <v>170</v>
      </c>
      <c r="AC47">
        <v>175</v>
      </c>
      <c r="AD47">
        <v>225</v>
      </c>
      <c r="AP47" s="13" t="s">
        <v>184</v>
      </c>
      <c r="AQ47" s="50">
        <v>45</v>
      </c>
      <c r="AR47" s="33">
        <v>370</v>
      </c>
      <c r="AS47" s="13" t="s">
        <v>174</v>
      </c>
      <c r="AT47" s="50">
        <v>45</v>
      </c>
      <c r="AU47" s="33">
        <v>390</v>
      </c>
      <c r="AV47" s="7" t="s">
        <v>181</v>
      </c>
      <c r="AW47" s="50">
        <v>45</v>
      </c>
      <c r="AX47" s="33">
        <v>275</v>
      </c>
    </row>
    <row r="48" spans="2:50" x14ac:dyDescent="0.4">
      <c r="B48" s="85">
        <v>26</v>
      </c>
      <c r="C48" s="6">
        <f t="shared" si="51"/>
        <v>83</v>
      </c>
      <c r="D48" s="86">
        <v>26</v>
      </c>
      <c r="E48" s="6">
        <f t="shared" si="52"/>
        <v>72</v>
      </c>
      <c r="F48" s="86">
        <v>26</v>
      </c>
      <c r="G48" s="18">
        <f t="shared" si="53"/>
        <v>80</v>
      </c>
      <c r="V48" s="99"/>
      <c r="W48">
        <v>230</v>
      </c>
      <c r="X48">
        <v>180</v>
      </c>
      <c r="Y48">
        <v>260</v>
      </c>
      <c r="Z48">
        <v>210</v>
      </c>
      <c r="AA48">
        <v>160</v>
      </c>
      <c r="AB48">
        <v>190</v>
      </c>
      <c r="AC48">
        <v>185</v>
      </c>
      <c r="AD48">
        <v>195</v>
      </c>
      <c r="AR48">
        <f>AVERAGE(AR3:AR47)</f>
        <v>231.11111111111111</v>
      </c>
      <c r="AU48">
        <f>AVERAGE(AU3:AU47)</f>
        <v>241.55555555555554</v>
      </c>
      <c r="AX48">
        <f>AVERAGE(AX3:AX47)</f>
        <v>253.66666666666666</v>
      </c>
    </row>
    <row r="49" spans="2:50" x14ac:dyDescent="0.4">
      <c r="B49" s="85">
        <v>27</v>
      </c>
      <c r="C49" s="6">
        <f t="shared" si="51"/>
        <v>82</v>
      </c>
      <c r="D49" s="86">
        <v>27</v>
      </c>
      <c r="E49" s="6">
        <f t="shared" si="52"/>
        <v>76</v>
      </c>
      <c r="F49" s="86">
        <v>27</v>
      </c>
      <c r="G49" s="18">
        <f t="shared" si="53"/>
        <v>75</v>
      </c>
      <c r="V49" s="99"/>
      <c r="W49">
        <v>250</v>
      </c>
      <c r="X49">
        <v>220</v>
      </c>
      <c r="Y49">
        <v>290</v>
      </c>
      <c r="Z49">
        <v>250</v>
      </c>
      <c r="AA49">
        <v>150</v>
      </c>
      <c r="AB49">
        <v>165</v>
      </c>
      <c r="AC49">
        <v>225</v>
      </c>
      <c r="AD49">
        <v>220</v>
      </c>
      <c r="AR49">
        <f>_xlfn.STDEV.S(AR3:AR47)</f>
        <v>59.771238987501434</v>
      </c>
      <c r="AU49">
        <f>_xlfn.STDEV.S(AU3:AU47)</f>
        <v>71.619434753029381</v>
      </c>
      <c r="AX49">
        <f>_xlfn.STDEV.S(AX3:AX47)</f>
        <v>70.95453089511237</v>
      </c>
    </row>
    <row r="50" spans="2:50" x14ac:dyDescent="0.4">
      <c r="B50" s="85">
        <v>28</v>
      </c>
      <c r="C50" s="6">
        <f t="shared" si="51"/>
        <v>78</v>
      </c>
      <c r="D50" s="86">
        <v>28</v>
      </c>
      <c r="E50" s="6">
        <f t="shared" si="52"/>
        <v>81</v>
      </c>
      <c r="F50" s="86">
        <v>28</v>
      </c>
      <c r="G50" s="18">
        <f t="shared" si="53"/>
        <v>88</v>
      </c>
      <c r="V50" s="99">
        <v>3</v>
      </c>
      <c r="W50">
        <v>240</v>
      </c>
      <c r="X50">
        <v>185</v>
      </c>
      <c r="Y50">
        <v>340</v>
      </c>
      <c r="Z50">
        <v>240</v>
      </c>
      <c r="AA50">
        <v>165</v>
      </c>
      <c r="AB50">
        <v>195</v>
      </c>
      <c r="AC50">
        <v>225</v>
      </c>
      <c r="AD50">
        <v>240</v>
      </c>
    </row>
    <row r="51" spans="2:50" x14ac:dyDescent="0.4">
      <c r="B51" s="85">
        <v>29</v>
      </c>
      <c r="C51" s="6">
        <f t="shared" si="51"/>
        <v>77</v>
      </c>
      <c r="D51" s="86">
        <v>29</v>
      </c>
      <c r="E51" s="6">
        <f t="shared" si="52"/>
        <v>71</v>
      </c>
      <c r="F51" s="86">
        <v>29</v>
      </c>
      <c r="G51" s="18">
        <f t="shared" si="53"/>
        <v>70</v>
      </c>
      <c r="V51" s="99"/>
      <c r="W51">
        <v>200</v>
      </c>
      <c r="X51">
        <v>180</v>
      </c>
      <c r="Y51">
        <v>280</v>
      </c>
      <c r="Z51">
        <v>275</v>
      </c>
      <c r="AA51">
        <v>175</v>
      </c>
      <c r="AB51">
        <v>165</v>
      </c>
      <c r="AC51">
        <v>180</v>
      </c>
      <c r="AD51">
        <v>235</v>
      </c>
    </row>
    <row r="52" spans="2:50" x14ac:dyDescent="0.4">
      <c r="B52" s="85">
        <v>30</v>
      </c>
      <c r="C52" s="6">
        <f t="shared" si="51"/>
        <v>73</v>
      </c>
      <c r="D52" s="86">
        <v>30</v>
      </c>
      <c r="E52" s="6">
        <f t="shared" si="52"/>
        <v>86</v>
      </c>
      <c r="F52" s="86">
        <v>30</v>
      </c>
      <c r="G52" s="18">
        <f t="shared" si="53"/>
        <v>79</v>
      </c>
      <c r="V52" s="99"/>
      <c r="W52">
        <v>210</v>
      </c>
      <c r="X52">
        <v>220</v>
      </c>
      <c r="Y52">
        <v>285</v>
      </c>
      <c r="Z52">
        <v>310</v>
      </c>
      <c r="AA52">
        <v>175</v>
      </c>
      <c r="AB52">
        <v>180</v>
      </c>
      <c r="AC52">
        <v>205</v>
      </c>
      <c r="AD52">
        <v>220</v>
      </c>
    </row>
    <row r="53" spans="2:50" x14ac:dyDescent="0.4">
      <c r="B53" s="85">
        <v>31</v>
      </c>
      <c r="C53" s="6">
        <f>AH4+45*2</f>
        <v>101</v>
      </c>
      <c r="D53" s="86">
        <v>31</v>
      </c>
      <c r="E53" s="6">
        <f>AK4+45*2</f>
        <v>111</v>
      </c>
      <c r="F53" s="86">
        <v>31</v>
      </c>
      <c r="G53" s="18">
        <f>AN4+45*2</f>
        <v>94</v>
      </c>
      <c r="W53">
        <f t="shared" ref="W53:Y53" si="57">AVERAGE(W44:W52)</f>
        <v>247.77777777777777</v>
      </c>
      <c r="X53">
        <f t="shared" si="57"/>
        <v>212.77777777777777</v>
      </c>
      <c r="Y53">
        <f t="shared" si="57"/>
        <v>271.66666666666669</v>
      </c>
      <c r="Z53">
        <f>AVERAGE(Z44:Z52)</f>
        <v>262.77777777777777</v>
      </c>
      <c r="AA53">
        <f t="shared" ref="AA53" si="58">AVERAGE(AA44:AA52)</f>
        <v>179.44444444444446</v>
      </c>
      <c r="AB53">
        <f t="shared" ref="AB53" si="59">AVERAGE(AB44:AB52)</f>
        <v>181.11111111111111</v>
      </c>
      <c r="AC53">
        <f t="shared" ref="AC53" si="60">AVERAGE(AC44:AC52)</f>
        <v>196.11111111111111</v>
      </c>
      <c r="AD53">
        <f>AVERAGE(AD44:AD52)</f>
        <v>214.44444444444446</v>
      </c>
    </row>
    <row r="54" spans="2:50" x14ac:dyDescent="0.4">
      <c r="B54" s="85">
        <v>32</v>
      </c>
      <c r="C54" s="6">
        <f t="shared" ref="C54:C67" si="61">AH5+45*2</f>
        <v>105</v>
      </c>
      <c r="D54" s="86">
        <v>32</v>
      </c>
      <c r="E54" s="6">
        <f t="shared" ref="E54:E67" si="62">AK5+45*2</f>
        <v>106</v>
      </c>
      <c r="F54" s="86">
        <v>32</v>
      </c>
      <c r="G54" s="18">
        <f t="shared" ref="G54:G67" si="63">AN5+45*2</f>
        <v>113</v>
      </c>
      <c r="W54">
        <f>_xlfn.VAR.S(W44:W52)</f>
        <v>1050.694444444438</v>
      </c>
      <c r="X54">
        <f t="shared" ref="X54:Z54" si="64">_xlfn.VAR.S(X44:X52)</f>
        <v>1300.6944444444453</v>
      </c>
      <c r="Y54">
        <f t="shared" si="64"/>
        <v>1525</v>
      </c>
      <c r="Z54">
        <f t="shared" si="64"/>
        <v>1925.694444444438</v>
      </c>
      <c r="AA54">
        <f>_xlfn.VAR.S(AA44:AA52)</f>
        <v>815.27777777778101</v>
      </c>
      <c r="AB54">
        <f t="shared" ref="AB54:AD54" si="65">_xlfn.VAR.S(AB44:AB52)</f>
        <v>348.61111111111114</v>
      </c>
      <c r="AC54">
        <f t="shared" si="65"/>
        <v>379.86111111111114</v>
      </c>
      <c r="AD54">
        <f t="shared" si="65"/>
        <v>315.27777777777777</v>
      </c>
    </row>
    <row r="55" spans="2:50" x14ac:dyDescent="0.4">
      <c r="B55" s="85">
        <v>33</v>
      </c>
      <c r="C55" s="6">
        <f t="shared" si="61"/>
        <v>96</v>
      </c>
      <c r="D55" s="86">
        <v>33</v>
      </c>
      <c r="E55" s="6">
        <f t="shared" si="62"/>
        <v>95</v>
      </c>
      <c r="F55" s="86">
        <v>33</v>
      </c>
      <c r="G55" s="18">
        <f t="shared" si="63"/>
        <v>110</v>
      </c>
    </row>
    <row r="56" spans="2:50" x14ac:dyDescent="0.4">
      <c r="B56" s="85">
        <v>34</v>
      </c>
      <c r="C56" s="6">
        <f t="shared" si="61"/>
        <v>114</v>
      </c>
      <c r="D56" s="86">
        <v>34</v>
      </c>
      <c r="E56" s="6">
        <f t="shared" si="62"/>
        <v>93</v>
      </c>
      <c r="F56" s="86">
        <v>34</v>
      </c>
      <c r="G56" s="18">
        <f t="shared" si="63"/>
        <v>92</v>
      </c>
    </row>
    <row r="57" spans="2:50" x14ac:dyDescent="0.4">
      <c r="B57" s="85">
        <v>35</v>
      </c>
      <c r="C57" s="6">
        <f t="shared" si="61"/>
        <v>112</v>
      </c>
      <c r="D57" s="86">
        <v>35</v>
      </c>
      <c r="E57" s="6">
        <f t="shared" si="62"/>
        <v>97</v>
      </c>
      <c r="F57" s="86">
        <v>35</v>
      </c>
      <c r="G57" s="18">
        <f t="shared" si="63"/>
        <v>102</v>
      </c>
    </row>
    <row r="58" spans="2:50" x14ac:dyDescent="0.4">
      <c r="B58" s="85">
        <v>36</v>
      </c>
      <c r="C58" s="6">
        <f t="shared" si="61"/>
        <v>108</v>
      </c>
      <c r="D58" s="86">
        <v>36</v>
      </c>
      <c r="E58" s="6">
        <f t="shared" si="62"/>
        <v>107</v>
      </c>
      <c r="F58" s="86">
        <v>36</v>
      </c>
      <c r="G58" s="18">
        <f t="shared" si="63"/>
        <v>100</v>
      </c>
    </row>
    <row r="59" spans="2:50" x14ac:dyDescent="0.4">
      <c r="B59" s="85">
        <v>37</v>
      </c>
      <c r="C59" s="6">
        <f t="shared" si="61"/>
        <v>99</v>
      </c>
      <c r="D59" s="86">
        <v>37</v>
      </c>
      <c r="E59" s="6">
        <f t="shared" si="62"/>
        <v>103</v>
      </c>
      <c r="F59" s="86">
        <v>37</v>
      </c>
      <c r="G59" s="18">
        <f t="shared" si="63"/>
        <v>109</v>
      </c>
    </row>
    <row r="60" spans="2:50" x14ac:dyDescent="0.4">
      <c r="B60" s="85">
        <v>38</v>
      </c>
      <c r="C60" s="6">
        <f t="shared" si="61"/>
        <v>98</v>
      </c>
      <c r="D60" s="86">
        <v>38</v>
      </c>
      <c r="E60" s="6">
        <f t="shared" si="62"/>
        <v>104</v>
      </c>
      <c r="F60" s="86">
        <v>38</v>
      </c>
      <c r="G60" s="18">
        <f t="shared" si="63"/>
        <v>91</v>
      </c>
    </row>
    <row r="61" spans="2:50" x14ac:dyDescent="0.4">
      <c r="B61" s="85">
        <v>39</v>
      </c>
      <c r="C61" s="6">
        <f t="shared" si="61"/>
        <v>121</v>
      </c>
      <c r="D61" s="86">
        <v>39</v>
      </c>
      <c r="E61" s="6">
        <f t="shared" si="62"/>
        <v>133</v>
      </c>
      <c r="F61" s="86">
        <v>39</v>
      </c>
      <c r="G61" s="18">
        <f t="shared" si="63"/>
        <v>129</v>
      </c>
    </row>
    <row r="62" spans="2:50" x14ac:dyDescent="0.4">
      <c r="B62" s="85">
        <v>40</v>
      </c>
      <c r="C62" s="6">
        <f t="shared" si="61"/>
        <v>116</v>
      </c>
      <c r="D62" s="86">
        <v>40</v>
      </c>
      <c r="E62" s="6">
        <f t="shared" si="62"/>
        <v>132</v>
      </c>
      <c r="F62" s="86">
        <v>40</v>
      </c>
      <c r="G62" s="18">
        <f t="shared" si="63"/>
        <v>123</v>
      </c>
    </row>
    <row r="63" spans="2:50" x14ac:dyDescent="0.4">
      <c r="B63" s="85">
        <v>41</v>
      </c>
      <c r="C63" s="6">
        <f t="shared" si="61"/>
        <v>127</v>
      </c>
      <c r="D63" s="86">
        <v>41</v>
      </c>
      <c r="E63" s="6">
        <f t="shared" si="62"/>
        <v>120</v>
      </c>
      <c r="F63" s="86">
        <v>41</v>
      </c>
      <c r="G63" s="18">
        <f t="shared" si="63"/>
        <v>134</v>
      </c>
    </row>
    <row r="64" spans="2:50" x14ac:dyDescent="0.4">
      <c r="B64" s="85">
        <v>42</v>
      </c>
      <c r="C64" s="6">
        <f t="shared" si="61"/>
        <v>119</v>
      </c>
      <c r="D64" s="86">
        <v>42</v>
      </c>
      <c r="E64" s="6">
        <f t="shared" si="62"/>
        <v>135</v>
      </c>
      <c r="F64" s="86">
        <v>42</v>
      </c>
      <c r="G64" s="18">
        <f t="shared" si="63"/>
        <v>126</v>
      </c>
    </row>
    <row r="65" spans="2:9" x14ac:dyDescent="0.4">
      <c r="B65" s="85">
        <v>43</v>
      </c>
      <c r="C65" s="6">
        <f t="shared" si="61"/>
        <v>117</v>
      </c>
      <c r="D65" s="86">
        <v>43</v>
      </c>
      <c r="E65" s="6">
        <f t="shared" si="62"/>
        <v>115</v>
      </c>
      <c r="F65" s="86">
        <v>43</v>
      </c>
      <c r="G65" s="18">
        <f t="shared" si="63"/>
        <v>125</v>
      </c>
      <c r="I65">
        <v>131</v>
      </c>
    </row>
    <row r="66" spans="2:9" x14ac:dyDescent="0.4">
      <c r="B66" s="85">
        <v>44</v>
      </c>
      <c r="C66" s="6">
        <f t="shared" si="61"/>
        <v>124</v>
      </c>
      <c r="D66" s="86">
        <v>44</v>
      </c>
      <c r="E66" s="6">
        <f t="shared" si="62"/>
        <v>130</v>
      </c>
      <c r="F66" s="86">
        <v>44</v>
      </c>
      <c r="G66" s="18">
        <f t="shared" si="63"/>
        <v>118</v>
      </c>
    </row>
    <row r="67" spans="2:9" ht="17.5" thickBot="1" x14ac:dyDescent="0.45">
      <c r="B67" s="87">
        <v>45</v>
      </c>
      <c r="C67" s="20">
        <f t="shared" si="61"/>
        <v>131</v>
      </c>
      <c r="D67" s="88">
        <v>45</v>
      </c>
      <c r="E67" s="20">
        <f t="shared" si="62"/>
        <v>122</v>
      </c>
      <c r="F67" s="88">
        <v>45</v>
      </c>
      <c r="G67" s="21">
        <f t="shared" si="63"/>
        <v>128</v>
      </c>
    </row>
    <row r="69" spans="2:9" x14ac:dyDescent="0.4">
      <c r="C69">
        <f>COUNTIF(C23:C67,$I$65)</f>
        <v>1</v>
      </c>
      <c r="E69">
        <f t="shared" ref="E69:G69" si="66">COUNTIF(E23:E67,$I$65)</f>
        <v>0</v>
      </c>
      <c r="G69">
        <f t="shared" si="66"/>
        <v>0</v>
      </c>
    </row>
  </sheetData>
  <mergeCells count="15">
    <mergeCell ref="V44:V46"/>
    <mergeCell ref="V47:V49"/>
    <mergeCell ref="V50:V52"/>
    <mergeCell ref="BD2:BL2"/>
    <mergeCell ref="BM2:BU2"/>
    <mergeCell ref="BV2:CD2"/>
    <mergeCell ref="AV1:AX1"/>
    <mergeCell ref="O21:Q21"/>
    <mergeCell ref="R21:T21"/>
    <mergeCell ref="U21:W21"/>
    <mergeCell ref="N2:V2"/>
    <mergeCell ref="W2:AE2"/>
    <mergeCell ref="AF2:AN2"/>
    <mergeCell ref="AP1:AR1"/>
    <mergeCell ref="AS1:AU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B715-1307-4826-910E-F0180D8A5E5B}">
  <dimension ref="B1:CD69"/>
  <sheetViews>
    <sheetView topLeftCell="H1" zoomScale="55" zoomScaleNormal="55" workbookViewId="0">
      <selection activeCell="O23" sqref="O23:W37"/>
    </sheetView>
  </sheetViews>
  <sheetFormatPr defaultRowHeight="17" x14ac:dyDescent="0.4"/>
  <cols>
    <col min="7" max="8" width="16.08984375" bestFit="1" customWidth="1"/>
    <col min="9" max="9" width="16" bestFit="1" customWidth="1"/>
    <col min="10" max="10" width="4.08984375" bestFit="1" customWidth="1"/>
    <col min="11" max="11" width="16.08984375" bestFit="1" customWidth="1"/>
    <col min="12" max="12" width="16" bestFit="1" customWidth="1"/>
    <col min="13" max="13" width="13.90625" bestFit="1" customWidth="1"/>
    <col min="14" max="14" width="7.453125" customWidth="1"/>
    <col min="15" max="15" width="11.36328125" bestFit="1" customWidth="1"/>
    <col min="16" max="16" width="5.7265625" bestFit="1" customWidth="1"/>
    <col min="17" max="17" width="7.453125" customWidth="1"/>
    <col min="18" max="18" width="11.36328125" bestFit="1" customWidth="1"/>
    <col min="19" max="19" width="5.7265625" bestFit="1" customWidth="1"/>
    <col min="20" max="20" width="7.453125" customWidth="1"/>
    <col min="21" max="21" width="11.36328125" bestFit="1" customWidth="1"/>
    <col min="22" max="22" width="5.7265625" bestFit="1" customWidth="1"/>
    <col min="23" max="23" width="9" customWidth="1"/>
    <col min="24" max="24" width="11.36328125" bestFit="1" customWidth="1"/>
    <col min="25" max="25" width="5.7265625" bestFit="1" customWidth="1"/>
    <col min="26" max="26" width="7.453125" customWidth="1"/>
    <col min="27" max="27" width="11.36328125" bestFit="1" customWidth="1"/>
    <col min="28" max="28" width="5.7265625" bestFit="1" customWidth="1"/>
    <col min="29" max="29" width="7.453125" customWidth="1"/>
    <col min="30" max="30" width="11.36328125" bestFit="1" customWidth="1"/>
    <col min="31" max="31" width="5.7265625" bestFit="1" customWidth="1"/>
    <col min="32" max="32" width="9" customWidth="1"/>
    <col min="33" max="33" width="11.36328125" bestFit="1" customWidth="1"/>
    <col min="34" max="34" width="5.7265625" bestFit="1" customWidth="1"/>
    <col min="35" max="35" width="7.453125" customWidth="1"/>
    <col min="36" max="36" width="11.36328125" bestFit="1" customWidth="1"/>
    <col min="37" max="37" width="5.7265625" bestFit="1" customWidth="1"/>
    <col min="38" max="38" width="7.453125" customWidth="1"/>
    <col min="39" max="39" width="11.36328125" bestFit="1" customWidth="1"/>
    <col min="40" max="40" width="5.7265625" bestFit="1" customWidth="1"/>
    <col min="52" max="52" width="4.453125" bestFit="1" customWidth="1"/>
    <col min="53" max="53" width="16.90625" bestFit="1" customWidth="1"/>
    <col min="54" max="54" width="16.6328125" bestFit="1" customWidth="1"/>
    <col min="55" max="55" width="14.6328125" bestFit="1" customWidth="1"/>
    <col min="56" max="56" width="0" hidden="1" customWidth="1"/>
    <col min="57" max="57" width="13.453125" bestFit="1" customWidth="1"/>
    <col min="58" max="58" width="5.6328125" bestFit="1" customWidth="1"/>
    <col min="59" max="59" width="0" hidden="1" customWidth="1"/>
    <col min="60" max="60" width="13.453125" bestFit="1" customWidth="1"/>
    <col min="61" max="61" width="5.6328125" bestFit="1" customWidth="1"/>
    <col min="62" max="62" width="0" hidden="1" customWidth="1"/>
    <col min="63" max="63" width="13.453125" bestFit="1" customWidth="1"/>
    <col min="64" max="64" width="5.6328125" bestFit="1" customWidth="1"/>
    <col min="65" max="65" width="0" hidden="1" customWidth="1"/>
    <col min="66" max="66" width="13.453125" bestFit="1" customWidth="1"/>
    <col min="67" max="67" width="5.6328125" bestFit="1" customWidth="1"/>
    <col min="68" max="68" width="7.453125" hidden="1" customWidth="1"/>
    <col min="69" max="69" width="13.453125" bestFit="1" customWidth="1"/>
    <col min="70" max="70" width="5.6328125" bestFit="1" customWidth="1"/>
    <col min="71" max="71" width="7.453125" hidden="1" customWidth="1"/>
    <col min="72" max="72" width="13.453125" bestFit="1" customWidth="1"/>
    <col min="73" max="73" width="5.6328125" bestFit="1" customWidth="1"/>
    <col min="74" max="74" width="0" hidden="1" customWidth="1"/>
    <col min="75" max="75" width="13.453125" bestFit="1" customWidth="1"/>
    <col min="76" max="76" width="5.6328125" bestFit="1" customWidth="1"/>
    <col min="77" max="77" width="0" hidden="1" customWidth="1"/>
    <col min="78" max="78" width="13.453125" bestFit="1" customWidth="1"/>
    <col min="79" max="79" width="5.6328125" bestFit="1" customWidth="1"/>
    <col min="80" max="80" width="0" hidden="1" customWidth="1"/>
    <col min="81" max="81" width="13.453125" bestFit="1" customWidth="1"/>
    <col min="82" max="82" width="5.6328125" bestFit="1" customWidth="1"/>
  </cols>
  <sheetData>
    <row r="1" spans="2:82" ht="17.5" thickBot="1" x14ac:dyDescent="0.45">
      <c r="G1" s="6"/>
      <c r="H1" s="6"/>
      <c r="I1" s="6"/>
      <c r="AP1" s="101" t="s">
        <v>4</v>
      </c>
      <c r="AQ1" s="102"/>
      <c r="AR1" s="103"/>
      <c r="AS1" s="101" t="s">
        <v>5</v>
      </c>
      <c r="AT1" s="102"/>
      <c r="AU1" s="103"/>
      <c r="AV1" s="101" t="s">
        <v>6</v>
      </c>
      <c r="AW1" s="102"/>
      <c r="AX1" s="103"/>
    </row>
    <row r="2" spans="2:82" x14ac:dyDescent="0.4">
      <c r="B2" s="2" t="s">
        <v>123</v>
      </c>
      <c r="C2" s="26" t="s">
        <v>120</v>
      </c>
      <c r="D2" s="26" t="s">
        <v>121</v>
      </c>
      <c r="E2" s="1" t="s">
        <v>122</v>
      </c>
      <c r="F2" s="48" t="s">
        <v>10</v>
      </c>
      <c r="G2" s="26" t="s">
        <v>8</v>
      </c>
      <c r="H2" s="26" t="s">
        <v>7</v>
      </c>
      <c r="I2" s="1" t="s">
        <v>9</v>
      </c>
      <c r="M2" s="33"/>
      <c r="N2" s="104" t="s">
        <v>4</v>
      </c>
      <c r="O2" s="104"/>
      <c r="P2" s="104"/>
      <c r="Q2" s="104"/>
      <c r="R2" s="104"/>
      <c r="S2" s="104"/>
      <c r="T2" s="104"/>
      <c r="U2" s="104"/>
      <c r="V2" s="104"/>
      <c r="W2" s="104" t="s">
        <v>5</v>
      </c>
      <c r="X2" s="104"/>
      <c r="Y2" s="104"/>
      <c r="Z2" s="104"/>
      <c r="AA2" s="104"/>
      <c r="AB2" s="104"/>
      <c r="AC2" s="104"/>
      <c r="AD2" s="104"/>
      <c r="AE2" s="104"/>
      <c r="AF2" s="104" t="s">
        <v>6</v>
      </c>
      <c r="AG2" s="104"/>
      <c r="AH2" s="104"/>
      <c r="AI2" s="104"/>
      <c r="AJ2" s="104"/>
      <c r="AK2" s="104"/>
      <c r="AL2" s="104"/>
      <c r="AM2" s="104"/>
      <c r="AN2" s="104"/>
      <c r="AP2" s="7" t="s">
        <v>156</v>
      </c>
      <c r="AQ2" s="50" t="s">
        <v>115</v>
      </c>
      <c r="AR2" s="33" t="s">
        <v>157</v>
      </c>
      <c r="AS2" s="7" t="s">
        <v>156</v>
      </c>
      <c r="AT2" s="50" t="s">
        <v>115</v>
      </c>
      <c r="AU2" s="33" t="s">
        <v>157</v>
      </c>
      <c r="AV2" s="7" t="s">
        <v>156</v>
      </c>
      <c r="AW2" s="50" t="s">
        <v>115</v>
      </c>
      <c r="AX2" s="33" t="s">
        <v>157</v>
      </c>
      <c r="AZ2" s="14"/>
      <c r="BA2" s="15"/>
      <c r="BB2" s="15"/>
      <c r="BC2" s="57"/>
      <c r="BD2" s="92" t="s">
        <v>198</v>
      </c>
      <c r="BE2" s="93"/>
      <c r="BF2" s="93"/>
      <c r="BG2" s="93"/>
      <c r="BH2" s="93"/>
      <c r="BI2" s="93"/>
      <c r="BJ2" s="93"/>
      <c r="BK2" s="93"/>
      <c r="BL2" s="97"/>
      <c r="BM2" s="92" t="s">
        <v>158</v>
      </c>
      <c r="BN2" s="93"/>
      <c r="BO2" s="93"/>
      <c r="BP2" s="93"/>
      <c r="BQ2" s="93"/>
      <c r="BR2" s="93"/>
      <c r="BS2" s="93"/>
      <c r="BT2" s="93"/>
      <c r="BU2" s="97"/>
      <c r="BV2" s="93" t="s">
        <v>159</v>
      </c>
      <c r="BW2" s="93"/>
      <c r="BX2" s="93"/>
      <c r="BY2" s="93"/>
      <c r="BZ2" s="93"/>
      <c r="CA2" s="93"/>
      <c r="CB2" s="93"/>
      <c r="CC2" s="93"/>
      <c r="CD2" s="100"/>
    </row>
    <row r="3" spans="2:82" x14ac:dyDescent="0.4">
      <c r="B3" s="3">
        <v>1</v>
      </c>
      <c r="C3" s="6">
        <v>-1</v>
      </c>
      <c r="D3" s="6">
        <v>-1</v>
      </c>
      <c r="E3" s="18">
        <v>-1</v>
      </c>
      <c r="F3" s="33">
        <v>-1</v>
      </c>
      <c r="G3" s="6">
        <f>297/2</f>
        <v>148.5</v>
      </c>
      <c r="H3" s="6">
        <f>2/5</f>
        <v>0.4</v>
      </c>
      <c r="I3" s="18">
        <v>8</v>
      </c>
      <c r="J3" s="58" t="s">
        <v>0</v>
      </c>
      <c r="K3" s="46" t="s">
        <v>8</v>
      </c>
      <c r="L3" s="46" t="s">
        <v>7</v>
      </c>
      <c r="M3" s="47" t="s">
        <v>9</v>
      </c>
      <c r="N3" s="51" t="s">
        <v>156</v>
      </c>
      <c r="O3" s="52" t="s">
        <v>160</v>
      </c>
      <c r="P3" s="52" t="s">
        <v>115</v>
      </c>
      <c r="Q3" s="52" t="s">
        <v>156</v>
      </c>
      <c r="R3" s="52" t="s">
        <v>161</v>
      </c>
      <c r="S3" s="52" t="s">
        <v>115</v>
      </c>
      <c r="T3" s="51" t="s">
        <v>156</v>
      </c>
      <c r="U3" s="52" t="s">
        <v>162</v>
      </c>
      <c r="V3" s="52" t="s">
        <v>115</v>
      </c>
      <c r="W3" s="52" t="s">
        <v>156</v>
      </c>
      <c r="X3" s="52" t="s">
        <v>160</v>
      </c>
      <c r="Y3" s="52" t="s">
        <v>115</v>
      </c>
      <c r="Z3" s="51" t="s">
        <v>156</v>
      </c>
      <c r="AA3" s="52" t="s">
        <v>161</v>
      </c>
      <c r="AB3" s="52" t="s">
        <v>115</v>
      </c>
      <c r="AC3" s="52" t="s">
        <v>156</v>
      </c>
      <c r="AD3" s="52" t="s">
        <v>162</v>
      </c>
      <c r="AE3" s="52" t="s">
        <v>115</v>
      </c>
      <c r="AF3" s="52" t="s">
        <v>155</v>
      </c>
      <c r="AG3" s="52" t="s">
        <v>160</v>
      </c>
      <c r="AH3" s="52" t="s">
        <v>115</v>
      </c>
      <c r="AI3" s="52" t="s">
        <v>156</v>
      </c>
      <c r="AJ3" s="52" t="s">
        <v>161</v>
      </c>
      <c r="AK3" s="52" t="s">
        <v>115</v>
      </c>
      <c r="AL3" s="52" t="s">
        <v>156</v>
      </c>
      <c r="AM3" s="52" t="s">
        <v>162</v>
      </c>
      <c r="AN3" s="52" t="s">
        <v>115</v>
      </c>
      <c r="AP3" s="7" t="s">
        <v>83</v>
      </c>
      <c r="AQ3" s="50">
        <v>1</v>
      </c>
      <c r="AR3" s="33">
        <v>180</v>
      </c>
      <c r="AS3" s="7" t="s">
        <v>89</v>
      </c>
      <c r="AT3" s="50">
        <v>1</v>
      </c>
      <c r="AU3" s="33">
        <v>150</v>
      </c>
      <c r="AV3" s="7" t="s">
        <v>75</v>
      </c>
      <c r="AW3" s="50">
        <v>1</v>
      </c>
      <c r="AX3" s="33">
        <v>205</v>
      </c>
      <c r="AZ3" s="17" t="s">
        <v>123</v>
      </c>
      <c r="BA3" s="6" t="s">
        <v>199</v>
      </c>
      <c r="BB3" s="6" t="s">
        <v>200</v>
      </c>
      <c r="BC3" s="33" t="s">
        <v>201</v>
      </c>
      <c r="BD3" s="7" t="s">
        <v>155</v>
      </c>
      <c r="BE3" s="6" t="s">
        <v>202</v>
      </c>
      <c r="BF3" s="33" t="s">
        <v>114</v>
      </c>
      <c r="BG3" s="6" t="s">
        <v>155</v>
      </c>
      <c r="BH3" s="6" t="s">
        <v>161</v>
      </c>
      <c r="BI3" s="33" t="s">
        <v>114</v>
      </c>
      <c r="BJ3" s="6" t="s">
        <v>155</v>
      </c>
      <c r="BK3" s="6" t="s">
        <v>162</v>
      </c>
      <c r="BL3" s="33" t="s">
        <v>114</v>
      </c>
      <c r="BM3" s="7" t="s">
        <v>155</v>
      </c>
      <c r="BN3" s="6" t="s">
        <v>202</v>
      </c>
      <c r="BO3" s="33" t="s">
        <v>114</v>
      </c>
      <c r="BP3" s="6" t="s">
        <v>155</v>
      </c>
      <c r="BQ3" s="6" t="s">
        <v>161</v>
      </c>
      <c r="BR3" s="33" t="s">
        <v>114</v>
      </c>
      <c r="BS3" s="6" t="s">
        <v>155</v>
      </c>
      <c r="BT3" s="6" t="s">
        <v>162</v>
      </c>
      <c r="BU3" s="33" t="s">
        <v>114</v>
      </c>
      <c r="BV3" s="6" t="s">
        <v>155</v>
      </c>
      <c r="BW3" s="6" t="s">
        <v>202</v>
      </c>
      <c r="BX3" s="33" t="s">
        <v>114</v>
      </c>
      <c r="BY3" s="6" t="s">
        <v>155</v>
      </c>
      <c r="BZ3" s="6" t="s">
        <v>161</v>
      </c>
      <c r="CA3" s="33" t="s">
        <v>114</v>
      </c>
      <c r="CB3" s="6" t="s">
        <v>155</v>
      </c>
      <c r="CC3" s="6" t="s">
        <v>162</v>
      </c>
      <c r="CD3" s="18" t="s">
        <v>114</v>
      </c>
    </row>
    <row r="4" spans="2:82" ht="17.5" thickBot="1" x14ac:dyDescent="0.45">
      <c r="B4" s="3">
        <v>2</v>
      </c>
      <c r="C4" s="6">
        <v>1</v>
      </c>
      <c r="D4" s="6">
        <v>-1</v>
      </c>
      <c r="E4" s="18">
        <v>-1</v>
      </c>
      <c r="F4" s="49">
        <v>1</v>
      </c>
      <c r="G4" s="20">
        <v>210</v>
      </c>
      <c r="H4" s="20">
        <v>0.5</v>
      </c>
      <c r="I4" s="21">
        <v>10</v>
      </c>
      <c r="J4" s="61">
        <v>1</v>
      </c>
      <c r="K4" s="62">
        <f>(G$3+G$4)/2+(G$4-G$3)/2*C3</f>
        <v>148.5</v>
      </c>
      <c r="L4" s="62">
        <f t="shared" ref="L4:M18" si="0">(H$3+H$4)/2+(H$4-H$3)/2*D3</f>
        <v>0.4</v>
      </c>
      <c r="M4" s="63">
        <f t="shared" si="0"/>
        <v>8</v>
      </c>
      <c r="N4" s="63" t="s">
        <v>86</v>
      </c>
      <c r="O4" s="52">
        <f>VLOOKUP(N4,$AP$2:$AR$47,3,FALSE)</f>
        <v>255</v>
      </c>
      <c r="P4" s="52">
        <f>VLOOKUP(N4,$AP$2:$AR$47,2,FALSE)</f>
        <v>23</v>
      </c>
      <c r="Q4" s="52" t="s">
        <v>91</v>
      </c>
      <c r="R4" s="52">
        <f>VLOOKUP(Q4,$AP$2:$AR$47,3,FALSE)</f>
        <v>240</v>
      </c>
      <c r="S4" s="52">
        <f>VLOOKUP(Q4,$AP$2:$AR$47,2,FALSE)</f>
        <v>11</v>
      </c>
      <c r="T4" s="55" t="s">
        <v>85</v>
      </c>
      <c r="U4" s="52">
        <f>VLOOKUP(T4,$AP$2:$AR$47,3,FALSE)</f>
        <v>280</v>
      </c>
      <c r="V4" s="52">
        <f>VLOOKUP(T4,$AP$2:$AR$47,2,FALSE)</f>
        <v>10</v>
      </c>
      <c r="W4" s="52" t="str">
        <f>N4</f>
        <v>1--1</v>
      </c>
      <c r="X4" s="52">
        <f>VLOOKUP(W4,$AS$2:$AU$47,3,FALSE)</f>
        <v>300</v>
      </c>
      <c r="Y4" s="52">
        <f>VLOOKUP(W4,$AS$2:$AU$47,2,FALSE)</f>
        <v>24</v>
      </c>
      <c r="Z4" s="52" t="str">
        <f>Q4</f>
        <v>1--2</v>
      </c>
      <c r="AA4" s="52">
        <f>VLOOKUP(Z4,$AS$2:$AU$47,3,FALSE)</f>
        <v>310</v>
      </c>
      <c r="AB4" s="52">
        <f>VLOOKUP(Z4,$AS$2:$AU$47,2,FALSE)</f>
        <v>14</v>
      </c>
      <c r="AC4" s="55" t="str">
        <f>T4</f>
        <v>1--3</v>
      </c>
      <c r="AD4" s="52">
        <f>VLOOKUP(AC4,$AS$2:$AU$47,3,FALSE)</f>
        <v>300</v>
      </c>
      <c r="AE4" s="52">
        <f>VLOOKUP(AC4,$AS$2:$AU$47,2,FALSE)</f>
        <v>19</v>
      </c>
      <c r="AF4" s="52" t="str">
        <f>W4</f>
        <v>1--1</v>
      </c>
      <c r="AG4" s="52">
        <f>VLOOKUP(AF4,$AV$2:$AX$47,3,FALSE)</f>
        <v>285</v>
      </c>
      <c r="AH4" s="52">
        <f>VLOOKUP(AF4,$AV$2:$AX$47,2,FALSE)</f>
        <v>11</v>
      </c>
      <c r="AI4" s="52" t="str">
        <f>Z4</f>
        <v>1--2</v>
      </c>
      <c r="AJ4" s="52">
        <f>VLOOKUP(AI4,$AV$2:$AX$47,3,FALSE)</f>
        <v>300</v>
      </c>
      <c r="AK4" s="52">
        <f>VLOOKUP(AI4,$AV$2:$AX$47,2,FALSE)</f>
        <v>21</v>
      </c>
      <c r="AL4" s="55" t="str">
        <f>AC4</f>
        <v>1--3</v>
      </c>
      <c r="AM4" s="52">
        <f>VLOOKUP(AL4,$AV$2:$AX$47,3,FALSE)</f>
        <v>360</v>
      </c>
      <c r="AN4" s="52">
        <f>VLOOKUP(AL4,$AV$2:$AX$47,2,FALSE)</f>
        <v>4</v>
      </c>
      <c r="AP4" s="13" t="s">
        <v>192</v>
      </c>
      <c r="AQ4" s="50">
        <v>2</v>
      </c>
      <c r="AR4" s="33">
        <v>275</v>
      </c>
      <c r="AS4" s="13" t="s">
        <v>74</v>
      </c>
      <c r="AT4" s="50">
        <v>2</v>
      </c>
      <c r="AU4" s="33">
        <v>155</v>
      </c>
      <c r="AV4" s="13" t="s">
        <v>93</v>
      </c>
      <c r="AW4" s="50">
        <v>2</v>
      </c>
      <c r="AX4" s="33">
        <v>200</v>
      </c>
      <c r="AZ4" s="58">
        <v>1</v>
      </c>
      <c r="BA4" s="46">
        <v>148.5</v>
      </c>
      <c r="BB4" s="46">
        <v>0.4</v>
      </c>
      <c r="BC4" s="47">
        <v>8</v>
      </c>
      <c r="BD4" s="59" t="s">
        <v>195</v>
      </c>
      <c r="BE4" s="46"/>
      <c r="BF4" s="47"/>
      <c r="BG4" s="46"/>
      <c r="BH4" s="46"/>
      <c r="BI4" s="47"/>
      <c r="BJ4" s="46"/>
      <c r="BK4" s="46"/>
      <c r="BL4" s="47"/>
      <c r="BM4" s="59"/>
      <c r="BN4" s="46"/>
      <c r="BO4" s="47"/>
      <c r="BP4" s="46"/>
      <c r="BQ4" s="46"/>
      <c r="BR4" s="47"/>
      <c r="BS4" s="46"/>
      <c r="BT4" s="46"/>
      <c r="BU4" s="47"/>
      <c r="BV4" s="46"/>
      <c r="BW4" s="46"/>
      <c r="BX4" s="47"/>
      <c r="BY4" s="46"/>
      <c r="BZ4" s="46"/>
      <c r="CA4" s="47"/>
      <c r="CB4" s="46"/>
      <c r="CC4" s="46"/>
      <c r="CD4" s="60"/>
    </row>
    <row r="5" spans="2:82" x14ac:dyDescent="0.4">
      <c r="B5" s="3">
        <v>3</v>
      </c>
      <c r="C5" s="6">
        <v>-1</v>
      </c>
      <c r="D5" s="6">
        <v>1</v>
      </c>
      <c r="E5" s="18">
        <v>-1</v>
      </c>
      <c r="H5">
        <f>G3*H3</f>
        <v>59.400000000000006</v>
      </c>
      <c r="J5" s="62">
        <v>2</v>
      </c>
      <c r="K5" s="62">
        <f t="shared" ref="K5:K18" si="1">(G$3+G$4)/2+(G$4-G$3)/2*C4</f>
        <v>210</v>
      </c>
      <c r="L5" s="62">
        <f t="shared" si="0"/>
        <v>0.4</v>
      </c>
      <c r="M5" s="63">
        <f t="shared" si="0"/>
        <v>8</v>
      </c>
      <c r="N5" s="63" t="s">
        <v>72</v>
      </c>
      <c r="O5" s="52">
        <f t="shared" ref="O5:O18" si="2">VLOOKUP(N5,$AP$2:$AR$47,3,FALSE)</f>
        <v>200</v>
      </c>
      <c r="P5" s="52">
        <f t="shared" ref="P5:P18" si="3">VLOOKUP(N5,$AP$2:$AR$47,2,FALSE)</f>
        <v>17</v>
      </c>
      <c r="Q5" s="52" t="s">
        <v>74</v>
      </c>
      <c r="R5" s="52">
        <f t="shared" ref="R5:R18" si="4">VLOOKUP(Q5,$AP$2:$AR$47,3,FALSE)</f>
        <v>220</v>
      </c>
      <c r="S5" s="52">
        <f t="shared" ref="S5:S18" si="5">VLOOKUP(Q5,$AP$2:$AR$47,2,FALSE)</f>
        <v>15</v>
      </c>
      <c r="T5" s="52" t="s">
        <v>79</v>
      </c>
      <c r="U5" s="52">
        <f t="shared" ref="U5:U18" si="6">VLOOKUP(T5,$AP$2:$AR$47,3,FALSE)</f>
        <v>150</v>
      </c>
      <c r="V5" s="52">
        <f t="shared" ref="V5:V18" si="7">VLOOKUP(T5,$AP$2:$AR$47,2,FALSE)</f>
        <v>12</v>
      </c>
      <c r="W5" s="53" t="str">
        <f t="shared" ref="W5:W18" si="8">N5</f>
        <v>2--1</v>
      </c>
      <c r="X5" s="52">
        <f t="shared" ref="X5:X18" si="9">VLOOKUP(W5,$AS$2:$AU$47,3,FALSE)</f>
        <v>205</v>
      </c>
      <c r="Y5" s="52">
        <f t="shared" ref="Y5:Y18" si="10">VLOOKUP(W5,$AS$2:$AU$47,2,FALSE)</f>
        <v>4</v>
      </c>
      <c r="Z5" s="52" t="str">
        <f t="shared" ref="Z5:Z18" si="11">Q5</f>
        <v>2--2</v>
      </c>
      <c r="AA5" s="52">
        <f t="shared" ref="AA5:AA18" si="12">VLOOKUP(Z5,$AS$2:$AU$47,3,FALSE)</f>
        <v>155</v>
      </c>
      <c r="AB5" s="52">
        <f t="shared" ref="AB5:AB18" si="13">VLOOKUP(Z5,$AS$2:$AU$47,2,FALSE)</f>
        <v>2</v>
      </c>
      <c r="AC5" s="55" t="str">
        <f t="shared" ref="AC5:AC18" si="14">T5</f>
        <v>2--3</v>
      </c>
      <c r="AD5" s="52">
        <f t="shared" ref="AD5:AD18" si="15">VLOOKUP(AC5,$AS$2:$AU$47,3,FALSE)</f>
        <v>165</v>
      </c>
      <c r="AE5" s="52">
        <f t="shared" ref="AE5:AE18" si="16">VLOOKUP(AC5,$AS$2:$AU$47,2,FALSE)</f>
        <v>11</v>
      </c>
      <c r="AF5" s="53" t="str">
        <f t="shared" ref="AF5:AF18" si="17">W5</f>
        <v>2--1</v>
      </c>
      <c r="AG5" s="52">
        <f t="shared" ref="AG5:AG18" si="18">VLOOKUP(AF5,$AV$2:$AX$47,3,FALSE)</f>
        <v>230</v>
      </c>
      <c r="AH5" s="52">
        <f t="shared" ref="AH5:AH18" si="19">VLOOKUP(AF5,$AV$2:$AX$47,2,FALSE)</f>
        <v>15</v>
      </c>
      <c r="AI5" s="52" t="str">
        <f t="shared" ref="AI5:AI18" si="20">Z5</f>
        <v>2--2</v>
      </c>
      <c r="AJ5" s="52">
        <f t="shared" ref="AJ5:AJ18" si="21">VLOOKUP(AI5,$AV$2:$AX$47,3,FALSE)</f>
        <v>200</v>
      </c>
      <c r="AK5" s="52">
        <f t="shared" ref="AK5:AK18" si="22">VLOOKUP(AI5,$AV$2:$AX$47,2,FALSE)</f>
        <v>16</v>
      </c>
      <c r="AL5" s="55" t="str">
        <f t="shared" ref="AL5:AL18" si="23">AC5</f>
        <v>2--3</v>
      </c>
      <c r="AM5" s="52">
        <f t="shared" ref="AM5:AM18" si="24">VLOOKUP(AL5,$AV$2:$AX$47,3,FALSE)</f>
        <v>200</v>
      </c>
      <c r="AN5" s="52">
        <f t="shared" ref="AN5:AN18" si="25">VLOOKUP(AL5,$AV$2:$AX$47,2,FALSE)</f>
        <v>23</v>
      </c>
      <c r="AP5" s="13" t="s">
        <v>210</v>
      </c>
      <c r="AQ5" s="50">
        <v>3</v>
      </c>
      <c r="AR5" s="33">
        <v>160</v>
      </c>
      <c r="AS5" s="13" t="s">
        <v>189</v>
      </c>
      <c r="AT5" s="50">
        <v>3</v>
      </c>
      <c r="AU5" s="33">
        <v>140</v>
      </c>
      <c r="AV5" s="13" t="s">
        <v>210</v>
      </c>
      <c r="AW5" s="50">
        <v>3</v>
      </c>
      <c r="AX5" s="33">
        <v>185</v>
      </c>
      <c r="AZ5" s="61">
        <v>2</v>
      </c>
      <c r="BA5" s="62">
        <v>210</v>
      </c>
      <c r="BB5" s="62">
        <v>0.4</v>
      </c>
      <c r="BC5" s="63">
        <v>8</v>
      </c>
      <c r="BD5" s="54" t="s">
        <v>203</v>
      </c>
      <c r="BE5" s="62"/>
      <c r="BF5" s="63"/>
      <c r="BG5" s="62"/>
      <c r="BH5" s="62"/>
      <c r="BI5" s="63"/>
      <c r="BJ5" s="62"/>
      <c r="BK5" s="62"/>
      <c r="BL5" s="63"/>
      <c r="BM5" s="54"/>
      <c r="BN5" s="62"/>
      <c r="BO5" s="63"/>
      <c r="BP5" s="62"/>
      <c r="BQ5" s="62"/>
      <c r="BR5" s="63"/>
      <c r="BS5" s="62"/>
      <c r="BT5" s="62"/>
      <c r="BU5" s="63"/>
      <c r="BV5" s="62"/>
      <c r="BW5" s="62"/>
      <c r="BX5" s="63"/>
      <c r="BY5" s="62"/>
      <c r="BZ5" s="62"/>
      <c r="CA5" s="63"/>
      <c r="CB5" s="62"/>
      <c r="CC5" s="62"/>
      <c r="CD5" s="64"/>
    </row>
    <row r="6" spans="2:82" x14ac:dyDescent="0.4">
      <c r="B6" s="3">
        <v>4</v>
      </c>
      <c r="C6" s="6">
        <v>1</v>
      </c>
      <c r="D6" s="6">
        <v>1</v>
      </c>
      <c r="E6" s="18">
        <v>-1</v>
      </c>
      <c r="J6" s="62">
        <v>3</v>
      </c>
      <c r="K6" s="62">
        <f t="shared" si="1"/>
        <v>148.5</v>
      </c>
      <c r="L6" s="62">
        <f t="shared" si="0"/>
        <v>0.5</v>
      </c>
      <c r="M6" s="63">
        <f t="shared" si="0"/>
        <v>8</v>
      </c>
      <c r="N6" s="63" t="s">
        <v>81</v>
      </c>
      <c r="O6" s="52">
        <f t="shared" si="2"/>
        <v>150</v>
      </c>
      <c r="P6" s="52">
        <f t="shared" si="3"/>
        <v>18</v>
      </c>
      <c r="Q6" s="52" t="s">
        <v>90</v>
      </c>
      <c r="R6" s="52">
        <f t="shared" si="4"/>
        <v>190</v>
      </c>
      <c r="S6" s="52">
        <f t="shared" si="5"/>
        <v>24</v>
      </c>
      <c r="T6" s="52" t="s">
        <v>80</v>
      </c>
      <c r="U6" s="52">
        <f t="shared" si="6"/>
        <v>220</v>
      </c>
      <c r="V6" s="52">
        <f t="shared" si="7"/>
        <v>7</v>
      </c>
      <c r="W6" s="53" t="str">
        <f t="shared" si="8"/>
        <v>3--1</v>
      </c>
      <c r="X6" s="52">
        <f t="shared" si="9"/>
        <v>175</v>
      </c>
      <c r="Y6" s="52">
        <f t="shared" si="10"/>
        <v>21</v>
      </c>
      <c r="Z6" s="52" t="str">
        <f t="shared" si="11"/>
        <v>3--2</v>
      </c>
      <c r="AA6" s="52">
        <f t="shared" si="12"/>
        <v>150</v>
      </c>
      <c r="AB6" s="52">
        <f t="shared" si="13"/>
        <v>6</v>
      </c>
      <c r="AC6" s="55" t="str">
        <f t="shared" si="14"/>
        <v>3--3</v>
      </c>
      <c r="AD6" s="52">
        <f t="shared" si="15"/>
        <v>195</v>
      </c>
      <c r="AE6" s="52">
        <f t="shared" si="16"/>
        <v>17</v>
      </c>
      <c r="AF6" s="53" t="str">
        <f t="shared" si="17"/>
        <v>3--1</v>
      </c>
      <c r="AG6" s="52">
        <f t="shared" si="18"/>
        <v>160</v>
      </c>
      <c r="AH6" s="52">
        <f t="shared" si="19"/>
        <v>6</v>
      </c>
      <c r="AI6" s="52" t="str">
        <f t="shared" si="20"/>
        <v>3--2</v>
      </c>
      <c r="AJ6" s="52">
        <f t="shared" si="21"/>
        <v>190</v>
      </c>
      <c r="AK6" s="52">
        <f t="shared" si="22"/>
        <v>5</v>
      </c>
      <c r="AL6" s="55" t="str">
        <f t="shared" si="23"/>
        <v>3--3</v>
      </c>
      <c r="AM6" s="52">
        <f t="shared" si="24"/>
        <v>205</v>
      </c>
      <c r="AN6" s="52">
        <f t="shared" si="25"/>
        <v>20</v>
      </c>
      <c r="AP6" s="13" t="s">
        <v>78</v>
      </c>
      <c r="AQ6" s="50">
        <v>4</v>
      </c>
      <c r="AR6" s="33">
        <v>170</v>
      </c>
      <c r="AS6" s="13" t="s">
        <v>72</v>
      </c>
      <c r="AT6" s="50">
        <v>4</v>
      </c>
      <c r="AU6" s="33">
        <v>205</v>
      </c>
      <c r="AV6" s="13" t="s">
        <v>197</v>
      </c>
      <c r="AW6" s="50">
        <v>4</v>
      </c>
      <c r="AX6" s="33">
        <v>360</v>
      </c>
      <c r="AZ6" s="61">
        <v>3</v>
      </c>
      <c r="BA6" s="62">
        <v>148.5</v>
      </c>
      <c r="BB6" s="62">
        <v>0.5</v>
      </c>
      <c r="BC6" s="63">
        <v>8</v>
      </c>
      <c r="BD6" s="54" t="s">
        <v>206</v>
      </c>
      <c r="BE6" s="62"/>
      <c r="BF6" s="63"/>
      <c r="BG6" s="62"/>
      <c r="BH6" s="62"/>
      <c r="BI6" s="63"/>
      <c r="BJ6" s="62"/>
      <c r="BK6" s="62"/>
      <c r="BL6" s="63"/>
      <c r="BM6" s="54"/>
      <c r="BN6" s="62"/>
      <c r="BO6" s="63"/>
      <c r="BP6" s="62"/>
      <c r="BQ6" s="62"/>
      <c r="BR6" s="63"/>
      <c r="BS6" s="62"/>
      <c r="BT6" s="62"/>
      <c r="BU6" s="63"/>
      <c r="BV6" s="62"/>
      <c r="BW6" s="62"/>
      <c r="BX6" s="63"/>
      <c r="BY6" s="62"/>
      <c r="BZ6" s="62"/>
      <c r="CA6" s="63"/>
      <c r="CB6" s="62"/>
      <c r="CC6" s="62"/>
      <c r="CD6" s="64"/>
    </row>
    <row r="7" spans="2:82" x14ac:dyDescent="0.4">
      <c r="B7" s="3">
        <v>5</v>
      </c>
      <c r="C7" s="6">
        <v>-1</v>
      </c>
      <c r="D7" s="6">
        <v>-1</v>
      </c>
      <c r="E7" s="18">
        <v>1</v>
      </c>
      <c r="J7" s="62">
        <v>4</v>
      </c>
      <c r="K7" s="62">
        <f t="shared" si="1"/>
        <v>210</v>
      </c>
      <c r="L7" s="62">
        <f t="shared" si="0"/>
        <v>0.5</v>
      </c>
      <c r="M7" s="63">
        <f t="shared" si="0"/>
        <v>8</v>
      </c>
      <c r="N7" s="63" t="s">
        <v>78</v>
      </c>
      <c r="O7" s="52">
        <f t="shared" si="2"/>
        <v>170</v>
      </c>
      <c r="P7" s="52">
        <f t="shared" si="3"/>
        <v>4</v>
      </c>
      <c r="Q7" s="52" t="s">
        <v>77</v>
      </c>
      <c r="R7" s="52">
        <f t="shared" si="4"/>
        <v>160</v>
      </c>
      <c r="S7" s="52">
        <f t="shared" si="5"/>
        <v>3</v>
      </c>
      <c r="T7" s="52" t="s">
        <v>93</v>
      </c>
      <c r="U7" s="52">
        <f t="shared" si="6"/>
        <v>150</v>
      </c>
      <c r="V7" s="52">
        <f t="shared" si="7"/>
        <v>9</v>
      </c>
      <c r="W7" s="53" t="str">
        <f t="shared" si="8"/>
        <v>4--1</v>
      </c>
      <c r="X7" s="52">
        <f t="shared" si="9"/>
        <v>210</v>
      </c>
      <c r="Y7" s="52">
        <f t="shared" si="10"/>
        <v>23</v>
      </c>
      <c r="Z7" s="52" t="str">
        <f t="shared" si="11"/>
        <v>4--2</v>
      </c>
      <c r="AA7" s="52">
        <f t="shared" si="12"/>
        <v>170</v>
      </c>
      <c r="AB7" s="52">
        <f t="shared" si="13"/>
        <v>12</v>
      </c>
      <c r="AC7" s="55" t="str">
        <f t="shared" si="14"/>
        <v>4--3</v>
      </c>
      <c r="AD7" s="52">
        <f t="shared" si="15"/>
        <v>155</v>
      </c>
      <c r="AE7" s="52">
        <f t="shared" si="16"/>
        <v>9</v>
      </c>
      <c r="AF7" s="53" t="str">
        <f t="shared" si="17"/>
        <v>4--1</v>
      </c>
      <c r="AG7" s="52">
        <f t="shared" si="18"/>
        <v>160</v>
      </c>
      <c r="AH7" s="52">
        <f t="shared" si="19"/>
        <v>24</v>
      </c>
      <c r="AI7" s="52" t="str">
        <f t="shared" si="20"/>
        <v>4--2</v>
      </c>
      <c r="AJ7" s="52">
        <f t="shared" si="21"/>
        <v>185</v>
      </c>
      <c r="AK7" s="52">
        <f t="shared" si="22"/>
        <v>3</v>
      </c>
      <c r="AL7" s="55" t="str">
        <f t="shared" si="23"/>
        <v>4--3</v>
      </c>
      <c r="AM7" s="52">
        <f t="shared" si="24"/>
        <v>200</v>
      </c>
      <c r="AN7" s="52">
        <f t="shared" si="25"/>
        <v>2</v>
      </c>
      <c r="AP7" s="13" t="s">
        <v>73</v>
      </c>
      <c r="AQ7" s="50">
        <v>5</v>
      </c>
      <c r="AR7" s="33">
        <v>200</v>
      </c>
      <c r="AS7" s="89" t="s">
        <v>214</v>
      </c>
      <c r="AT7" s="50">
        <v>5</v>
      </c>
      <c r="AU7" s="33">
        <v>210</v>
      </c>
      <c r="AV7" s="13" t="s">
        <v>207</v>
      </c>
      <c r="AW7" s="50">
        <v>5</v>
      </c>
      <c r="AX7" s="33">
        <v>190</v>
      </c>
      <c r="AZ7" s="61">
        <v>4</v>
      </c>
      <c r="BA7" s="62">
        <v>210</v>
      </c>
      <c r="BB7" s="62">
        <v>0.5</v>
      </c>
      <c r="BC7" s="63">
        <v>8</v>
      </c>
      <c r="BD7" s="54" t="s">
        <v>209</v>
      </c>
      <c r="BE7" s="62"/>
      <c r="BF7" s="63"/>
      <c r="BG7" s="62"/>
      <c r="BH7" s="62"/>
      <c r="BI7" s="63"/>
      <c r="BJ7" s="62"/>
      <c r="BK7" s="62"/>
      <c r="BL7" s="63"/>
      <c r="BM7" s="54"/>
      <c r="BN7" s="62"/>
      <c r="BO7" s="63"/>
      <c r="BP7" s="62"/>
      <c r="BQ7" s="62"/>
      <c r="BR7" s="63"/>
      <c r="BS7" s="62"/>
      <c r="BT7" s="62"/>
      <c r="BU7" s="63"/>
      <c r="BV7" s="62"/>
      <c r="BW7" s="62"/>
      <c r="BX7" s="63"/>
      <c r="BY7" s="62"/>
      <c r="BZ7" s="62"/>
      <c r="CA7" s="63"/>
      <c r="CB7" s="62"/>
      <c r="CC7" s="62"/>
      <c r="CD7" s="64"/>
    </row>
    <row r="8" spans="2:82" x14ac:dyDescent="0.4">
      <c r="B8" s="3">
        <v>6</v>
      </c>
      <c r="C8" s="6">
        <v>1</v>
      </c>
      <c r="D8" s="6">
        <v>-1</v>
      </c>
      <c r="E8" s="18">
        <v>1</v>
      </c>
      <c r="F8" s="44"/>
      <c r="G8" s="44" t="s">
        <v>124</v>
      </c>
      <c r="H8" s="44" t="s">
        <v>125</v>
      </c>
      <c r="I8" s="45" t="s">
        <v>126</v>
      </c>
      <c r="J8" s="54">
        <v>5</v>
      </c>
      <c r="K8" s="62">
        <f t="shared" si="1"/>
        <v>148.5</v>
      </c>
      <c r="L8" s="62">
        <f t="shared" si="0"/>
        <v>0.4</v>
      </c>
      <c r="M8" s="63">
        <f t="shared" si="0"/>
        <v>10</v>
      </c>
      <c r="N8" s="63" t="s">
        <v>92</v>
      </c>
      <c r="O8" s="52">
        <f t="shared" si="2"/>
        <v>300</v>
      </c>
      <c r="P8" s="52">
        <f t="shared" si="3"/>
        <v>21</v>
      </c>
      <c r="Q8" s="52" t="s">
        <v>88</v>
      </c>
      <c r="R8" s="52">
        <f t="shared" si="4"/>
        <v>230</v>
      </c>
      <c r="S8" s="52">
        <f t="shared" si="5"/>
        <v>13</v>
      </c>
      <c r="T8" s="52" t="s">
        <v>87</v>
      </c>
      <c r="U8" s="52">
        <f t="shared" si="6"/>
        <v>275</v>
      </c>
      <c r="V8" s="52">
        <f t="shared" si="7"/>
        <v>2</v>
      </c>
      <c r="W8" s="53" t="str">
        <f t="shared" si="8"/>
        <v>5--1</v>
      </c>
      <c r="X8" s="52">
        <f t="shared" si="9"/>
        <v>290</v>
      </c>
      <c r="Y8" s="52">
        <f t="shared" si="10"/>
        <v>10</v>
      </c>
      <c r="Z8" s="52" t="str">
        <f t="shared" si="11"/>
        <v>5--2</v>
      </c>
      <c r="AA8" s="52">
        <f t="shared" si="12"/>
        <v>285</v>
      </c>
      <c r="AB8" s="52">
        <f t="shared" si="13"/>
        <v>18</v>
      </c>
      <c r="AC8" s="55" t="str">
        <f t="shared" si="14"/>
        <v>5--3</v>
      </c>
      <c r="AD8" s="52">
        <f t="shared" si="15"/>
        <v>295</v>
      </c>
      <c r="AE8" s="52">
        <f t="shared" si="16"/>
        <v>16</v>
      </c>
      <c r="AF8" s="53" t="str">
        <f t="shared" si="17"/>
        <v>5--1</v>
      </c>
      <c r="AG8" s="52">
        <f t="shared" si="18"/>
        <v>345</v>
      </c>
      <c r="AH8" s="52">
        <f t="shared" si="19"/>
        <v>22</v>
      </c>
      <c r="AI8" s="52" t="str">
        <f t="shared" si="20"/>
        <v>5--2</v>
      </c>
      <c r="AJ8" s="52">
        <f t="shared" si="21"/>
        <v>270</v>
      </c>
      <c r="AK8" s="52">
        <f t="shared" si="22"/>
        <v>7</v>
      </c>
      <c r="AL8" s="55" t="str">
        <f t="shared" si="23"/>
        <v>5--3</v>
      </c>
      <c r="AM8" s="52">
        <f t="shared" si="24"/>
        <v>385</v>
      </c>
      <c r="AN8" s="52">
        <f t="shared" si="25"/>
        <v>12</v>
      </c>
      <c r="AP8" s="13" t="s">
        <v>194</v>
      </c>
      <c r="AQ8" s="50">
        <v>6</v>
      </c>
      <c r="AR8" s="33">
        <v>200</v>
      </c>
      <c r="AS8" s="13" t="s">
        <v>90</v>
      </c>
      <c r="AT8" s="50">
        <v>6</v>
      </c>
      <c r="AU8" s="33">
        <v>150</v>
      </c>
      <c r="AV8" s="13" t="s">
        <v>206</v>
      </c>
      <c r="AW8" s="50">
        <v>6</v>
      </c>
      <c r="AX8" s="33">
        <v>160</v>
      </c>
      <c r="AZ8" s="61">
        <v>5</v>
      </c>
      <c r="BA8" s="62">
        <v>148.5</v>
      </c>
      <c r="BB8" s="62">
        <v>0.4</v>
      </c>
      <c r="BC8" s="63">
        <v>10</v>
      </c>
      <c r="BD8" s="54" t="s">
        <v>190</v>
      </c>
      <c r="BE8" s="62"/>
      <c r="BF8" s="63"/>
      <c r="BG8" s="62"/>
      <c r="BH8" s="62"/>
      <c r="BI8" s="63"/>
      <c r="BJ8" s="62"/>
      <c r="BK8" s="62"/>
      <c r="BL8" s="63"/>
      <c r="BM8" s="54"/>
      <c r="BN8" s="62"/>
      <c r="BO8" s="63"/>
      <c r="BP8" s="62"/>
      <c r="BQ8" s="62"/>
      <c r="BR8" s="63"/>
      <c r="BS8" s="62"/>
      <c r="BT8" s="62"/>
      <c r="BU8" s="63"/>
      <c r="BV8" s="62"/>
      <c r="BW8" s="62"/>
      <c r="BX8" s="63"/>
      <c r="BY8" s="62"/>
      <c r="BZ8" s="62"/>
      <c r="CA8" s="63"/>
      <c r="CB8" s="62"/>
      <c r="CC8" s="62"/>
      <c r="CD8" s="64"/>
    </row>
    <row r="9" spans="2:82" x14ac:dyDescent="0.4">
      <c r="B9" s="3">
        <v>7</v>
      </c>
      <c r="C9" s="6">
        <v>-1</v>
      </c>
      <c r="D9" s="6">
        <v>1</v>
      </c>
      <c r="E9" s="18">
        <v>1</v>
      </c>
      <c r="F9" s="6">
        <v>1</v>
      </c>
      <c r="G9" s="6">
        <f t="shared" ref="G9:G15" si="26">K12</f>
        <v>127.52850000000001</v>
      </c>
      <c r="H9" s="6">
        <f t="shared" ref="H9:H15" si="27">L12*K12</f>
        <v>57.387825000000007</v>
      </c>
      <c r="I9" s="33">
        <f t="shared" ref="I9:I15" si="28">M12</f>
        <v>9</v>
      </c>
      <c r="J9" s="54">
        <v>6</v>
      </c>
      <c r="K9" s="62">
        <f t="shared" si="1"/>
        <v>210</v>
      </c>
      <c r="L9" s="62">
        <f t="shared" si="0"/>
        <v>0.4</v>
      </c>
      <c r="M9" s="63">
        <f t="shared" si="0"/>
        <v>10</v>
      </c>
      <c r="N9" s="63" t="s">
        <v>71</v>
      </c>
      <c r="O9" s="52">
        <f t="shared" si="2"/>
        <v>140</v>
      </c>
      <c r="P9" s="52">
        <f t="shared" si="3"/>
        <v>16</v>
      </c>
      <c r="Q9" s="52" t="s">
        <v>89</v>
      </c>
      <c r="R9" s="52">
        <f t="shared" si="4"/>
        <v>200</v>
      </c>
      <c r="S9" s="52">
        <f t="shared" si="5"/>
        <v>6</v>
      </c>
      <c r="T9" s="52" t="s">
        <v>82</v>
      </c>
      <c r="U9" s="52">
        <f t="shared" si="6"/>
        <v>145</v>
      </c>
      <c r="V9" s="52">
        <f t="shared" si="7"/>
        <v>20</v>
      </c>
      <c r="W9" s="53" t="str">
        <f t="shared" si="8"/>
        <v>6--1</v>
      </c>
      <c r="X9" s="52">
        <f t="shared" si="9"/>
        <v>150</v>
      </c>
      <c r="Y9" s="52">
        <f t="shared" si="10"/>
        <v>7</v>
      </c>
      <c r="Z9" s="52" t="str">
        <f t="shared" si="11"/>
        <v>6--2</v>
      </c>
      <c r="AA9" s="52">
        <f t="shared" si="12"/>
        <v>150</v>
      </c>
      <c r="AB9" s="52">
        <f t="shared" si="13"/>
        <v>1</v>
      </c>
      <c r="AC9" s="55" t="str">
        <f t="shared" si="14"/>
        <v>6--3</v>
      </c>
      <c r="AD9" s="52">
        <f t="shared" si="15"/>
        <v>140</v>
      </c>
      <c r="AE9" s="52">
        <f t="shared" si="16"/>
        <v>3</v>
      </c>
      <c r="AF9" s="53" t="str">
        <f t="shared" si="17"/>
        <v>6--1</v>
      </c>
      <c r="AG9" s="52">
        <f t="shared" si="18"/>
        <v>145</v>
      </c>
      <c r="AH9" s="52">
        <f t="shared" si="19"/>
        <v>18</v>
      </c>
      <c r="AI9" s="52" t="str">
        <f t="shared" si="20"/>
        <v>6--2</v>
      </c>
      <c r="AJ9" s="52">
        <f t="shared" si="21"/>
        <v>185</v>
      </c>
      <c r="AK9" s="52">
        <f t="shared" si="22"/>
        <v>17</v>
      </c>
      <c r="AL9" s="55" t="str">
        <f t="shared" si="23"/>
        <v>6--3</v>
      </c>
      <c r="AM9" s="52">
        <f t="shared" si="24"/>
        <v>135</v>
      </c>
      <c r="AN9" s="52">
        <f t="shared" si="25"/>
        <v>10</v>
      </c>
      <c r="AP9" s="13" t="s">
        <v>80</v>
      </c>
      <c r="AQ9" s="50">
        <v>7</v>
      </c>
      <c r="AR9" s="33">
        <v>220</v>
      </c>
      <c r="AS9" s="13" t="s">
        <v>188</v>
      </c>
      <c r="AT9" s="50">
        <v>7</v>
      </c>
      <c r="AU9" s="33">
        <v>150</v>
      </c>
      <c r="AV9" s="13" t="s">
        <v>191</v>
      </c>
      <c r="AW9" s="50">
        <v>7</v>
      </c>
      <c r="AX9" s="33">
        <v>270</v>
      </c>
      <c r="AZ9" s="61">
        <v>6</v>
      </c>
      <c r="BA9" s="62">
        <v>210</v>
      </c>
      <c r="BB9" s="62">
        <v>0.4</v>
      </c>
      <c r="BC9" s="63">
        <v>10</v>
      </c>
      <c r="BD9" s="54" t="s">
        <v>188</v>
      </c>
      <c r="BE9" s="62"/>
      <c r="BF9" s="63"/>
      <c r="BG9" s="62"/>
      <c r="BH9" s="62"/>
      <c r="BI9" s="63"/>
      <c r="BJ9" s="62"/>
      <c r="BK9" s="62"/>
      <c r="BL9" s="63"/>
      <c r="BM9" s="54"/>
      <c r="BN9" s="62"/>
      <c r="BO9" s="63"/>
      <c r="BP9" s="62"/>
      <c r="BQ9" s="62"/>
      <c r="BR9" s="63"/>
      <c r="BS9" s="62"/>
      <c r="BT9" s="62"/>
      <c r="BU9" s="63"/>
      <c r="BV9" s="62"/>
      <c r="BW9" s="62"/>
      <c r="BX9" s="63"/>
      <c r="BY9" s="62"/>
      <c r="BZ9" s="62"/>
      <c r="CA9" s="63"/>
      <c r="CB9" s="62"/>
      <c r="CC9" s="62"/>
      <c r="CD9" s="64"/>
    </row>
    <row r="10" spans="2:82" x14ac:dyDescent="0.4">
      <c r="B10" s="3">
        <v>8</v>
      </c>
      <c r="C10" s="6">
        <v>1</v>
      </c>
      <c r="D10" s="6">
        <v>1</v>
      </c>
      <c r="E10" s="18">
        <v>1</v>
      </c>
      <c r="F10" s="6">
        <v>2</v>
      </c>
      <c r="G10" s="6">
        <f t="shared" si="26"/>
        <v>230.97149999999999</v>
      </c>
      <c r="H10" s="6">
        <f t="shared" si="27"/>
        <v>103.937175</v>
      </c>
      <c r="I10" s="33">
        <f t="shared" si="28"/>
        <v>9</v>
      </c>
      <c r="J10" s="54">
        <v>7</v>
      </c>
      <c r="K10" s="62">
        <f t="shared" si="1"/>
        <v>148.5</v>
      </c>
      <c r="L10" s="62">
        <f t="shared" si="0"/>
        <v>0.5</v>
      </c>
      <c r="M10" s="63">
        <f t="shared" si="0"/>
        <v>10</v>
      </c>
      <c r="N10" s="63" t="s">
        <v>94</v>
      </c>
      <c r="O10" s="52">
        <f t="shared" si="2"/>
        <v>175</v>
      </c>
      <c r="P10" s="52">
        <f t="shared" si="3"/>
        <v>22</v>
      </c>
      <c r="Q10" s="52" t="s">
        <v>76</v>
      </c>
      <c r="R10" s="52">
        <f t="shared" si="4"/>
        <v>230</v>
      </c>
      <c r="S10" s="52">
        <f t="shared" si="5"/>
        <v>14</v>
      </c>
      <c r="T10" s="52" t="s">
        <v>84</v>
      </c>
      <c r="U10" s="52">
        <f t="shared" si="6"/>
        <v>245</v>
      </c>
      <c r="V10" s="52">
        <f t="shared" si="7"/>
        <v>19</v>
      </c>
      <c r="W10" s="53" t="str">
        <f t="shared" si="8"/>
        <v>7--1</v>
      </c>
      <c r="X10" s="52">
        <f t="shared" si="9"/>
        <v>210</v>
      </c>
      <c r="Y10" s="52">
        <f t="shared" si="10"/>
        <v>8</v>
      </c>
      <c r="Z10" s="52" t="str">
        <f t="shared" si="11"/>
        <v>7--2</v>
      </c>
      <c r="AA10" s="52">
        <f t="shared" si="12"/>
        <v>210</v>
      </c>
      <c r="AB10" s="52">
        <f t="shared" si="13"/>
        <v>13</v>
      </c>
      <c r="AC10" s="55" t="str">
        <f t="shared" si="14"/>
        <v>7--3</v>
      </c>
      <c r="AD10" s="52">
        <f t="shared" si="15"/>
        <v>210</v>
      </c>
      <c r="AE10" s="52">
        <f t="shared" si="16"/>
        <v>5</v>
      </c>
      <c r="AF10" s="53" t="str">
        <f t="shared" si="17"/>
        <v>7--1</v>
      </c>
      <c r="AG10" s="52">
        <f t="shared" si="18"/>
        <v>230</v>
      </c>
      <c r="AH10" s="52">
        <f t="shared" si="19"/>
        <v>9</v>
      </c>
      <c r="AI10" s="52" t="str">
        <f t="shared" si="20"/>
        <v>7--2</v>
      </c>
      <c r="AJ10" s="52">
        <f t="shared" si="21"/>
        <v>245</v>
      </c>
      <c r="AK10" s="52">
        <f t="shared" si="22"/>
        <v>13</v>
      </c>
      <c r="AL10" s="55" t="str">
        <f t="shared" si="23"/>
        <v>7--3</v>
      </c>
      <c r="AM10" s="52">
        <f t="shared" si="24"/>
        <v>275</v>
      </c>
      <c r="AN10" s="52">
        <f t="shared" si="25"/>
        <v>19</v>
      </c>
      <c r="AP10" s="13" t="s">
        <v>75</v>
      </c>
      <c r="AQ10" s="50">
        <v>8</v>
      </c>
      <c r="AR10" s="33">
        <v>200</v>
      </c>
      <c r="AS10" s="13" t="s">
        <v>212</v>
      </c>
      <c r="AT10" s="50">
        <v>8</v>
      </c>
      <c r="AU10" s="33">
        <v>210</v>
      </c>
      <c r="AV10" s="13" t="s">
        <v>215</v>
      </c>
      <c r="AW10" s="50">
        <v>8</v>
      </c>
      <c r="AX10" s="33">
        <v>205</v>
      </c>
      <c r="AZ10" s="61">
        <v>7</v>
      </c>
      <c r="BA10" s="62">
        <v>148.5</v>
      </c>
      <c r="BB10" s="62">
        <v>0.5</v>
      </c>
      <c r="BC10" s="63">
        <v>10</v>
      </c>
      <c r="BD10" s="54" t="s">
        <v>212</v>
      </c>
      <c r="BE10" s="62"/>
      <c r="BF10" s="63"/>
      <c r="BG10" s="62"/>
      <c r="BH10" s="62"/>
      <c r="BI10" s="63"/>
      <c r="BJ10" s="62"/>
      <c r="BK10" s="62"/>
      <c r="BL10" s="63"/>
      <c r="BM10" s="54"/>
      <c r="BN10" s="62"/>
      <c r="BO10" s="63"/>
      <c r="BP10" s="62"/>
      <c r="BQ10" s="62"/>
      <c r="BR10" s="63"/>
      <c r="BS10" s="62"/>
      <c r="BT10" s="62"/>
      <c r="BU10" s="63"/>
      <c r="BV10" s="62"/>
      <c r="BW10" s="62"/>
      <c r="BX10" s="63"/>
      <c r="BY10" s="62"/>
      <c r="BZ10" s="62"/>
      <c r="CA10" s="63"/>
      <c r="CB10" s="62"/>
      <c r="CC10" s="62"/>
      <c r="CD10" s="64"/>
    </row>
    <row r="11" spans="2:82" ht="17.5" thickBot="1" x14ac:dyDescent="0.45">
      <c r="B11" s="81">
        <v>9</v>
      </c>
      <c r="C11" s="44">
        <v>-1.6819999999999999</v>
      </c>
      <c r="D11" s="44">
        <v>0</v>
      </c>
      <c r="E11" s="82">
        <v>0</v>
      </c>
      <c r="F11" s="6">
        <v>3</v>
      </c>
      <c r="G11" s="6">
        <f t="shared" si="26"/>
        <v>179.25</v>
      </c>
      <c r="H11" s="6">
        <f t="shared" si="27"/>
        <v>65.587575000000001</v>
      </c>
      <c r="I11" s="33">
        <f t="shared" si="28"/>
        <v>9</v>
      </c>
      <c r="J11" s="69">
        <v>8</v>
      </c>
      <c r="K11" s="29">
        <f t="shared" si="1"/>
        <v>210</v>
      </c>
      <c r="L11" s="29">
        <f t="shared" si="0"/>
        <v>0.5</v>
      </c>
      <c r="M11" s="65">
        <f t="shared" si="0"/>
        <v>10</v>
      </c>
      <c r="N11" s="65" t="s">
        <v>83</v>
      </c>
      <c r="O11" s="70">
        <f t="shared" si="2"/>
        <v>180</v>
      </c>
      <c r="P11" s="70">
        <f t="shared" si="3"/>
        <v>1</v>
      </c>
      <c r="Q11" s="70" t="s">
        <v>73</v>
      </c>
      <c r="R11" s="70">
        <f t="shared" si="4"/>
        <v>200</v>
      </c>
      <c r="S11" s="70">
        <f t="shared" si="5"/>
        <v>5</v>
      </c>
      <c r="T11" s="70" t="s">
        <v>75</v>
      </c>
      <c r="U11" s="70">
        <f t="shared" si="6"/>
        <v>200</v>
      </c>
      <c r="V11" s="70">
        <f t="shared" si="7"/>
        <v>8</v>
      </c>
      <c r="W11" s="28" t="str">
        <f t="shared" si="8"/>
        <v>8--1</v>
      </c>
      <c r="X11" s="70">
        <f t="shared" si="9"/>
        <v>175</v>
      </c>
      <c r="Y11" s="70">
        <f t="shared" si="10"/>
        <v>20</v>
      </c>
      <c r="Z11" s="70" t="str">
        <f t="shared" si="11"/>
        <v>8--2</v>
      </c>
      <c r="AA11" s="70">
        <f t="shared" si="12"/>
        <v>250</v>
      </c>
      <c r="AB11" s="70">
        <f t="shared" si="13"/>
        <v>15</v>
      </c>
      <c r="AC11" s="71" t="str">
        <f t="shared" si="14"/>
        <v>8--3</v>
      </c>
      <c r="AD11" s="70">
        <f t="shared" si="15"/>
        <v>175</v>
      </c>
      <c r="AE11" s="70">
        <f t="shared" si="16"/>
        <v>22</v>
      </c>
      <c r="AF11" s="28" t="str">
        <f t="shared" si="17"/>
        <v>8--1</v>
      </c>
      <c r="AG11" s="70">
        <f t="shared" si="18"/>
        <v>205</v>
      </c>
      <c r="AH11" s="70">
        <f t="shared" si="19"/>
        <v>8</v>
      </c>
      <c r="AI11" s="70" t="str">
        <f t="shared" si="20"/>
        <v>8--2</v>
      </c>
      <c r="AJ11" s="70">
        <f t="shared" si="21"/>
        <v>205</v>
      </c>
      <c r="AK11" s="70">
        <f t="shared" si="22"/>
        <v>14</v>
      </c>
      <c r="AL11" s="71" t="str">
        <f t="shared" si="23"/>
        <v>8--3</v>
      </c>
      <c r="AM11" s="70">
        <f t="shared" si="24"/>
        <v>205</v>
      </c>
      <c r="AN11" s="70">
        <f t="shared" si="25"/>
        <v>1</v>
      </c>
      <c r="AP11" s="89" t="s">
        <v>93</v>
      </c>
      <c r="AQ11" s="50">
        <v>9</v>
      </c>
      <c r="AR11" s="33">
        <v>150</v>
      </c>
      <c r="AS11" s="13" t="s">
        <v>211</v>
      </c>
      <c r="AT11" s="50">
        <v>9</v>
      </c>
      <c r="AU11" s="33">
        <v>155</v>
      </c>
      <c r="AV11" s="13" t="s">
        <v>94</v>
      </c>
      <c r="AW11" s="50">
        <v>9</v>
      </c>
      <c r="AX11" s="33">
        <v>230</v>
      </c>
      <c r="AZ11" s="19">
        <v>8</v>
      </c>
      <c r="BA11" s="20">
        <v>210</v>
      </c>
      <c r="BB11" s="20">
        <v>0.5</v>
      </c>
      <c r="BC11" s="49">
        <v>10</v>
      </c>
      <c r="BD11" s="8" t="s">
        <v>215</v>
      </c>
      <c r="BE11" s="20"/>
      <c r="BF11" s="49"/>
      <c r="BG11" s="20"/>
      <c r="BH11" s="20"/>
      <c r="BI11" s="49"/>
      <c r="BJ11" s="20"/>
      <c r="BK11" s="20"/>
      <c r="BL11" s="49"/>
      <c r="BM11" s="8"/>
      <c r="BN11" s="20"/>
      <c r="BO11" s="49"/>
      <c r="BP11" s="20"/>
      <c r="BQ11" s="20"/>
      <c r="BR11" s="49"/>
      <c r="BS11" s="20"/>
      <c r="BT11" s="20"/>
      <c r="BU11" s="49"/>
      <c r="BV11" s="20"/>
      <c r="BW11" s="20"/>
      <c r="BX11" s="49"/>
      <c r="BY11" s="20"/>
      <c r="BZ11" s="20"/>
      <c r="CA11" s="49"/>
      <c r="CB11" s="20"/>
      <c r="CC11" s="20"/>
      <c r="CD11" s="21"/>
    </row>
    <row r="12" spans="2:82" x14ac:dyDescent="0.4">
      <c r="B12" s="3">
        <v>10</v>
      </c>
      <c r="C12" s="6">
        <v>1.6819999999999999</v>
      </c>
      <c r="D12" s="6">
        <v>0</v>
      </c>
      <c r="E12" s="18">
        <v>0</v>
      </c>
      <c r="F12" s="6">
        <v>4</v>
      </c>
      <c r="G12" s="6">
        <f t="shared" si="26"/>
        <v>179.25</v>
      </c>
      <c r="H12" s="6">
        <f t="shared" si="27"/>
        <v>95.737425000000002</v>
      </c>
      <c r="I12" s="33">
        <f t="shared" si="28"/>
        <v>9</v>
      </c>
      <c r="J12" s="59">
        <v>9</v>
      </c>
      <c r="K12" s="46">
        <f t="shared" si="1"/>
        <v>127.52850000000001</v>
      </c>
      <c r="L12" s="46">
        <f t="shared" si="0"/>
        <v>0.45</v>
      </c>
      <c r="M12" s="47">
        <f t="shared" si="0"/>
        <v>9</v>
      </c>
      <c r="N12" s="47" t="s">
        <v>174</v>
      </c>
      <c r="O12" s="66">
        <f t="shared" si="2"/>
        <v>210</v>
      </c>
      <c r="P12" s="66">
        <f t="shared" si="3"/>
        <v>37</v>
      </c>
      <c r="Q12" s="66" t="s">
        <v>179</v>
      </c>
      <c r="R12" s="66">
        <f t="shared" si="4"/>
        <v>145</v>
      </c>
      <c r="S12" s="66">
        <f t="shared" si="5"/>
        <v>31</v>
      </c>
      <c r="T12" s="66" t="s">
        <v>171</v>
      </c>
      <c r="U12" s="66">
        <f t="shared" si="6"/>
        <v>165</v>
      </c>
      <c r="V12" s="66">
        <f t="shared" si="7"/>
        <v>35</v>
      </c>
      <c r="W12" s="67" t="str">
        <f t="shared" si="8"/>
        <v>9--1</v>
      </c>
      <c r="X12" s="66">
        <f t="shared" si="9"/>
        <v>220</v>
      </c>
      <c r="Y12" s="66">
        <f t="shared" si="10"/>
        <v>45</v>
      </c>
      <c r="Z12" s="66" t="str">
        <f t="shared" si="11"/>
        <v>9--2</v>
      </c>
      <c r="AA12" s="66">
        <f t="shared" si="12"/>
        <v>160</v>
      </c>
      <c r="AB12" s="66">
        <f t="shared" si="13"/>
        <v>29</v>
      </c>
      <c r="AC12" s="68" t="str">
        <f t="shared" si="14"/>
        <v>9--3</v>
      </c>
      <c r="AD12" s="66">
        <f t="shared" si="15"/>
        <v>175</v>
      </c>
      <c r="AE12" s="66">
        <f t="shared" si="16"/>
        <v>39</v>
      </c>
      <c r="AF12" s="67" t="str">
        <f t="shared" si="17"/>
        <v>9--1</v>
      </c>
      <c r="AG12" s="66">
        <f t="shared" si="18"/>
        <v>215</v>
      </c>
      <c r="AH12" s="66">
        <f t="shared" si="19"/>
        <v>31</v>
      </c>
      <c r="AI12" s="66" t="str">
        <f t="shared" si="20"/>
        <v>9--2</v>
      </c>
      <c r="AJ12" s="66">
        <f t="shared" si="21"/>
        <v>150</v>
      </c>
      <c r="AK12" s="66">
        <f t="shared" si="22"/>
        <v>43</v>
      </c>
      <c r="AL12" s="68" t="str">
        <f t="shared" si="23"/>
        <v>9--3</v>
      </c>
      <c r="AM12" s="66">
        <f t="shared" si="24"/>
        <v>175</v>
      </c>
      <c r="AN12" s="66">
        <f t="shared" si="25"/>
        <v>39</v>
      </c>
      <c r="AP12" s="13" t="s">
        <v>85</v>
      </c>
      <c r="AQ12" s="50">
        <v>10</v>
      </c>
      <c r="AR12" s="33">
        <v>280</v>
      </c>
      <c r="AS12" s="13" t="s">
        <v>92</v>
      </c>
      <c r="AT12" s="50">
        <v>10</v>
      </c>
      <c r="AU12" s="33">
        <v>290</v>
      </c>
      <c r="AV12" s="13" t="s">
        <v>189</v>
      </c>
      <c r="AW12" s="50">
        <v>10</v>
      </c>
      <c r="AX12" s="33">
        <v>135</v>
      </c>
      <c r="AZ12">
        <v>9</v>
      </c>
      <c r="BA12">
        <v>135.76293295702732</v>
      </c>
      <c r="BB12">
        <v>0.45</v>
      </c>
      <c r="BC12" s="33">
        <v>9</v>
      </c>
      <c r="BD12" s="7" t="s">
        <v>217</v>
      </c>
      <c r="BE12" s="6"/>
      <c r="BF12" s="33"/>
      <c r="BG12" s="6"/>
      <c r="BH12" s="6"/>
      <c r="BI12" s="33"/>
      <c r="BJ12" s="6"/>
      <c r="BK12" s="6"/>
      <c r="BL12" s="33"/>
      <c r="BM12" s="7"/>
      <c r="BN12" s="6"/>
      <c r="BO12" s="33"/>
      <c r="BP12" s="6"/>
      <c r="BQ12" s="6"/>
      <c r="BR12" s="33"/>
      <c r="BS12" s="6"/>
      <c r="BT12" s="6"/>
      <c r="BU12" s="33"/>
      <c r="BX12" s="33"/>
      <c r="CA12" s="33"/>
    </row>
    <row r="13" spans="2:82" x14ac:dyDescent="0.4">
      <c r="B13" s="3">
        <v>11</v>
      </c>
      <c r="C13" s="6">
        <v>0</v>
      </c>
      <c r="D13" s="6">
        <v>-1.6819999999999999</v>
      </c>
      <c r="E13" s="18">
        <v>0</v>
      </c>
      <c r="F13" s="6">
        <v>5</v>
      </c>
      <c r="G13" s="6">
        <f t="shared" si="26"/>
        <v>179.25</v>
      </c>
      <c r="H13" s="6">
        <f t="shared" si="27"/>
        <v>80.662500000000009</v>
      </c>
      <c r="I13" s="33">
        <f t="shared" si="28"/>
        <v>7.3179999999999996</v>
      </c>
      <c r="J13" s="54">
        <v>10</v>
      </c>
      <c r="K13" s="62">
        <f t="shared" si="1"/>
        <v>230.97149999999999</v>
      </c>
      <c r="L13" s="62">
        <f t="shared" si="0"/>
        <v>0.45</v>
      </c>
      <c r="M13" s="63">
        <f t="shared" si="0"/>
        <v>9</v>
      </c>
      <c r="N13" s="63" t="s">
        <v>166</v>
      </c>
      <c r="O13" s="52">
        <f t="shared" si="2"/>
        <v>195</v>
      </c>
      <c r="P13" s="52">
        <f t="shared" si="3"/>
        <v>26</v>
      </c>
      <c r="Q13" s="52" t="s">
        <v>180</v>
      </c>
      <c r="R13" s="52">
        <f t="shared" si="4"/>
        <v>170</v>
      </c>
      <c r="S13" s="52">
        <f t="shared" si="5"/>
        <v>38</v>
      </c>
      <c r="T13" s="52" t="s">
        <v>183</v>
      </c>
      <c r="U13" s="52">
        <f t="shared" si="6"/>
        <v>155</v>
      </c>
      <c r="V13" s="52">
        <f t="shared" si="7"/>
        <v>25</v>
      </c>
      <c r="W13" s="53" t="str">
        <f t="shared" si="8"/>
        <v>10--1</v>
      </c>
      <c r="X13" s="52">
        <f t="shared" si="9"/>
        <v>205</v>
      </c>
      <c r="Y13" s="52">
        <f t="shared" si="10"/>
        <v>44</v>
      </c>
      <c r="Z13" s="52" t="str">
        <f t="shared" si="11"/>
        <v>10--2</v>
      </c>
      <c r="AA13" s="52">
        <f t="shared" si="12"/>
        <v>190</v>
      </c>
      <c r="AB13" s="52">
        <f t="shared" si="13"/>
        <v>40</v>
      </c>
      <c r="AC13" s="55" t="str">
        <f t="shared" si="14"/>
        <v>10--3</v>
      </c>
      <c r="AD13" s="52">
        <f t="shared" si="15"/>
        <v>165</v>
      </c>
      <c r="AE13" s="52">
        <f t="shared" si="16"/>
        <v>42</v>
      </c>
      <c r="AF13" s="53" t="str">
        <f t="shared" si="17"/>
        <v>10--1</v>
      </c>
      <c r="AG13" s="52">
        <f t="shared" si="18"/>
        <v>215</v>
      </c>
      <c r="AH13" s="52">
        <f t="shared" si="19"/>
        <v>26</v>
      </c>
      <c r="AI13" s="52" t="str">
        <f t="shared" si="20"/>
        <v>10--2</v>
      </c>
      <c r="AJ13" s="52">
        <f t="shared" si="21"/>
        <v>165</v>
      </c>
      <c r="AK13" s="52">
        <f t="shared" si="22"/>
        <v>42</v>
      </c>
      <c r="AL13" s="55" t="str">
        <f t="shared" si="23"/>
        <v>10--3</v>
      </c>
      <c r="AM13" s="52">
        <f t="shared" si="24"/>
        <v>170</v>
      </c>
      <c r="AN13" s="52">
        <f t="shared" si="25"/>
        <v>33</v>
      </c>
      <c r="AP13" s="13" t="s">
        <v>91</v>
      </c>
      <c r="AQ13" s="50">
        <v>11</v>
      </c>
      <c r="AR13" s="33">
        <v>240</v>
      </c>
      <c r="AS13" s="13" t="s">
        <v>205</v>
      </c>
      <c r="AT13" s="50">
        <v>11</v>
      </c>
      <c r="AU13" s="33">
        <v>165</v>
      </c>
      <c r="AV13" s="13" t="s">
        <v>195</v>
      </c>
      <c r="AW13" s="50">
        <v>11</v>
      </c>
      <c r="AX13" s="33">
        <v>285</v>
      </c>
      <c r="AZ13">
        <v>10</v>
      </c>
      <c r="BA13">
        <v>222.73706704297268</v>
      </c>
      <c r="BB13">
        <v>0.45</v>
      </c>
      <c r="BC13" s="33">
        <v>9</v>
      </c>
      <c r="BD13" s="7" t="s">
        <v>218</v>
      </c>
      <c r="BE13" s="6"/>
      <c r="BF13" s="33"/>
      <c r="BG13" s="6"/>
      <c r="BH13" s="6"/>
      <c r="BI13" s="33"/>
      <c r="BJ13" s="6"/>
      <c r="BK13" s="6"/>
      <c r="BL13" s="33"/>
      <c r="BM13" s="7"/>
      <c r="BN13" s="6"/>
      <c r="BO13" s="33"/>
      <c r="BP13" s="6"/>
      <c r="BQ13" s="6"/>
      <c r="BR13" s="33"/>
      <c r="BS13" s="6"/>
      <c r="BT13" s="6"/>
      <c r="BU13" s="33"/>
      <c r="BX13" s="33"/>
      <c r="CA13" s="33"/>
    </row>
    <row r="14" spans="2:82" x14ac:dyDescent="0.4">
      <c r="B14" s="3">
        <v>12</v>
      </c>
      <c r="C14" s="6">
        <v>0</v>
      </c>
      <c r="D14" s="6">
        <v>1.6819999999999999</v>
      </c>
      <c r="E14" s="18">
        <v>0</v>
      </c>
      <c r="F14" s="6">
        <v>6</v>
      </c>
      <c r="G14" s="6">
        <f t="shared" si="26"/>
        <v>179.25</v>
      </c>
      <c r="H14" s="6">
        <f t="shared" si="27"/>
        <v>80.662500000000009</v>
      </c>
      <c r="I14" s="33">
        <f t="shared" si="28"/>
        <v>10.682</v>
      </c>
      <c r="J14" s="54">
        <v>11</v>
      </c>
      <c r="K14" s="62">
        <f t="shared" si="1"/>
        <v>179.25</v>
      </c>
      <c r="L14" s="62">
        <f t="shared" si="0"/>
        <v>0.3659</v>
      </c>
      <c r="M14" s="63">
        <f t="shared" si="0"/>
        <v>9</v>
      </c>
      <c r="N14" s="63" t="s">
        <v>175</v>
      </c>
      <c r="O14" s="52">
        <f t="shared" si="2"/>
        <v>205</v>
      </c>
      <c r="P14" s="52">
        <f t="shared" si="3"/>
        <v>32</v>
      </c>
      <c r="Q14" s="52" t="s">
        <v>172</v>
      </c>
      <c r="R14" s="52">
        <f t="shared" si="4"/>
        <v>175</v>
      </c>
      <c r="S14" s="52">
        <f t="shared" si="5"/>
        <v>36</v>
      </c>
      <c r="T14" s="52" t="s">
        <v>184</v>
      </c>
      <c r="U14" s="52">
        <f t="shared" si="6"/>
        <v>225</v>
      </c>
      <c r="V14" s="52">
        <f t="shared" si="7"/>
        <v>45</v>
      </c>
      <c r="W14" s="53" t="str">
        <f t="shared" si="8"/>
        <v>11--1</v>
      </c>
      <c r="X14" s="52">
        <f t="shared" si="9"/>
        <v>185</v>
      </c>
      <c r="Y14" s="52">
        <f t="shared" si="10"/>
        <v>38</v>
      </c>
      <c r="Z14" s="52" t="str">
        <f t="shared" si="11"/>
        <v>11--2</v>
      </c>
      <c r="AA14" s="52">
        <f t="shared" si="12"/>
        <v>185</v>
      </c>
      <c r="AB14" s="52">
        <f t="shared" si="13"/>
        <v>27</v>
      </c>
      <c r="AC14" s="55" t="str">
        <f t="shared" si="14"/>
        <v>11--3</v>
      </c>
      <c r="AD14" s="52">
        <f t="shared" si="15"/>
        <v>180</v>
      </c>
      <c r="AE14" s="52">
        <f t="shared" si="16"/>
        <v>35</v>
      </c>
      <c r="AF14" s="53" t="str">
        <f t="shared" si="17"/>
        <v>11--1</v>
      </c>
      <c r="AG14" s="52">
        <f t="shared" si="18"/>
        <v>180</v>
      </c>
      <c r="AH14" s="52">
        <f t="shared" si="19"/>
        <v>37</v>
      </c>
      <c r="AI14" s="52" t="str">
        <f t="shared" si="20"/>
        <v>11--2</v>
      </c>
      <c r="AJ14" s="52">
        <f t="shared" si="21"/>
        <v>225</v>
      </c>
      <c r="AK14" s="52">
        <f t="shared" si="22"/>
        <v>30</v>
      </c>
      <c r="AL14" s="55" t="str">
        <f t="shared" si="23"/>
        <v>11--3</v>
      </c>
      <c r="AM14" s="52">
        <f t="shared" si="24"/>
        <v>205</v>
      </c>
      <c r="AN14" s="52">
        <f t="shared" si="25"/>
        <v>44</v>
      </c>
      <c r="AP14" s="13" t="s">
        <v>79</v>
      </c>
      <c r="AQ14" s="50">
        <v>12</v>
      </c>
      <c r="AR14" s="33">
        <v>150</v>
      </c>
      <c r="AS14" s="13" t="s">
        <v>77</v>
      </c>
      <c r="AT14" s="50">
        <v>12</v>
      </c>
      <c r="AU14" s="33">
        <v>170</v>
      </c>
      <c r="AV14" s="13" t="s">
        <v>192</v>
      </c>
      <c r="AW14" s="50">
        <v>12</v>
      </c>
      <c r="AX14" s="33">
        <v>385</v>
      </c>
      <c r="AZ14">
        <v>11</v>
      </c>
      <c r="BA14">
        <v>179.25</v>
      </c>
      <c r="BB14">
        <v>0.37928932188134529</v>
      </c>
      <c r="BC14" s="33">
        <v>9</v>
      </c>
      <c r="BD14" s="7" t="s">
        <v>187</v>
      </c>
      <c r="BE14" s="6"/>
      <c r="BF14" s="33"/>
      <c r="BG14" s="6"/>
      <c r="BH14" s="6"/>
      <c r="BI14" s="33"/>
      <c r="BJ14" s="6"/>
      <c r="BK14" s="6"/>
      <c r="BL14" s="33"/>
      <c r="BM14" s="7"/>
      <c r="BN14" s="6"/>
      <c r="BO14" s="33"/>
      <c r="BP14" s="6"/>
      <c r="BQ14" s="6"/>
      <c r="BR14" s="33"/>
      <c r="BS14" s="6"/>
      <c r="BT14" s="6"/>
      <c r="BU14" s="33"/>
      <c r="BX14" s="33"/>
      <c r="CA14" s="33"/>
    </row>
    <row r="15" spans="2:82" x14ac:dyDescent="0.4">
      <c r="B15" s="3">
        <v>13</v>
      </c>
      <c r="C15" s="6">
        <v>0</v>
      </c>
      <c r="D15" s="6">
        <v>0</v>
      </c>
      <c r="E15" s="18">
        <v>-1.6819999999999999</v>
      </c>
      <c r="F15" s="46">
        <v>7</v>
      </c>
      <c r="G15" s="46">
        <f t="shared" si="26"/>
        <v>179.25</v>
      </c>
      <c r="H15" s="46">
        <f t="shared" si="27"/>
        <v>80.662500000000009</v>
      </c>
      <c r="I15" s="47">
        <f t="shared" si="28"/>
        <v>9</v>
      </c>
      <c r="J15" s="54">
        <v>12</v>
      </c>
      <c r="K15" s="62">
        <f t="shared" si="1"/>
        <v>179.25</v>
      </c>
      <c r="L15" s="62">
        <f t="shared" si="0"/>
        <v>0.53410000000000002</v>
      </c>
      <c r="M15" s="63">
        <f t="shared" si="0"/>
        <v>9</v>
      </c>
      <c r="N15" s="63" t="s">
        <v>176</v>
      </c>
      <c r="O15" s="52">
        <f t="shared" si="2"/>
        <v>200</v>
      </c>
      <c r="P15" s="52">
        <f t="shared" si="3"/>
        <v>42</v>
      </c>
      <c r="Q15" s="52" t="s">
        <v>181</v>
      </c>
      <c r="R15" s="52">
        <f t="shared" si="4"/>
        <v>225</v>
      </c>
      <c r="S15" s="52">
        <f t="shared" si="5"/>
        <v>34</v>
      </c>
      <c r="T15" s="52" t="s">
        <v>170</v>
      </c>
      <c r="U15" s="52">
        <f t="shared" si="6"/>
        <v>240</v>
      </c>
      <c r="V15" s="52">
        <f t="shared" si="7"/>
        <v>30</v>
      </c>
      <c r="W15" s="53" t="str">
        <f t="shared" si="8"/>
        <v>12--1</v>
      </c>
      <c r="X15" s="52">
        <f t="shared" si="9"/>
        <v>190</v>
      </c>
      <c r="Y15" s="52">
        <f t="shared" si="10"/>
        <v>37</v>
      </c>
      <c r="Z15" s="52" t="str">
        <f t="shared" si="11"/>
        <v>12--2</v>
      </c>
      <c r="AA15" s="52">
        <f t="shared" si="12"/>
        <v>195</v>
      </c>
      <c r="AB15" s="52">
        <f t="shared" si="13"/>
        <v>31</v>
      </c>
      <c r="AC15" s="55" t="str">
        <f t="shared" si="14"/>
        <v>12--3</v>
      </c>
      <c r="AD15" s="52">
        <f t="shared" si="15"/>
        <v>235</v>
      </c>
      <c r="AE15" s="52">
        <f t="shared" si="16"/>
        <v>30</v>
      </c>
      <c r="AF15" s="53" t="str">
        <f t="shared" si="17"/>
        <v>12--1</v>
      </c>
      <c r="AG15" s="52">
        <f t="shared" si="18"/>
        <v>205</v>
      </c>
      <c r="AH15" s="52">
        <f t="shared" si="19"/>
        <v>29</v>
      </c>
      <c r="AI15" s="52" t="str">
        <f t="shared" si="20"/>
        <v>12--2</v>
      </c>
      <c r="AJ15" s="52">
        <f t="shared" si="21"/>
        <v>220</v>
      </c>
      <c r="AK15" s="52">
        <f t="shared" si="22"/>
        <v>45</v>
      </c>
      <c r="AL15" s="55" t="str">
        <f t="shared" si="23"/>
        <v>12--3</v>
      </c>
      <c r="AM15" s="52">
        <f t="shared" si="24"/>
        <v>220</v>
      </c>
      <c r="AN15" s="52">
        <f t="shared" si="25"/>
        <v>36</v>
      </c>
      <c r="AP15" s="89" t="s">
        <v>191</v>
      </c>
      <c r="AQ15" s="50">
        <v>13</v>
      </c>
      <c r="AR15" s="33">
        <v>230</v>
      </c>
      <c r="AS15" s="89" t="s">
        <v>213</v>
      </c>
      <c r="AT15" s="50">
        <v>13</v>
      </c>
      <c r="AU15" s="33">
        <v>210</v>
      </c>
      <c r="AV15" s="13" t="s">
        <v>76</v>
      </c>
      <c r="AW15" s="50">
        <v>13</v>
      </c>
      <c r="AX15" s="33">
        <v>245</v>
      </c>
      <c r="AZ15">
        <v>12</v>
      </c>
      <c r="BA15">
        <v>179.25</v>
      </c>
      <c r="BB15">
        <v>0.52071067811865479</v>
      </c>
      <c r="BC15" s="33">
        <v>9</v>
      </c>
      <c r="BD15" s="7" t="s">
        <v>219</v>
      </c>
      <c r="BE15" s="6"/>
      <c r="BF15" s="33"/>
      <c r="BG15" s="6"/>
      <c r="BH15" s="6"/>
      <c r="BI15" s="33"/>
      <c r="BJ15" s="6"/>
      <c r="BK15" s="6"/>
      <c r="BL15" s="33"/>
      <c r="BM15" s="7"/>
      <c r="BN15" s="6"/>
      <c r="BO15" s="33"/>
      <c r="BP15" s="6"/>
      <c r="BQ15" s="6"/>
      <c r="BR15" s="33"/>
      <c r="BS15" s="6"/>
      <c r="BT15" s="6"/>
      <c r="BU15" s="33"/>
      <c r="BX15" s="33"/>
      <c r="CA15" s="33"/>
    </row>
    <row r="16" spans="2:82" x14ac:dyDescent="0.4">
      <c r="B16" s="3">
        <v>14</v>
      </c>
      <c r="C16" s="6">
        <v>0</v>
      </c>
      <c r="D16" s="6">
        <v>0</v>
      </c>
      <c r="E16" s="18">
        <v>1.6819999999999999</v>
      </c>
      <c r="J16" s="62">
        <v>13</v>
      </c>
      <c r="K16" s="62">
        <f t="shared" si="1"/>
        <v>179.25</v>
      </c>
      <c r="L16" s="62">
        <f t="shared" si="0"/>
        <v>0.45</v>
      </c>
      <c r="M16" s="63">
        <f t="shared" si="0"/>
        <v>7.3179999999999996</v>
      </c>
      <c r="N16" s="63" t="s">
        <v>169</v>
      </c>
      <c r="O16" s="52">
        <f t="shared" si="2"/>
        <v>205</v>
      </c>
      <c r="P16" s="52">
        <f t="shared" si="3"/>
        <v>29</v>
      </c>
      <c r="Q16" s="52" t="s">
        <v>168</v>
      </c>
      <c r="R16" s="52">
        <f t="shared" si="4"/>
        <v>210</v>
      </c>
      <c r="S16" s="52">
        <f t="shared" si="5"/>
        <v>28</v>
      </c>
      <c r="T16" s="52" t="s">
        <v>167</v>
      </c>
      <c r="U16" s="52">
        <f t="shared" si="6"/>
        <v>175</v>
      </c>
      <c r="V16" s="52">
        <f t="shared" si="7"/>
        <v>27</v>
      </c>
      <c r="W16" s="53" t="str">
        <f t="shared" si="8"/>
        <v>13--1</v>
      </c>
      <c r="X16" s="52">
        <f t="shared" si="9"/>
        <v>190</v>
      </c>
      <c r="Y16" s="52">
        <f t="shared" si="10"/>
        <v>33</v>
      </c>
      <c r="Z16" s="52" t="str">
        <f t="shared" si="11"/>
        <v>13--2</v>
      </c>
      <c r="AA16" s="52">
        <f t="shared" si="12"/>
        <v>230</v>
      </c>
      <c r="AB16" s="52">
        <f t="shared" si="13"/>
        <v>36</v>
      </c>
      <c r="AC16" s="55" t="str">
        <f t="shared" si="14"/>
        <v>13--3</v>
      </c>
      <c r="AD16" s="52">
        <f t="shared" si="15"/>
        <v>155</v>
      </c>
      <c r="AE16" s="52">
        <f t="shared" si="16"/>
        <v>43</v>
      </c>
      <c r="AF16" s="53" t="str">
        <f t="shared" si="17"/>
        <v>13--1</v>
      </c>
      <c r="AG16" s="52">
        <f t="shared" si="18"/>
        <v>220</v>
      </c>
      <c r="AH16" s="52">
        <f t="shared" si="19"/>
        <v>27</v>
      </c>
      <c r="AI16" s="52" t="str">
        <f t="shared" si="20"/>
        <v>13--2</v>
      </c>
      <c r="AJ16" s="52">
        <f t="shared" si="21"/>
        <v>200</v>
      </c>
      <c r="AK16" s="52">
        <f t="shared" si="22"/>
        <v>25</v>
      </c>
      <c r="AL16" s="55" t="str">
        <f t="shared" si="23"/>
        <v>13--3</v>
      </c>
      <c r="AM16" s="52">
        <f t="shared" si="24"/>
        <v>170</v>
      </c>
      <c r="AN16" s="52">
        <f t="shared" si="25"/>
        <v>35</v>
      </c>
      <c r="AP16" s="13" t="s">
        <v>76</v>
      </c>
      <c r="AQ16" s="50">
        <v>14</v>
      </c>
      <c r="AR16" s="33">
        <v>230</v>
      </c>
      <c r="AS16" s="13" t="s">
        <v>196</v>
      </c>
      <c r="AT16" s="50">
        <v>14</v>
      </c>
      <c r="AU16" s="33">
        <v>310</v>
      </c>
      <c r="AV16" s="13" t="s">
        <v>216</v>
      </c>
      <c r="AW16" s="50">
        <v>14</v>
      </c>
      <c r="AX16" s="33">
        <v>205</v>
      </c>
      <c r="AZ16">
        <v>13</v>
      </c>
      <c r="BA16">
        <v>179.25</v>
      </c>
      <c r="BB16">
        <v>0.45</v>
      </c>
      <c r="BC16" s="33">
        <v>7.5857864376269051</v>
      </c>
      <c r="BD16" s="7" t="s">
        <v>220</v>
      </c>
      <c r="BE16" s="6"/>
      <c r="BF16" s="33"/>
      <c r="BG16" s="6"/>
      <c r="BH16" s="6"/>
      <c r="BI16" s="33"/>
      <c r="BJ16" s="6"/>
      <c r="BK16" s="6"/>
      <c r="BL16" s="33"/>
      <c r="BM16" s="7"/>
      <c r="BN16" s="6"/>
      <c r="BO16" s="33"/>
      <c r="BP16" s="6"/>
      <c r="BQ16" s="6"/>
      <c r="BR16" s="33"/>
      <c r="BS16" s="6"/>
      <c r="BT16" s="6"/>
      <c r="BU16" s="33"/>
      <c r="BX16" s="33"/>
      <c r="CA16" s="33"/>
    </row>
    <row r="17" spans="2:79" ht="17.5" thickBot="1" x14ac:dyDescent="0.45">
      <c r="B17" s="4">
        <v>15</v>
      </c>
      <c r="C17" s="20">
        <v>0</v>
      </c>
      <c r="D17" s="20">
        <v>0</v>
      </c>
      <c r="E17" s="21">
        <v>0</v>
      </c>
      <c r="J17" s="62">
        <v>14</v>
      </c>
      <c r="K17" s="62">
        <f t="shared" si="1"/>
        <v>179.25</v>
      </c>
      <c r="L17" s="62">
        <f t="shared" si="0"/>
        <v>0.45</v>
      </c>
      <c r="M17" s="63">
        <f t="shared" si="0"/>
        <v>10.682</v>
      </c>
      <c r="N17" s="63" t="s">
        <v>177</v>
      </c>
      <c r="O17" s="52">
        <f t="shared" si="2"/>
        <v>195</v>
      </c>
      <c r="P17" s="52">
        <f t="shared" si="3"/>
        <v>44</v>
      </c>
      <c r="Q17" s="52" t="s">
        <v>182</v>
      </c>
      <c r="R17" s="52">
        <f t="shared" si="4"/>
        <v>230</v>
      </c>
      <c r="S17" s="52">
        <f t="shared" si="5"/>
        <v>39</v>
      </c>
      <c r="T17" s="52" t="s">
        <v>185</v>
      </c>
      <c r="U17" s="52">
        <f t="shared" si="6"/>
        <v>225</v>
      </c>
      <c r="V17" s="52">
        <f t="shared" si="7"/>
        <v>41</v>
      </c>
      <c r="W17" s="53" t="str">
        <f t="shared" si="8"/>
        <v>14--1</v>
      </c>
      <c r="X17" s="52">
        <f t="shared" si="9"/>
        <v>220</v>
      </c>
      <c r="Y17" s="52">
        <f t="shared" si="10"/>
        <v>32</v>
      </c>
      <c r="Z17" s="52" t="str">
        <f t="shared" si="11"/>
        <v>14--2</v>
      </c>
      <c r="AA17" s="52">
        <f t="shared" si="12"/>
        <v>245</v>
      </c>
      <c r="AB17" s="52">
        <f t="shared" si="13"/>
        <v>26</v>
      </c>
      <c r="AC17" s="55" t="str">
        <f t="shared" si="14"/>
        <v>14--3</v>
      </c>
      <c r="AD17" s="52">
        <f t="shared" si="15"/>
        <v>230</v>
      </c>
      <c r="AE17" s="52">
        <f t="shared" si="16"/>
        <v>25</v>
      </c>
      <c r="AF17" s="53" t="str">
        <f t="shared" si="17"/>
        <v>14--1</v>
      </c>
      <c r="AG17" s="52">
        <f t="shared" si="18"/>
        <v>210</v>
      </c>
      <c r="AH17" s="52">
        <f t="shared" si="19"/>
        <v>34</v>
      </c>
      <c r="AI17" s="52" t="str">
        <f t="shared" si="20"/>
        <v>14--2</v>
      </c>
      <c r="AJ17" s="52">
        <f t="shared" si="21"/>
        <v>245</v>
      </c>
      <c r="AK17" s="52">
        <f t="shared" si="22"/>
        <v>40</v>
      </c>
      <c r="AL17" s="55" t="str">
        <f t="shared" si="23"/>
        <v>14--3</v>
      </c>
      <c r="AM17" s="52">
        <f t="shared" si="24"/>
        <v>240</v>
      </c>
      <c r="AN17" s="52">
        <f t="shared" si="25"/>
        <v>28</v>
      </c>
      <c r="AP17" s="13" t="s">
        <v>204</v>
      </c>
      <c r="AQ17" s="50">
        <v>15</v>
      </c>
      <c r="AR17" s="33">
        <v>220</v>
      </c>
      <c r="AS17" s="13" t="s">
        <v>216</v>
      </c>
      <c r="AT17" s="50">
        <v>15</v>
      </c>
      <c r="AU17" s="33">
        <v>250</v>
      </c>
      <c r="AV17" s="13" t="s">
        <v>72</v>
      </c>
      <c r="AW17" s="50">
        <v>15</v>
      </c>
      <c r="AX17" s="33">
        <v>230</v>
      </c>
      <c r="AZ17">
        <v>14</v>
      </c>
      <c r="BA17">
        <v>179.25</v>
      </c>
      <c r="BB17">
        <v>0.45</v>
      </c>
      <c r="BC17" s="33">
        <v>10.414213562373096</v>
      </c>
      <c r="BD17" s="7" t="s">
        <v>221</v>
      </c>
      <c r="BE17" s="6"/>
      <c r="BF17" s="33"/>
      <c r="BG17" s="6"/>
      <c r="BH17" s="6"/>
      <c r="BI17" s="33"/>
      <c r="BJ17" s="6"/>
      <c r="BK17" s="6"/>
      <c r="BL17" s="33"/>
      <c r="BM17" s="7"/>
      <c r="BN17" s="6"/>
      <c r="BO17" s="33"/>
      <c r="BP17" s="6"/>
      <c r="BQ17" s="6"/>
      <c r="BR17" s="33"/>
      <c r="BS17" s="6"/>
      <c r="BT17" s="6"/>
      <c r="BU17" s="33"/>
      <c r="BX17" s="33"/>
      <c r="CA17" s="33"/>
    </row>
    <row r="18" spans="2:79" ht="17.5" thickBot="1" x14ac:dyDescent="0.45">
      <c r="J18" s="62">
        <v>15</v>
      </c>
      <c r="K18" s="62">
        <f t="shared" si="1"/>
        <v>179.25</v>
      </c>
      <c r="L18" s="62">
        <f t="shared" si="0"/>
        <v>0.45</v>
      </c>
      <c r="M18" s="63">
        <f t="shared" si="0"/>
        <v>9</v>
      </c>
      <c r="N18" s="65" t="s">
        <v>178</v>
      </c>
      <c r="O18" s="52">
        <f t="shared" si="2"/>
        <v>250</v>
      </c>
      <c r="P18" s="52">
        <f t="shared" si="3"/>
        <v>43</v>
      </c>
      <c r="Q18" s="52" t="s">
        <v>173</v>
      </c>
      <c r="R18" s="52">
        <f t="shared" si="4"/>
        <v>210</v>
      </c>
      <c r="S18" s="52">
        <f t="shared" si="5"/>
        <v>40</v>
      </c>
      <c r="T18" s="52" t="s">
        <v>186</v>
      </c>
      <c r="U18" s="52">
        <f t="shared" si="6"/>
        <v>200</v>
      </c>
      <c r="V18" s="52">
        <f t="shared" si="7"/>
        <v>33</v>
      </c>
      <c r="W18" s="53" t="str">
        <f t="shared" si="8"/>
        <v>15--1</v>
      </c>
      <c r="X18" s="52">
        <f t="shared" si="9"/>
        <v>230</v>
      </c>
      <c r="Y18" s="52">
        <f t="shared" si="10"/>
        <v>28</v>
      </c>
      <c r="Z18" s="52" t="str">
        <f t="shared" si="11"/>
        <v>15--2</v>
      </c>
      <c r="AA18" s="52">
        <f t="shared" si="12"/>
        <v>260</v>
      </c>
      <c r="AB18" s="52">
        <f t="shared" si="13"/>
        <v>41</v>
      </c>
      <c r="AC18" s="55" t="str">
        <f t="shared" si="14"/>
        <v>15--3</v>
      </c>
      <c r="AD18" s="52">
        <f t="shared" si="15"/>
        <v>200</v>
      </c>
      <c r="AE18" s="52">
        <f t="shared" si="16"/>
        <v>34</v>
      </c>
      <c r="AF18" s="53" t="str">
        <f t="shared" si="17"/>
        <v>15--1</v>
      </c>
      <c r="AG18" s="52">
        <f t="shared" si="18"/>
        <v>260</v>
      </c>
      <c r="AH18" s="52">
        <f t="shared" si="19"/>
        <v>41</v>
      </c>
      <c r="AI18" s="52" t="str">
        <f t="shared" si="20"/>
        <v>15--2</v>
      </c>
      <c r="AJ18" s="52">
        <f t="shared" si="21"/>
        <v>225</v>
      </c>
      <c r="AK18" s="52">
        <f t="shared" si="22"/>
        <v>32</v>
      </c>
      <c r="AL18" s="55" t="str">
        <f t="shared" si="23"/>
        <v>15--3</v>
      </c>
      <c r="AM18" s="52">
        <f t="shared" si="24"/>
        <v>220</v>
      </c>
      <c r="AN18" s="52">
        <f t="shared" si="25"/>
        <v>38</v>
      </c>
      <c r="AP18" s="13" t="s">
        <v>71</v>
      </c>
      <c r="AQ18" s="50">
        <v>16</v>
      </c>
      <c r="AR18" s="33">
        <v>140</v>
      </c>
      <c r="AS18" s="13" t="s">
        <v>87</v>
      </c>
      <c r="AT18" s="50">
        <v>16</v>
      </c>
      <c r="AU18" s="33">
        <v>295</v>
      </c>
      <c r="AV18" s="13" t="s">
        <v>74</v>
      </c>
      <c r="AW18" s="50">
        <v>16</v>
      </c>
      <c r="AX18" s="33">
        <v>200</v>
      </c>
      <c r="AZ18">
        <v>15</v>
      </c>
      <c r="BA18">
        <v>179.25</v>
      </c>
      <c r="BB18">
        <v>0.45</v>
      </c>
      <c r="BC18" s="33">
        <v>9</v>
      </c>
      <c r="BD18" s="7" t="s">
        <v>222</v>
      </c>
      <c r="BE18" s="6"/>
      <c r="BF18" s="33"/>
      <c r="BG18" s="6"/>
      <c r="BH18" s="6"/>
      <c r="BI18" s="33"/>
      <c r="BJ18" s="6"/>
      <c r="BK18" s="6"/>
      <c r="BL18" s="33"/>
      <c r="BM18" s="7"/>
      <c r="BN18" s="6"/>
      <c r="BO18" s="33"/>
      <c r="BP18" s="6"/>
      <c r="BQ18" s="6"/>
      <c r="BR18" s="33"/>
      <c r="BS18" s="6"/>
      <c r="BT18" s="6"/>
      <c r="BU18" s="33"/>
      <c r="BX18" s="33"/>
      <c r="CA18" s="33"/>
    </row>
    <row r="19" spans="2:79" x14ac:dyDescent="0.4">
      <c r="AP19" s="13" t="s">
        <v>72</v>
      </c>
      <c r="AQ19" s="50">
        <v>17</v>
      </c>
      <c r="AR19" s="33">
        <v>200</v>
      </c>
      <c r="AS19" s="13" t="s">
        <v>208</v>
      </c>
      <c r="AT19" s="50">
        <v>17</v>
      </c>
      <c r="AU19" s="33">
        <v>195</v>
      </c>
      <c r="AV19" s="13" t="s">
        <v>194</v>
      </c>
      <c r="AW19" s="50">
        <v>17</v>
      </c>
      <c r="AX19" s="33">
        <v>185</v>
      </c>
    </row>
    <row r="20" spans="2:79" ht="17.5" thickBot="1" x14ac:dyDescent="0.45">
      <c r="AP20" s="13" t="s">
        <v>81</v>
      </c>
      <c r="AQ20" s="50">
        <v>18</v>
      </c>
      <c r="AR20" s="33">
        <v>150</v>
      </c>
      <c r="AS20" s="13" t="s">
        <v>88</v>
      </c>
      <c r="AT20" s="50">
        <v>18</v>
      </c>
      <c r="AU20" s="33">
        <v>285</v>
      </c>
      <c r="AV20" s="13" t="s">
        <v>71</v>
      </c>
      <c r="AW20" s="50">
        <v>18</v>
      </c>
      <c r="AX20" s="33">
        <v>145</v>
      </c>
    </row>
    <row r="21" spans="2:79" ht="17.5" thickBot="1" x14ac:dyDescent="0.45">
      <c r="N21" s="14"/>
      <c r="O21" s="93" t="s">
        <v>160</v>
      </c>
      <c r="P21" s="93"/>
      <c r="Q21" s="93"/>
      <c r="R21" s="93" t="s">
        <v>161</v>
      </c>
      <c r="S21" s="93"/>
      <c r="T21" s="93"/>
      <c r="U21" s="93" t="s">
        <v>162</v>
      </c>
      <c r="V21" s="93"/>
      <c r="W21" s="100"/>
      <c r="AP21" s="89" t="s">
        <v>214</v>
      </c>
      <c r="AQ21" s="50">
        <v>19</v>
      </c>
      <c r="AR21" s="33">
        <v>245</v>
      </c>
      <c r="AS21" s="13" t="s">
        <v>197</v>
      </c>
      <c r="AT21" s="50">
        <v>19</v>
      </c>
      <c r="AU21" s="33">
        <v>300</v>
      </c>
      <c r="AV21" s="13" t="s">
        <v>214</v>
      </c>
      <c r="AW21" s="50">
        <v>19</v>
      </c>
      <c r="AX21" s="33">
        <v>275</v>
      </c>
    </row>
    <row r="22" spans="2:79" x14ac:dyDescent="0.4">
      <c r="B22" s="83" t="s">
        <v>1</v>
      </c>
      <c r="C22" s="15" t="s">
        <v>115</v>
      </c>
      <c r="D22" s="84" t="s">
        <v>2</v>
      </c>
      <c r="E22" s="15" t="s">
        <v>115</v>
      </c>
      <c r="F22" s="84" t="s">
        <v>3</v>
      </c>
      <c r="G22" s="16" t="s">
        <v>115</v>
      </c>
      <c r="H22" s="14" t="s">
        <v>223</v>
      </c>
      <c r="I22" s="15" t="s">
        <v>115</v>
      </c>
      <c r="J22" s="15" t="s">
        <v>224</v>
      </c>
      <c r="K22" s="15" t="s">
        <v>115</v>
      </c>
      <c r="L22" s="15" t="s">
        <v>225</v>
      </c>
      <c r="M22" s="15" t="s">
        <v>115</v>
      </c>
      <c r="N22" s="17" t="s">
        <v>0</v>
      </c>
      <c r="O22" s="6" t="s">
        <v>4</v>
      </c>
      <c r="P22" s="6" t="s">
        <v>158</v>
      </c>
      <c r="Q22" s="6" t="s">
        <v>159</v>
      </c>
      <c r="R22" s="6" t="s">
        <v>4</v>
      </c>
      <c r="S22" s="6" t="s">
        <v>5</v>
      </c>
      <c r="T22" s="6" t="s">
        <v>6</v>
      </c>
      <c r="U22" s="6" t="s">
        <v>4</v>
      </c>
      <c r="V22" s="6" t="s">
        <v>158</v>
      </c>
      <c r="W22" s="18" t="s">
        <v>159</v>
      </c>
      <c r="X22" t="s">
        <v>95</v>
      </c>
      <c r="Y22" t="s">
        <v>193</v>
      </c>
      <c r="AP22" s="89" t="s">
        <v>189</v>
      </c>
      <c r="AQ22" s="50">
        <v>20</v>
      </c>
      <c r="AR22" s="33">
        <v>145</v>
      </c>
      <c r="AS22" s="13" t="s">
        <v>215</v>
      </c>
      <c r="AT22" s="50">
        <v>20</v>
      </c>
      <c r="AU22" s="33">
        <v>175</v>
      </c>
      <c r="AV22" s="13" t="s">
        <v>208</v>
      </c>
      <c r="AW22" s="50">
        <v>20</v>
      </c>
      <c r="AX22" s="33">
        <v>205</v>
      </c>
    </row>
    <row r="23" spans="2:79" x14ac:dyDescent="0.4">
      <c r="B23" s="85">
        <v>1</v>
      </c>
      <c r="C23" s="6">
        <f>P4</f>
        <v>23</v>
      </c>
      <c r="D23" s="86">
        <v>1</v>
      </c>
      <c r="E23" s="6">
        <f>S4</f>
        <v>11</v>
      </c>
      <c r="F23" s="86">
        <v>1</v>
      </c>
      <c r="G23" s="18">
        <f>V4</f>
        <v>10</v>
      </c>
      <c r="H23" s="17">
        <v>1</v>
      </c>
      <c r="I23" s="6">
        <f>P4</f>
        <v>23</v>
      </c>
      <c r="J23" s="6">
        <v>1</v>
      </c>
      <c r="K23" s="6">
        <f>S4</f>
        <v>11</v>
      </c>
      <c r="L23" s="6">
        <v>1</v>
      </c>
      <c r="M23" s="6">
        <f>V4</f>
        <v>10</v>
      </c>
      <c r="N23" s="17">
        <v>1</v>
      </c>
      <c r="O23" s="12">
        <f>O4</f>
        <v>255</v>
      </c>
      <c r="P23" s="12">
        <f>X4</f>
        <v>300</v>
      </c>
      <c r="Q23" s="12">
        <f>AG4</f>
        <v>285</v>
      </c>
      <c r="R23" s="12">
        <f>R4</f>
        <v>240</v>
      </c>
      <c r="S23" s="12">
        <f>AA4</f>
        <v>310</v>
      </c>
      <c r="T23" s="12">
        <f>AJ4</f>
        <v>300</v>
      </c>
      <c r="U23" s="12">
        <f>U4</f>
        <v>280</v>
      </c>
      <c r="V23" s="12">
        <f>AD4</f>
        <v>300</v>
      </c>
      <c r="W23" s="36">
        <f>AM4</f>
        <v>360</v>
      </c>
      <c r="X23">
        <f>AVERAGE(O23:W23)</f>
        <v>292.22222222222223</v>
      </c>
      <c r="Y23">
        <f>_xlfn.VAR.S(O23:W23)</f>
        <v>1175.694444444438</v>
      </c>
      <c r="AP23" s="13" t="s">
        <v>190</v>
      </c>
      <c r="AQ23" s="50">
        <v>21</v>
      </c>
      <c r="AR23" s="33">
        <v>300</v>
      </c>
      <c r="AS23" s="13" t="s">
        <v>81</v>
      </c>
      <c r="AT23" s="50">
        <v>21</v>
      </c>
      <c r="AU23" s="33">
        <v>175</v>
      </c>
      <c r="AV23" s="13" t="s">
        <v>196</v>
      </c>
      <c r="AW23" s="50">
        <v>21</v>
      </c>
      <c r="AX23" s="33">
        <v>300</v>
      </c>
    </row>
    <row r="24" spans="2:79" x14ac:dyDescent="0.4">
      <c r="B24" s="85">
        <v>2</v>
      </c>
      <c r="C24" s="6">
        <f t="shared" ref="C24:C37" si="29">P5</f>
        <v>17</v>
      </c>
      <c r="D24" s="86">
        <v>2</v>
      </c>
      <c r="E24" s="6">
        <f t="shared" ref="E24:E37" si="30">S5</f>
        <v>15</v>
      </c>
      <c r="F24" s="86">
        <v>2</v>
      </c>
      <c r="G24" s="18">
        <f t="shared" ref="G24:G37" si="31">V5</f>
        <v>12</v>
      </c>
      <c r="H24" s="17">
        <v>2</v>
      </c>
      <c r="I24" s="6">
        <f t="shared" ref="I24:I30" si="32">P5</f>
        <v>17</v>
      </c>
      <c r="J24" s="6">
        <v>2</v>
      </c>
      <c r="K24" s="6">
        <f t="shared" ref="K24:K30" si="33">S5</f>
        <v>15</v>
      </c>
      <c r="L24" s="6">
        <v>2</v>
      </c>
      <c r="M24" s="6">
        <f t="shared" ref="M24:M30" si="34">V5</f>
        <v>12</v>
      </c>
      <c r="N24" s="17">
        <v>2</v>
      </c>
      <c r="O24" s="12">
        <f t="shared" ref="O24:O37" si="35">O5</f>
        <v>200</v>
      </c>
      <c r="P24" s="12">
        <f t="shared" ref="P24:P37" si="36">X5</f>
        <v>205</v>
      </c>
      <c r="Q24" s="12">
        <f t="shared" ref="Q24:Q37" si="37">AG5</f>
        <v>230</v>
      </c>
      <c r="R24" s="12">
        <f t="shared" ref="R24:R37" si="38">R5</f>
        <v>220</v>
      </c>
      <c r="S24" s="12">
        <f t="shared" ref="S24:S37" si="39">AA5</f>
        <v>155</v>
      </c>
      <c r="T24" s="12">
        <f t="shared" ref="T24:T37" si="40">AJ5</f>
        <v>200</v>
      </c>
      <c r="U24" s="12">
        <f t="shared" ref="U24:U37" si="41">U5</f>
        <v>150</v>
      </c>
      <c r="V24" s="12">
        <f t="shared" ref="V24:V37" si="42">AD5</f>
        <v>165</v>
      </c>
      <c r="W24" s="36">
        <f t="shared" ref="W24:W37" si="43">AM5</f>
        <v>200</v>
      </c>
      <c r="X24">
        <f t="shared" ref="X24:X37" si="44">AVERAGE(O24:W24)</f>
        <v>191.66666666666666</v>
      </c>
      <c r="Y24">
        <f t="shared" ref="Y24:Y37" si="45">_xlfn.VAR.S(O24:W24)</f>
        <v>806.25</v>
      </c>
      <c r="AH24" s="38"/>
      <c r="AI24" s="38"/>
      <c r="AJ24" s="38"/>
      <c r="AK24" s="38"/>
      <c r="AL24" s="38"/>
      <c r="AM24" s="38"/>
      <c r="AP24" s="13" t="s">
        <v>94</v>
      </c>
      <c r="AQ24" s="50">
        <v>22</v>
      </c>
      <c r="AR24" s="33">
        <v>175</v>
      </c>
      <c r="AS24" s="13" t="s">
        <v>75</v>
      </c>
      <c r="AT24" s="50">
        <v>22</v>
      </c>
      <c r="AU24" s="33">
        <v>175</v>
      </c>
      <c r="AV24" s="13" t="s">
        <v>190</v>
      </c>
      <c r="AW24" s="50">
        <v>22</v>
      </c>
      <c r="AX24" s="33">
        <v>345</v>
      </c>
    </row>
    <row r="25" spans="2:79" x14ac:dyDescent="0.4">
      <c r="B25" s="85">
        <v>3</v>
      </c>
      <c r="C25" s="6">
        <f t="shared" si="29"/>
        <v>18</v>
      </c>
      <c r="D25" s="86">
        <v>3</v>
      </c>
      <c r="E25" s="6">
        <f t="shared" si="30"/>
        <v>24</v>
      </c>
      <c r="F25" s="86">
        <v>3</v>
      </c>
      <c r="G25" s="18">
        <f t="shared" si="31"/>
        <v>7</v>
      </c>
      <c r="H25" s="17">
        <v>3</v>
      </c>
      <c r="I25" s="6">
        <f t="shared" si="32"/>
        <v>18</v>
      </c>
      <c r="J25" s="6">
        <v>3</v>
      </c>
      <c r="K25" s="6">
        <f t="shared" si="33"/>
        <v>24</v>
      </c>
      <c r="L25" s="6">
        <v>3</v>
      </c>
      <c r="M25" s="6">
        <f t="shared" si="34"/>
        <v>7</v>
      </c>
      <c r="N25" s="17">
        <v>3</v>
      </c>
      <c r="O25" s="12">
        <f t="shared" si="35"/>
        <v>150</v>
      </c>
      <c r="P25" s="12">
        <f t="shared" si="36"/>
        <v>175</v>
      </c>
      <c r="Q25" s="12">
        <f t="shared" si="37"/>
        <v>160</v>
      </c>
      <c r="R25" s="12">
        <f t="shared" si="38"/>
        <v>190</v>
      </c>
      <c r="S25" s="12">
        <f t="shared" si="39"/>
        <v>150</v>
      </c>
      <c r="T25" s="12">
        <f t="shared" si="40"/>
        <v>190</v>
      </c>
      <c r="U25" s="12">
        <f t="shared" si="41"/>
        <v>220</v>
      </c>
      <c r="V25" s="12">
        <f t="shared" si="42"/>
        <v>195</v>
      </c>
      <c r="W25" s="36">
        <f t="shared" si="43"/>
        <v>205</v>
      </c>
      <c r="X25">
        <f t="shared" si="44"/>
        <v>181.66666666666666</v>
      </c>
      <c r="Y25">
        <f t="shared" si="45"/>
        <v>606.25</v>
      </c>
      <c r="AH25" s="38"/>
      <c r="AI25" s="38"/>
      <c r="AJ25" s="38"/>
      <c r="AK25" s="38"/>
      <c r="AL25" s="38"/>
      <c r="AM25" s="38"/>
      <c r="AP25" s="13" t="s">
        <v>86</v>
      </c>
      <c r="AQ25" s="50">
        <v>23</v>
      </c>
      <c r="AR25" s="33">
        <v>255</v>
      </c>
      <c r="AS25" s="13" t="s">
        <v>78</v>
      </c>
      <c r="AT25" s="50">
        <v>23</v>
      </c>
      <c r="AU25" s="33">
        <v>210</v>
      </c>
      <c r="AV25" s="13" t="s">
        <v>79</v>
      </c>
      <c r="AW25" s="50">
        <v>23</v>
      </c>
      <c r="AX25" s="33">
        <v>200</v>
      </c>
    </row>
    <row r="26" spans="2:79" x14ac:dyDescent="0.4">
      <c r="B26" s="85">
        <v>4</v>
      </c>
      <c r="C26" s="6">
        <f t="shared" si="29"/>
        <v>4</v>
      </c>
      <c r="D26" s="86">
        <v>4</v>
      </c>
      <c r="E26" s="6">
        <f t="shared" si="30"/>
        <v>3</v>
      </c>
      <c r="F26" s="86">
        <v>4</v>
      </c>
      <c r="G26" s="18">
        <f t="shared" si="31"/>
        <v>9</v>
      </c>
      <c r="H26" s="17">
        <v>4</v>
      </c>
      <c r="I26" s="6">
        <f t="shared" si="32"/>
        <v>4</v>
      </c>
      <c r="J26" s="6">
        <v>4</v>
      </c>
      <c r="K26" s="6">
        <f t="shared" si="33"/>
        <v>3</v>
      </c>
      <c r="L26" s="6">
        <v>4</v>
      </c>
      <c r="M26" s="6">
        <f t="shared" si="34"/>
        <v>9</v>
      </c>
      <c r="N26" s="17">
        <v>4</v>
      </c>
      <c r="O26" s="12">
        <f t="shared" si="35"/>
        <v>170</v>
      </c>
      <c r="P26" s="12">
        <f t="shared" si="36"/>
        <v>210</v>
      </c>
      <c r="Q26" s="12">
        <f t="shared" si="37"/>
        <v>160</v>
      </c>
      <c r="R26" s="12">
        <f t="shared" si="38"/>
        <v>160</v>
      </c>
      <c r="S26" s="12">
        <f t="shared" si="39"/>
        <v>170</v>
      </c>
      <c r="T26" s="12">
        <f t="shared" si="40"/>
        <v>185</v>
      </c>
      <c r="U26" s="12">
        <f t="shared" si="41"/>
        <v>150</v>
      </c>
      <c r="V26" s="12">
        <f t="shared" si="42"/>
        <v>155</v>
      </c>
      <c r="W26" s="36">
        <f t="shared" si="43"/>
        <v>200</v>
      </c>
      <c r="X26">
        <f t="shared" si="44"/>
        <v>173.33333333333334</v>
      </c>
      <c r="Y26">
        <f t="shared" si="45"/>
        <v>431.25</v>
      </c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P26" s="13" t="s">
        <v>207</v>
      </c>
      <c r="AQ26" s="50">
        <v>24</v>
      </c>
      <c r="AR26" s="33">
        <v>190</v>
      </c>
      <c r="AS26" s="13" t="s">
        <v>86</v>
      </c>
      <c r="AT26" s="50">
        <v>24</v>
      </c>
      <c r="AU26" s="33">
        <v>300</v>
      </c>
      <c r="AV26" s="13" t="s">
        <v>78</v>
      </c>
      <c r="AW26" s="50">
        <v>24</v>
      </c>
      <c r="AX26" s="33">
        <v>160</v>
      </c>
    </row>
    <row r="27" spans="2:79" x14ac:dyDescent="0.4">
      <c r="B27" s="85">
        <v>5</v>
      </c>
      <c r="C27" s="6">
        <f t="shared" si="29"/>
        <v>21</v>
      </c>
      <c r="D27" s="86">
        <v>5</v>
      </c>
      <c r="E27" s="6">
        <f t="shared" si="30"/>
        <v>13</v>
      </c>
      <c r="F27" s="86">
        <v>5</v>
      </c>
      <c r="G27" s="18">
        <f t="shared" si="31"/>
        <v>2</v>
      </c>
      <c r="H27" s="17">
        <v>5</v>
      </c>
      <c r="I27" s="6">
        <f t="shared" si="32"/>
        <v>21</v>
      </c>
      <c r="J27" s="6">
        <v>5</v>
      </c>
      <c r="K27" s="6">
        <f t="shared" si="33"/>
        <v>13</v>
      </c>
      <c r="L27" s="6">
        <v>5</v>
      </c>
      <c r="M27" s="6">
        <f t="shared" si="34"/>
        <v>2</v>
      </c>
      <c r="N27" s="17">
        <v>5</v>
      </c>
      <c r="O27" s="6">
        <f t="shared" si="35"/>
        <v>300</v>
      </c>
      <c r="P27" s="6">
        <f t="shared" si="36"/>
        <v>290</v>
      </c>
      <c r="Q27" s="6">
        <f t="shared" si="37"/>
        <v>345</v>
      </c>
      <c r="R27" s="6">
        <f t="shared" si="38"/>
        <v>230</v>
      </c>
      <c r="S27" s="6">
        <f t="shared" si="39"/>
        <v>285</v>
      </c>
      <c r="T27" s="6">
        <f t="shared" si="40"/>
        <v>270</v>
      </c>
      <c r="U27" s="12">
        <f t="shared" si="41"/>
        <v>275</v>
      </c>
      <c r="V27" s="12">
        <f t="shared" si="42"/>
        <v>295</v>
      </c>
      <c r="W27" s="36">
        <f t="shared" si="43"/>
        <v>385</v>
      </c>
      <c r="X27">
        <f t="shared" si="44"/>
        <v>297.22222222222223</v>
      </c>
      <c r="Y27">
        <f t="shared" si="45"/>
        <v>1994.444444444438</v>
      </c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P27" s="90" t="s">
        <v>183</v>
      </c>
      <c r="AQ27" s="91">
        <v>25</v>
      </c>
      <c r="AR27" s="45">
        <v>155</v>
      </c>
      <c r="AS27" s="90" t="s">
        <v>185</v>
      </c>
      <c r="AT27" s="91">
        <v>25</v>
      </c>
      <c r="AU27" s="45">
        <v>230</v>
      </c>
      <c r="AV27" s="90" t="s">
        <v>168</v>
      </c>
      <c r="AW27" s="91">
        <v>25</v>
      </c>
      <c r="AX27" s="45">
        <v>200</v>
      </c>
    </row>
    <row r="28" spans="2:79" x14ac:dyDescent="0.4">
      <c r="B28" s="85">
        <v>6</v>
      </c>
      <c r="C28" s="6">
        <f t="shared" si="29"/>
        <v>16</v>
      </c>
      <c r="D28" s="86">
        <v>6</v>
      </c>
      <c r="E28" s="6">
        <f t="shared" si="30"/>
        <v>6</v>
      </c>
      <c r="F28" s="86">
        <v>6</v>
      </c>
      <c r="G28" s="18">
        <f t="shared" si="31"/>
        <v>20</v>
      </c>
      <c r="H28" s="17">
        <v>6</v>
      </c>
      <c r="I28" s="6">
        <f t="shared" si="32"/>
        <v>16</v>
      </c>
      <c r="J28" s="6">
        <v>6</v>
      </c>
      <c r="K28" s="6">
        <f t="shared" si="33"/>
        <v>6</v>
      </c>
      <c r="L28" s="6">
        <v>6</v>
      </c>
      <c r="M28" s="6">
        <f t="shared" si="34"/>
        <v>20</v>
      </c>
      <c r="N28" s="17">
        <v>6</v>
      </c>
      <c r="O28" s="12">
        <f t="shared" si="35"/>
        <v>140</v>
      </c>
      <c r="P28" s="12">
        <f t="shared" si="36"/>
        <v>150</v>
      </c>
      <c r="Q28" s="12">
        <f t="shared" si="37"/>
        <v>145</v>
      </c>
      <c r="R28" s="12">
        <f t="shared" si="38"/>
        <v>200</v>
      </c>
      <c r="S28" s="12">
        <f t="shared" si="39"/>
        <v>150</v>
      </c>
      <c r="T28" s="12">
        <f t="shared" si="40"/>
        <v>185</v>
      </c>
      <c r="U28" s="12">
        <f t="shared" si="41"/>
        <v>145</v>
      </c>
      <c r="V28" s="12">
        <f t="shared" si="42"/>
        <v>140</v>
      </c>
      <c r="W28" s="36">
        <f t="shared" si="43"/>
        <v>135</v>
      </c>
      <c r="X28">
        <f t="shared" si="44"/>
        <v>154.44444444444446</v>
      </c>
      <c r="Y28">
        <f t="shared" si="45"/>
        <v>502.77777777777737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P28" s="13" t="s">
        <v>166</v>
      </c>
      <c r="AQ28" s="50">
        <v>26</v>
      </c>
      <c r="AR28" s="33">
        <v>195</v>
      </c>
      <c r="AS28" s="13" t="s">
        <v>182</v>
      </c>
      <c r="AT28" s="50">
        <v>26</v>
      </c>
      <c r="AU28" s="33">
        <v>245</v>
      </c>
      <c r="AV28" s="13" t="s">
        <v>166</v>
      </c>
      <c r="AW28" s="50">
        <v>26</v>
      </c>
      <c r="AX28" s="33">
        <v>215</v>
      </c>
    </row>
    <row r="29" spans="2:79" x14ac:dyDescent="0.4">
      <c r="B29" s="85">
        <v>7</v>
      </c>
      <c r="C29" s="6">
        <f t="shared" si="29"/>
        <v>22</v>
      </c>
      <c r="D29" s="86">
        <v>7</v>
      </c>
      <c r="E29" s="6">
        <f t="shared" si="30"/>
        <v>14</v>
      </c>
      <c r="F29" s="86">
        <v>7</v>
      </c>
      <c r="G29" s="18">
        <f t="shared" si="31"/>
        <v>19</v>
      </c>
      <c r="H29" s="17">
        <v>7</v>
      </c>
      <c r="I29" s="6">
        <f t="shared" si="32"/>
        <v>22</v>
      </c>
      <c r="J29" s="6">
        <v>7</v>
      </c>
      <c r="K29" s="6">
        <f t="shared" si="33"/>
        <v>14</v>
      </c>
      <c r="L29" s="6">
        <v>7</v>
      </c>
      <c r="M29" s="6">
        <f t="shared" si="34"/>
        <v>19</v>
      </c>
      <c r="N29" s="17">
        <v>7</v>
      </c>
      <c r="O29" s="6">
        <f t="shared" si="35"/>
        <v>175</v>
      </c>
      <c r="P29" s="6">
        <f t="shared" si="36"/>
        <v>210</v>
      </c>
      <c r="Q29" s="6">
        <f t="shared" si="37"/>
        <v>230</v>
      </c>
      <c r="R29" s="6">
        <f t="shared" si="38"/>
        <v>230</v>
      </c>
      <c r="S29" s="6">
        <f t="shared" si="39"/>
        <v>210</v>
      </c>
      <c r="T29" s="6">
        <f t="shared" si="40"/>
        <v>245</v>
      </c>
      <c r="U29" s="6">
        <f t="shared" si="41"/>
        <v>245</v>
      </c>
      <c r="V29" s="6">
        <f t="shared" si="42"/>
        <v>210</v>
      </c>
      <c r="W29" s="18">
        <f t="shared" si="43"/>
        <v>275</v>
      </c>
      <c r="X29">
        <f t="shared" si="44"/>
        <v>225.55555555555554</v>
      </c>
      <c r="Y29">
        <f t="shared" si="45"/>
        <v>815.27777777778101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P29" s="13" t="s">
        <v>167</v>
      </c>
      <c r="AQ29" s="50">
        <v>27</v>
      </c>
      <c r="AR29" s="33">
        <v>175</v>
      </c>
      <c r="AS29" s="13" t="s">
        <v>172</v>
      </c>
      <c r="AT29" s="50">
        <v>27</v>
      </c>
      <c r="AU29" s="33">
        <v>185</v>
      </c>
      <c r="AV29" s="13" t="s">
        <v>169</v>
      </c>
      <c r="AW29" s="50">
        <v>27</v>
      </c>
      <c r="AX29" s="33">
        <v>220</v>
      </c>
    </row>
    <row r="30" spans="2:79" x14ac:dyDescent="0.4">
      <c r="B30" s="85">
        <v>8</v>
      </c>
      <c r="C30" s="6">
        <f t="shared" si="29"/>
        <v>1</v>
      </c>
      <c r="D30" s="86">
        <v>8</v>
      </c>
      <c r="E30" s="6">
        <f t="shared" si="30"/>
        <v>5</v>
      </c>
      <c r="F30" s="86">
        <v>8</v>
      </c>
      <c r="G30" s="18">
        <f t="shared" si="31"/>
        <v>8</v>
      </c>
      <c r="H30" s="17">
        <v>8</v>
      </c>
      <c r="I30" s="6">
        <f t="shared" si="32"/>
        <v>1</v>
      </c>
      <c r="J30" s="6">
        <v>8</v>
      </c>
      <c r="K30" s="6">
        <f t="shared" si="33"/>
        <v>5</v>
      </c>
      <c r="L30" s="6">
        <v>8</v>
      </c>
      <c r="M30" s="6">
        <f t="shared" si="34"/>
        <v>8</v>
      </c>
      <c r="N30" s="17">
        <v>8</v>
      </c>
      <c r="O30" s="6">
        <f t="shared" si="35"/>
        <v>180</v>
      </c>
      <c r="P30" s="6">
        <f t="shared" si="36"/>
        <v>175</v>
      </c>
      <c r="Q30" s="12">
        <f t="shared" si="37"/>
        <v>205</v>
      </c>
      <c r="R30" s="6">
        <f t="shared" si="38"/>
        <v>200</v>
      </c>
      <c r="S30" s="6">
        <f t="shared" si="39"/>
        <v>250</v>
      </c>
      <c r="T30" s="6">
        <f t="shared" si="40"/>
        <v>205</v>
      </c>
      <c r="U30" s="6">
        <f t="shared" si="41"/>
        <v>200</v>
      </c>
      <c r="V30" s="6">
        <f t="shared" si="42"/>
        <v>175</v>
      </c>
      <c r="W30" s="18">
        <f t="shared" si="43"/>
        <v>205</v>
      </c>
      <c r="X30">
        <f t="shared" si="44"/>
        <v>199.44444444444446</v>
      </c>
      <c r="Y30">
        <f t="shared" si="45"/>
        <v>527.77777777778101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P30" s="13" t="s">
        <v>168</v>
      </c>
      <c r="AQ30" s="50">
        <v>28</v>
      </c>
      <c r="AR30" s="33">
        <v>210</v>
      </c>
      <c r="AS30" s="13" t="s">
        <v>178</v>
      </c>
      <c r="AT30" s="50">
        <v>28</v>
      </c>
      <c r="AU30" s="33">
        <v>230</v>
      </c>
      <c r="AV30" s="13" t="s">
        <v>185</v>
      </c>
      <c r="AW30" s="50">
        <v>28</v>
      </c>
      <c r="AX30" s="33">
        <v>240</v>
      </c>
    </row>
    <row r="31" spans="2:79" x14ac:dyDescent="0.4">
      <c r="B31" s="85">
        <v>9</v>
      </c>
      <c r="C31" s="6">
        <f t="shared" si="29"/>
        <v>37</v>
      </c>
      <c r="D31" s="86">
        <v>9</v>
      </c>
      <c r="E31" s="6">
        <f t="shared" si="30"/>
        <v>31</v>
      </c>
      <c r="F31" s="86">
        <v>9</v>
      </c>
      <c r="G31" s="18">
        <f t="shared" si="31"/>
        <v>35</v>
      </c>
      <c r="H31" s="17">
        <v>9</v>
      </c>
      <c r="I31" s="6">
        <f>Y4+24</f>
        <v>48</v>
      </c>
      <c r="J31" s="6">
        <v>9</v>
      </c>
      <c r="K31" s="6">
        <f>AB4+24</f>
        <v>38</v>
      </c>
      <c r="L31" s="6">
        <v>9</v>
      </c>
      <c r="M31" s="6">
        <f>AE4+24</f>
        <v>43</v>
      </c>
      <c r="N31" s="17">
        <v>9</v>
      </c>
      <c r="O31" s="12">
        <f t="shared" si="35"/>
        <v>210</v>
      </c>
      <c r="P31" s="6">
        <f t="shared" si="36"/>
        <v>220</v>
      </c>
      <c r="Q31" s="6">
        <f t="shared" si="37"/>
        <v>215</v>
      </c>
      <c r="R31" s="6">
        <f t="shared" si="38"/>
        <v>145</v>
      </c>
      <c r="S31" s="6">
        <f t="shared" si="39"/>
        <v>160</v>
      </c>
      <c r="T31" s="6">
        <f t="shared" si="40"/>
        <v>150</v>
      </c>
      <c r="U31" s="12">
        <f t="shared" si="41"/>
        <v>165</v>
      </c>
      <c r="V31" s="6">
        <f t="shared" si="42"/>
        <v>175</v>
      </c>
      <c r="W31" s="18">
        <f t="shared" si="43"/>
        <v>175</v>
      </c>
      <c r="X31">
        <f t="shared" si="44"/>
        <v>179.44444444444446</v>
      </c>
      <c r="Y31">
        <f t="shared" si="45"/>
        <v>815.27777777778101</v>
      </c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P31" s="13" t="s">
        <v>169</v>
      </c>
      <c r="AQ31" s="50">
        <v>29</v>
      </c>
      <c r="AR31" s="33">
        <v>205</v>
      </c>
      <c r="AS31" s="13" t="s">
        <v>179</v>
      </c>
      <c r="AT31" s="50">
        <v>29</v>
      </c>
      <c r="AU31" s="33">
        <v>160</v>
      </c>
      <c r="AV31" s="13" t="s">
        <v>176</v>
      </c>
      <c r="AW31" s="50">
        <v>29</v>
      </c>
      <c r="AX31" s="33">
        <v>205</v>
      </c>
    </row>
    <row r="32" spans="2:79" x14ac:dyDescent="0.4">
      <c r="B32" s="85">
        <v>10</v>
      </c>
      <c r="C32" s="6">
        <f t="shared" si="29"/>
        <v>26</v>
      </c>
      <c r="D32" s="86">
        <v>10</v>
      </c>
      <c r="E32" s="6">
        <f t="shared" si="30"/>
        <v>38</v>
      </c>
      <c r="F32" s="86">
        <v>10</v>
      </c>
      <c r="G32" s="18">
        <f t="shared" si="31"/>
        <v>25</v>
      </c>
      <c r="H32" s="17">
        <v>10</v>
      </c>
      <c r="I32" s="6">
        <f t="shared" ref="I32:I38" si="46">Y5+24</f>
        <v>28</v>
      </c>
      <c r="J32" s="6">
        <v>10</v>
      </c>
      <c r="K32" s="6">
        <f t="shared" ref="K32:K38" si="47">AB5+24</f>
        <v>26</v>
      </c>
      <c r="L32" s="6">
        <v>10</v>
      </c>
      <c r="M32" s="6">
        <f t="shared" ref="M32:M38" si="48">AE5+24</f>
        <v>35</v>
      </c>
      <c r="N32" s="17">
        <v>10</v>
      </c>
      <c r="O32" s="6">
        <f t="shared" si="35"/>
        <v>195</v>
      </c>
      <c r="P32" s="6">
        <f t="shared" si="36"/>
        <v>205</v>
      </c>
      <c r="Q32" s="6">
        <f t="shared" si="37"/>
        <v>215</v>
      </c>
      <c r="R32" s="6">
        <f t="shared" si="38"/>
        <v>170</v>
      </c>
      <c r="S32" s="6">
        <f t="shared" si="39"/>
        <v>190</v>
      </c>
      <c r="T32" s="6">
        <f t="shared" si="40"/>
        <v>165</v>
      </c>
      <c r="U32" s="6">
        <f t="shared" si="41"/>
        <v>155</v>
      </c>
      <c r="V32" s="6">
        <f t="shared" si="42"/>
        <v>165</v>
      </c>
      <c r="W32" s="18">
        <f t="shared" si="43"/>
        <v>170</v>
      </c>
      <c r="X32">
        <f t="shared" si="44"/>
        <v>181.11111111111111</v>
      </c>
      <c r="Y32">
        <f t="shared" si="45"/>
        <v>429.86111111110949</v>
      </c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P32" s="13" t="s">
        <v>170</v>
      </c>
      <c r="AQ32" s="50">
        <v>30</v>
      </c>
      <c r="AR32" s="33">
        <v>240</v>
      </c>
      <c r="AS32" s="13" t="s">
        <v>170</v>
      </c>
      <c r="AT32" s="50">
        <v>30</v>
      </c>
      <c r="AU32" s="33">
        <v>235</v>
      </c>
      <c r="AV32" s="89" t="s">
        <v>172</v>
      </c>
      <c r="AW32" s="50">
        <v>30</v>
      </c>
      <c r="AX32" s="33">
        <v>225</v>
      </c>
    </row>
    <row r="33" spans="2:50" x14ac:dyDescent="0.4">
      <c r="B33" s="85">
        <v>11</v>
      </c>
      <c r="C33" s="6">
        <f t="shared" si="29"/>
        <v>32</v>
      </c>
      <c r="D33" s="86">
        <v>11</v>
      </c>
      <c r="E33" s="6">
        <f t="shared" si="30"/>
        <v>36</v>
      </c>
      <c r="F33" s="86">
        <v>11</v>
      </c>
      <c r="G33" s="18">
        <f t="shared" si="31"/>
        <v>45</v>
      </c>
      <c r="H33" s="17">
        <v>11</v>
      </c>
      <c r="I33" s="6">
        <f t="shared" si="46"/>
        <v>45</v>
      </c>
      <c r="J33" s="6">
        <v>11</v>
      </c>
      <c r="K33" s="6">
        <f t="shared" si="47"/>
        <v>30</v>
      </c>
      <c r="L33" s="6">
        <v>11</v>
      </c>
      <c r="M33" s="6">
        <f t="shared" si="48"/>
        <v>41</v>
      </c>
      <c r="N33" s="17">
        <v>11</v>
      </c>
      <c r="O33" s="12">
        <f t="shared" si="35"/>
        <v>205</v>
      </c>
      <c r="P33" s="12">
        <f t="shared" si="36"/>
        <v>185</v>
      </c>
      <c r="Q33" s="12">
        <f t="shared" si="37"/>
        <v>180</v>
      </c>
      <c r="R33" s="12">
        <f t="shared" si="38"/>
        <v>175</v>
      </c>
      <c r="S33" s="12">
        <f t="shared" si="39"/>
        <v>185</v>
      </c>
      <c r="T33" s="12">
        <f t="shared" si="40"/>
        <v>225</v>
      </c>
      <c r="U33" s="12">
        <f t="shared" si="41"/>
        <v>225</v>
      </c>
      <c r="V33" s="12">
        <f t="shared" si="42"/>
        <v>180</v>
      </c>
      <c r="W33" s="36">
        <f t="shared" si="43"/>
        <v>205</v>
      </c>
      <c r="X33">
        <f t="shared" si="44"/>
        <v>196.11111111111111</v>
      </c>
      <c r="Y33">
        <f t="shared" si="45"/>
        <v>379.86111111111114</v>
      </c>
      <c r="AA33" s="38"/>
      <c r="AB33" s="38"/>
      <c r="AC33" s="38"/>
      <c r="AD33" s="38"/>
      <c r="AE33" s="38"/>
      <c r="AF33" s="38"/>
      <c r="AG33" s="38"/>
      <c r="AH33" s="38"/>
      <c r="AP33" s="13" t="s">
        <v>179</v>
      </c>
      <c r="AQ33" s="50">
        <v>31</v>
      </c>
      <c r="AR33" s="33">
        <v>145</v>
      </c>
      <c r="AS33" s="13" t="s">
        <v>181</v>
      </c>
      <c r="AT33" s="50">
        <v>31</v>
      </c>
      <c r="AU33" s="33">
        <v>195</v>
      </c>
      <c r="AV33" s="13" t="s">
        <v>174</v>
      </c>
      <c r="AW33" s="50">
        <v>31</v>
      </c>
      <c r="AX33" s="33">
        <v>215</v>
      </c>
    </row>
    <row r="34" spans="2:50" x14ac:dyDescent="0.4">
      <c r="B34" s="85">
        <v>12</v>
      </c>
      <c r="C34" s="6">
        <f t="shared" si="29"/>
        <v>42</v>
      </c>
      <c r="D34" s="86">
        <v>12</v>
      </c>
      <c r="E34" s="6">
        <f t="shared" si="30"/>
        <v>34</v>
      </c>
      <c r="F34" s="86">
        <v>12</v>
      </c>
      <c r="G34" s="18">
        <f t="shared" si="31"/>
        <v>30</v>
      </c>
      <c r="H34" s="17">
        <v>12</v>
      </c>
      <c r="I34" s="6">
        <f t="shared" si="46"/>
        <v>47</v>
      </c>
      <c r="J34" s="6">
        <v>12</v>
      </c>
      <c r="K34" s="6">
        <f t="shared" si="47"/>
        <v>36</v>
      </c>
      <c r="L34" s="6">
        <v>12</v>
      </c>
      <c r="M34" s="6">
        <f t="shared" si="48"/>
        <v>33</v>
      </c>
      <c r="N34" s="17">
        <v>12</v>
      </c>
      <c r="O34" s="12">
        <f t="shared" si="35"/>
        <v>200</v>
      </c>
      <c r="P34" s="6">
        <f t="shared" si="36"/>
        <v>190</v>
      </c>
      <c r="Q34" s="6">
        <f t="shared" si="37"/>
        <v>205</v>
      </c>
      <c r="R34" s="6">
        <f t="shared" si="38"/>
        <v>225</v>
      </c>
      <c r="S34" s="6">
        <f t="shared" si="39"/>
        <v>195</v>
      </c>
      <c r="T34" s="6">
        <f t="shared" si="40"/>
        <v>220</v>
      </c>
      <c r="U34" s="6">
        <f t="shared" si="41"/>
        <v>240</v>
      </c>
      <c r="V34" s="6">
        <f t="shared" si="42"/>
        <v>235</v>
      </c>
      <c r="W34" s="36">
        <f t="shared" si="43"/>
        <v>220</v>
      </c>
      <c r="X34">
        <f t="shared" si="44"/>
        <v>214.44444444444446</v>
      </c>
      <c r="Y34">
        <f t="shared" si="45"/>
        <v>315.27777777777777</v>
      </c>
      <c r="AA34" s="38"/>
      <c r="AB34" s="38"/>
      <c r="AC34" s="38"/>
      <c r="AD34" s="38"/>
      <c r="AE34" s="38"/>
      <c r="AF34" s="38"/>
      <c r="AG34" s="38"/>
      <c r="AH34" s="38"/>
      <c r="AP34" s="89" t="s">
        <v>175</v>
      </c>
      <c r="AQ34" s="50">
        <v>32</v>
      </c>
      <c r="AR34" s="33">
        <v>205</v>
      </c>
      <c r="AS34" s="13" t="s">
        <v>177</v>
      </c>
      <c r="AT34" s="50">
        <v>32</v>
      </c>
      <c r="AU34" s="33">
        <v>220</v>
      </c>
      <c r="AV34" s="13" t="s">
        <v>173</v>
      </c>
      <c r="AW34" s="50">
        <v>32</v>
      </c>
      <c r="AX34" s="33">
        <v>225</v>
      </c>
    </row>
    <row r="35" spans="2:50" x14ac:dyDescent="0.4">
      <c r="B35" s="85">
        <v>13</v>
      </c>
      <c r="C35" s="6">
        <f t="shared" si="29"/>
        <v>29</v>
      </c>
      <c r="D35" s="86">
        <v>13</v>
      </c>
      <c r="E35" s="6">
        <f t="shared" si="30"/>
        <v>28</v>
      </c>
      <c r="F35" s="86">
        <v>13</v>
      </c>
      <c r="G35" s="18">
        <f t="shared" si="31"/>
        <v>27</v>
      </c>
      <c r="H35" s="17">
        <v>13</v>
      </c>
      <c r="I35" s="6">
        <f t="shared" si="46"/>
        <v>34</v>
      </c>
      <c r="J35" s="6">
        <v>13</v>
      </c>
      <c r="K35" s="6">
        <f t="shared" si="47"/>
        <v>42</v>
      </c>
      <c r="L35" s="6">
        <v>13</v>
      </c>
      <c r="M35" s="6">
        <f t="shared" si="48"/>
        <v>40</v>
      </c>
      <c r="N35" s="17">
        <v>13</v>
      </c>
      <c r="O35" s="6">
        <f t="shared" si="35"/>
        <v>205</v>
      </c>
      <c r="P35" s="6">
        <f t="shared" si="36"/>
        <v>190</v>
      </c>
      <c r="Q35" s="6">
        <f t="shared" si="37"/>
        <v>220</v>
      </c>
      <c r="R35" s="6">
        <f t="shared" si="38"/>
        <v>210</v>
      </c>
      <c r="S35" s="6">
        <f t="shared" si="39"/>
        <v>230</v>
      </c>
      <c r="T35" s="6">
        <f t="shared" si="40"/>
        <v>200</v>
      </c>
      <c r="U35" s="6">
        <f t="shared" si="41"/>
        <v>175</v>
      </c>
      <c r="V35" s="6">
        <f t="shared" si="42"/>
        <v>155</v>
      </c>
      <c r="W35" s="18">
        <f t="shared" si="43"/>
        <v>170</v>
      </c>
      <c r="X35">
        <f t="shared" si="44"/>
        <v>195</v>
      </c>
      <c r="Y35">
        <f t="shared" si="45"/>
        <v>606.25</v>
      </c>
      <c r="AA35" s="38"/>
      <c r="AB35" s="38"/>
      <c r="AC35" s="38"/>
      <c r="AD35" s="38"/>
      <c r="AE35" s="38"/>
      <c r="AF35" s="38"/>
      <c r="AG35" s="38"/>
      <c r="AH35" s="38"/>
      <c r="AP35" s="13" t="s">
        <v>186</v>
      </c>
      <c r="AQ35" s="50">
        <v>33</v>
      </c>
      <c r="AR35" s="33">
        <v>200</v>
      </c>
      <c r="AS35" s="13" t="s">
        <v>169</v>
      </c>
      <c r="AT35" s="50">
        <v>33</v>
      </c>
      <c r="AU35" s="33">
        <v>190</v>
      </c>
      <c r="AV35" s="13" t="s">
        <v>183</v>
      </c>
      <c r="AW35" s="50">
        <v>33</v>
      </c>
      <c r="AX35" s="33">
        <v>170</v>
      </c>
    </row>
    <row r="36" spans="2:50" x14ac:dyDescent="0.4">
      <c r="B36" s="85">
        <v>14</v>
      </c>
      <c r="C36" s="6">
        <f t="shared" si="29"/>
        <v>44</v>
      </c>
      <c r="D36" s="86">
        <v>14</v>
      </c>
      <c r="E36" s="6">
        <f t="shared" si="30"/>
        <v>39</v>
      </c>
      <c r="F36" s="86">
        <v>14</v>
      </c>
      <c r="G36" s="18">
        <f t="shared" si="31"/>
        <v>41</v>
      </c>
      <c r="H36" s="17">
        <v>14</v>
      </c>
      <c r="I36" s="6">
        <f t="shared" si="46"/>
        <v>31</v>
      </c>
      <c r="J36" s="6">
        <v>14</v>
      </c>
      <c r="K36" s="6">
        <f t="shared" si="47"/>
        <v>25</v>
      </c>
      <c r="L36" s="6">
        <v>14</v>
      </c>
      <c r="M36" s="6">
        <f t="shared" si="48"/>
        <v>27</v>
      </c>
      <c r="N36" s="17">
        <v>14</v>
      </c>
      <c r="O36" s="6">
        <f t="shared" si="35"/>
        <v>195</v>
      </c>
      <c r="P36" s="6">
        <f t="shared" si="36"/>
        <v>220</v>
      </c>
      <c r="Q36" s="6">
        <f t="shared" si="37"/>
        <v>210</v>
      </c>
      <c r="R36" s="6">
        <f t="shared" si="38"/>
        <v>230</v>
      </c>
      <c r="S36" s="6">
        <f t="shared" si="39"/>
        <v>245</v>
      </c>
      <c r="T36" s="6">
        <f t="shared" si="40"/>
        <v>245</v>
      </c>
      <c r="U36" s="6">
        <f t="shared" si="41"/>
        <v>225</v>
      </c>
      <c r="V36" s="6">
        <f t="shared" si="42"/>
        <v>230</v>
      </c>
      <c r="W36" s="18">
        <f t="shared" si="43"/>
        <v>240</v>
      </c>
      <c r="X36">
        <f t="shared" si="44"/>
        <v>226.66666666666666</v>
      </c>
      <c r="Y36">
        <f t="shared" si="45"/>
        <v>275</v>
      </c>
      <c r="AP36" s="13" t="s">
        <v>181</v>
      </c>
      <c r="AQ36" s="50">
        <v>34</v>
      </c>
      <c r="AR36" s="33">
        <v>225</v>
      </c>
      <c r="AS36" s="13" t="s">
        <v>186</v>
      </c>
      <c r="AT36" s="50">
        <v>34</v>
      </c>
      <c r="AU36" s="33">
        <v>200</v>
      </c>
      <c r="AV36" s="13" t="s">
        <v>177</v>
      </c>
      <c r="AW36" s="50">
        <v>34</v>
      </c>
      <c r="AX36" s="33">
        <v>210</v>
      </c>
    </row>
    <row r="37" spans="2:50" ht="17.5" thickBot="1" x14ac:dyDescent="0.45">
      <c r="B37" s="85">
        <v>15</v>
      </c>
      <c r="C37" s="6">
        <f t="shared" si="29"/>
        <v>43</v>
      </c>
      <c r="D37" s="86">
        <v>15</v>
      </c>
      <c r="E37" s="6">
        <f t="shared" si="30"/>
        <v>40</v>
      </c>
      <c r="F37" s="86">
        <v>15</v>
      </c>
      <c r="G37" s="18">
        <f t="shared" si="31"/>
        <v>33</v>
      </c>
      <c r="H37" s="17">
        <v>15</v>
      </c>
      <c r="I37" s="6">
        <f t="shared" si="46"/>
        <v>32</v>
      </c>
      <c r="J37" s="6">
        <v>15</v>
      </c>
      <c r="K37" s="6">
        <f t="shared" si="47"/>
        <v>37</v>
      </c>
      <c r="L37" s="6">
        <v>15</v>
      </c>
      <c r="M37" s="6">
        <f t="shared" si="48"/>
        <v>29</v>
      </c>
      <c r="N37" s="19">
        <v>15</v>
      </c>
      <c r="O37" s="20">
        <f t="shared" si="35"/>
        <v>250</v>
      </c>
      <c r="P37" s="20">
        <f t="shared" si="36"/>
        <v>230</v>
      </c>
      <c r="Q37" s="20">
        <f t="shared" si="37"/>
        <v>260</v>
      </c>
      <c r="R37" s="20">
        <f t="shared" si="38"/>
        <v>210</v>
      </c>
      <c r="S37" s="20">
        <f t="shared" si="39"/>
        <v>260</v>
      </c>
      <c r="T37" s="20">
        <f t="shared" si="40"/>
        <v>225</v>
      </c>
      <c r="U37" s="20">
        <f t="shared" si="41"/>
        <v>200</v>
      </c>
      <c r="V37" s="20">
        <f t="shared" si="42"/>
        <v>200</v>
      </c>
      <c r="W37" s="21">
        <f t="shared" si="43"/>
        <v>220</v>
      </c>
      <c r="X37">
        <f t="shared" si="44"/>
        <v>228.33333333333334</v>
      </c>
      <c r="Y37">
        <f t="shared" si="45"/>
        <v>562.5</v>
      </c>
      <c r="AP37" s="13" t="s">
        <v>171</v>
      </c>
      <c r="AQ37" s="50">
        <v>35</v>
      </c>
      <c r="AR37" s="33">
        <v>165</v>
      </c>
      <c r="AS37" s="13" t="s">
        <v>184</v>
      </c>
      <c r="AT37" s="50">
        <v>35</v>
      </c>
      <c r="AU37" s="33">
        <v>180</v>
      </c>
      <c r="AV37" s="13" t="s">
        <v>167</v>
      </c>
      <c r="AW37" s="50">
        <v>35</v>
      </c>
      <c r="AX37" s="33">
        <v>170</v>
      </c>
    </row>
    <row r="38" spans="2:50" x14ac:dyDescent="0.4">
      <c r="B38" s="85">
        <v>16</v>
      </c>
      <c r="C38" s="6">
        <f>Y4+45</f>
        <v>69</v>
      </c>
      <c r="D38" s="86">
        <v>16</v>
      </c>
      <c r="E38" s="6">
        <f>AB4+45</f>
        <v>59</v>
      </c>
      <c r="F38" s="86">
        <v>16</v>
      </c>
      <c r="G38" s="18">
        <f>AE4+45</f>
        <v>64</v>
      </c>
      <c r="H38" s="17">
        <v>16</v>
      </c>
      <c r="I38" s="6">
        <f t="shared" si="46"/>
        <v>44</v>
      </c>
      <c r="J38" s="6">
        <v>16</v>
      </c>
      <c r="K38" s="6">
        <f t="shared" si="47"/>
        <v>39</v>
      </c>
      <c r="L38" s="6">
        <v>16</v>
      </c>
      <c r="M38" s="18">
        <f t="shared" si="48"/>
        <v>46</v>
      </c>
      <c r="AP38" s="89" t="s">
        <v>172</v>
      </c>
      <c r="AQ38" s="50">
        <v>36</v>
      </c>
      <c r="AR38" s="33">
        <v>175</v>
      </c>
      <c r="AS38" s="13" t="s">
        <v>168</v>
      </c>
      <c r="AT38" s="50">
        <v>36</v>
      </c>
      <c r="AU38" s="33">
        <v>230</v>
      </c>
      <c r="AV38" s="13" t="s">
        <v>170</v>
      </c>
      <c r="AW38" s="50">
        <v>36</v>
      </c>
      <c r="AX38" s="33">
        <v>220</v>
      </c>
    </row>
    <row r="39" spans="2:50" x14ac:dyDescent="0.4">
      <c r="B39" s="85">
        <v>17</v>
      </c>
      <c r="C39" s="6">
        <f t="shared" ref="C39:C52" si="49">Y5+45</f>
        <v>49</v>
      </c>
      <c r="D39" s="86">
        <v>17</v>
      </c>
      <c r="E39" s="6">
        <f t="shared" ref="E39:E52" si="50">AB5+45</f>
        <v>47</v>
      </c>
      <c r="F39" s="86">
        <v>17</v>
      </c>
      <c r="G39" s="18">
        <f t="shared" ref="G39:G52" si="51">AE5+45</f>
        <v>56</v>
      </c>
      <c r="H39" s="17">
        <v>17</v>
      </c>
      <c r="I39" s="6">
        <f>AH4+24*2</f>
        <v>59</v>
      </c>
      <c r="J39" s="6">
        <v>17</v>
      </c>
      <c r="K39" s="6">
        <f>AK4+24*2</f>
        <v>69</v>
      </c>
      <c r="L39" s="6">
        <v>17</v>
      </c>
      <c r="M39" s="18">
        <f>AN4+24*2</f>
        <v>52</v>
      </c>
      <c r="AP39" s="13" t="s">
        <v>174</v>
      </c>
      <c r="AQ39" s="50">
        <v>37</v>
      </c>
      <c r="AR39" s="33">
        <v>210</v>
      </c>
      <c r="AS39" s="13" t="s">
        <v>176</v>
      </c>
      <c r="AT39" s="50">
        <v>37</v>
      </c>
      <c r="AU39" s="33">
        <v>190</v>
      </c>
      <c r="AV39" s="89" t="s">
        <v>175</v>
      </c>
      <c r="AW39" s="50">
        <v>37</v>
      </c>
      <c r="AX39" s="33">
        <v>180</v>
      </c>
    </row>
    <row r="40" spans="2:50" x14ac:dyDescent="0.4">
      <c r="B40" s="85">
        <v>18</v>
      </c>
      <c r="C40" s="6">
        <f t="shared" si="49"/>
        <v>66</v>
      </c>
      <c r="D40" s="86">
        <v>18</v>
      </c>
      <c r="E40" s="6">
        <f t="shared" si="50"/>
        <v>51</v>
      </c>
      <c r="F40" s="86">
        <v>18</v>
      </c>
      <c r="G40" s="18">
        <f t="shared" si="51"/>
        <v>62</v>
      </c>
      <c r="H40" s="17">
        <v>18</v>
      </c>
      <c r="I40" s="6">
        <f t="shared" ref="I40:I46" si="52">AH5+24*2</f>
        <v>63</v>
      </c>
      <c r="J40" s="6">
        <v>18</v>
      </c>
      <c r="K40" s="6">
        <f t="shared" ref="K40:K46" si="53">AK5+24*2</f>
        <v>64</v>
      </c>
      <c r="L40" s="6">
        <v>18</v>
      </c>
      <c r="M40" s="18">
        <f t="shared" ref="M40:M46" si="54">AN5+24*2</f>
        <v>71</v>
      </c>
      <c r="AP40" s="13" t="s">
        <v>180</v>
      </c>
      <c r="AQ40" s="50">
        <v>38</v>
      </c>
      <c r="AR40" s="33">
        <v>170</v>
      </c>
      <c r="AS40" s="13" t="s">
        <v>175</v>
      </c>
      <c r="AT40" s="50">
        <v>38</v>
      </c>
      <c r="AU40" s="33">
        <v>185</v>
      </c>
      <c r="AV40" s="13" t="s">
        <v>186</v>
      </c>
      <c r="AW40" s="50">
        <v>38</v>
      </c>
      <c r="AX40" s="33">
        <v>220</v>
      </c>
    </row>
    <row r="41" spans="2:50" x14ac:dyDescent="0.4">
      <c r="B41" s="85">
        <v>19</v>
      </c>
      <c r="C41" s="6">
        <f t="shared" si="49"/>
        <v>68</v>
      </c>
      <c r="D41" s="86">
        <v>19</v>
      </c>
      <c r="E41" s="6">
        <f t="shared" si="50"/>
        <v>57</v>
      </c>
      <c r="F41" s="86">
        <v>19</v>
      </c>
      <c r="G41" s="18">
        <f t="shared" si="51"/>
        <v>54</v>
      </c>
      <c r="H41" s="17">
        <v>19</v>
      </c>
      <c r="I41" s="6">
        <f t="shared" si="52"/>
        <v>54</v>
      </c>
      <c r="J41" s="6">
        <v>19</v>
      </c>
      <c r="K41" s="6">
        <f t="shared" si="53"/>
        <v>53</v>
      </c>
      <c r="L41" s="6">
        <v>19</v>
      </c>
      <c r="M41" s="18">
        <f t="shared" si="54"/>
        <v>68</v>
      </c>
      <c r="AP41" s="13" t="s">
        <v>182</v>
      </c>
      <c r="AQ41" s="50">
        <v>39</v>
      </c>
      <c r="AR41" s="33">
        <v>230</v>
      </c>
      <c r="AS41" s="13" t="s">
        <v>171</v>
      </c>
      <c r="AT41" s="50">
        <v>39</v>
      </c>
      <c r="AU41" s="33">
        <v>175</v>
      </c>
      <c r="AV41" s="13" t="s">
        <v>171</v>
      </c>
      <c r="AW41" s="50">
        <v>39</v>
      </c>
      <c r="AX41" s="33">
        <v>175</v>
      </c>
    </row>
    <row r="42" spans="2:50" x14ac:dyDescent="0.4">
      <c r="B42" s="85">
        <v>20</v>
      </c>
      <c r="C42" s="6">
        <f t="shared" si="49"/>
        <v>55</v>
      </c>
      <c r="D42" s="86">
        <v>20</v>
      </c>
      <c r="E42" s="6">
        <f t="shared" si="50"/>
        <v>63</v>
      </c>
      <c r="F42" s="86">
        <v>20</v>
      </c>
      <c r="G42" s="18">
        <f t="shared" si="51"/>
        <v>61</v>
      </c>
      <c r="H42" s="17">
        <v>20</v>
      </c>
      <c r="I42" s="6">
        <f t="shared" si="52"/>
        <v>72</v>
      </c>
      <c r="J42" s="6">
        <v>20</v>
      </c>
      <c r="K42" s="6">
        <f t="shared" si="53"/>
        <v>51</v>
      </c>
      <c r="L42" s="6">
        <v>20</v>
      </c>
      <c r="M42" s="18">
        <f t="shared" si="54"/>
        <v>50</v>
      </c>
      <c r="P42">
        <v>270</v>
      </c>
      <c r="Q42">
        <v>330</v>
      </c>
      <c r="R42">
        <v>360</v>
      </c>
      <c r="AP42" s="13" t="s">
        <v>173</v>
      </c>
      <c r="AQ42" s="50">
        <v>40</v>
      </c>
      <c r="AR42" s="33">
        <v>210</v>
      </c>
      <c r="AS42" s="13" t="s">
        <v>180</v>
      </c>
      <c r="AT42" s="50">
        <v>40</v>
      </c>
      <c r="AU42" s="33">
        <v>190</v>
      </c>
      <c r="AV42" s="13" t="s">
        <v>182</v>
      </c>
      <c r="AW42" s="50">
        <v>40</v>
      </c>
      <c r="AX42" s="33">
        <v>245</v>
      </c>
    </row>
    <row r="43" spans="2:50" x14ac:dyDescent="0.4">
      <c r="B43" s="85">
        <v>21</v>
      </c>
      <c r="C43" s="6">
        <f t="shared" si="49"/>
        <v>52</v>
      </c>
      <c r="D43" s="86">
        <v>21</v>
      </c>
      <c r="E43" s="6">
        <f t="shared" si="50"/>
        <v>46</v>
      </c>
      <c r="F43" s="86">
        <v>21</v>
      </c>
      <c r="G43" s="18">
        <f t="shared" si="51"/>
        <v>48</v>
      </c>
      <c r="H43" s="17">
        <v>21</v>
      </c>
      <c r="I43" s="6">
        <f t="shared" si="52"/>
        <v>70</v>
      </c>
      <c r="J43" s="6">
        <v>21</v>
      </c>
      <c r="K43" s="6">
        <f t="shared" si="53"/>
        <v>55</v>
      </c>
      <c r="L43" s="6">
        <v>21</v>
      </c>
      <c r="M43" s="18">
        <f t="shared" si="54"/>
        <v>60</v>
      </c>
      <c r="P43">
        <v>290</v>
      </c>
      <c r="Q43">
        <v>275</v>
      </c>
      <c r="R43">
        <v>450</v>
      </c>
      <c r="W43">
        <v>9</v>
      </c>
      <c r="X43">
        <v>10</v>
      </c>
      <c r="Y43">
        <v>11</v>
      </c>
      <c r="Z43">
        <v>12</v>
      </c>
      <c r="AA43">
        <v>9</v>
      </c>
      <c r="AB43">
        <v>10</v>
      </c>
      <c r="AC43">
        <v>11</v>
      </c>
      <c r="AD43">
        <v>12</v>
      </c>
      <c r="AE43">
        <v>13</v>
      </c>
      <c r="AF43">
        <v>14</v>
      </c>
      <c r="AG43">
        <v>15</v>
      </c>
      <c r="AP43" s="13" t="s">
        <v>185</v>
      </c>
      <c r="AQ43" s="50">
        <v>41</v>
      </c>
      <c r="AR43" s="33">
        <v>225</v>
      </c>
      <c r="AS43" s="13" t="s">
        <v>173</v>
      </c>
      <c r="AT43" s="50">
        <v>41</v>
      </c>
      <c r="AU43" s="33">
        <v>260</v>
      </c>
      <c r="AV43" s="13" t="s">
        <v>178</v>
      </c>
      <c r="AW43" s="50">
        <v>41</v>
      </c>
      <c r="AX43" s="33">
        <v>260</v>
      </c>
    </row>
    <row r="44" spans="2:50" x14ac:dyDescent="0.4">
      <c r="B44" s="85">
        <v>22</v>
      </c>
      <c r="C44" s="6">
        <f t="shared" si="49"/>
        <v>53</v>
      </c>
      <c r="D44" s="86">
        <v>22</v>
      </c>
      <c r="E44" s="6">
        <f t="shared" si="50"/>
        <v>58</v>
      </c>
      <c r="F44" s="86">
        <v>22</v>
      </c>
      <c r="G44" s="18">
        <f t="shared" si="51"/>
        <v>50</v>
      </c>
      <c r="H44" s="17">
        <v>22</v>
      </c>
      <c r="I44" s="6">
        <f t="shared" si="52"/>
        <v>66</v>
      </c>
      <c r="J44" s="6">
        <v>22</v>
      </c>
      <c r="K44" s="6">
        <f t="shared" si="53"/>
        <v>65</v>
      </c>
      <c r="L44" s="6">
        <v>22</v>
      </c>
      <c r="M44" s="18">
        <f t="shared" si="54"/>
        <v>58</v>
      </c>
      <c r="P44">
        <v>355</v>
      </c>
      <c r="Q44">
        <v>310</v>
      </c>
      <c r="R44">
        <v>330</v>
      </c>
      <c r="V44" s="99">
        <v>1</v>
      </c>
      <c r="W44">
        <v>300</v>
      </c>
      <c r="X44">
        <v>185</v>
      </c>
      <c r="Y44">
        <v>250</v>
      </c>
      <c r="Z44">
        <v>310</v>
      </c>
      <c r="AA44">
        <v>210</v>
      </c>
      <c r="AB44">
        <v>195</v>
      </c>
      <c r="AC44">
        <v>205</v>
      </c>
      <c r="AD44">
        <v>200</v>
      </c>
      <c r="AE44">
        <v>205</v>
      </c>
      <c r="AF44">
        <v>195</v>
      </c>
      <c r="AG44">
        <v>250</v>
      </c>
      <c r="AP44" s="13" t="s">
        <v>176</v>
      </c>
      <c r="AQ44" s="50">
        <v>42</v>
      </c>
      <c r="AR44" s="33">
        <v>200</v>
      </c>
      <c r="AS44" s="13" t="s">
        <v>183</v>
      </c>
      <c r="AT44" s="50">
        <v>42</v>
      </c>
      <c r="AU44" s="33">
        <v>165</v>
      </c>
      <c r="AV44" s="13" t="s">
        <v>180</v>
      </c>
      <c r="AW44" s="50">
        <v>42</v>
      </c>
      <c r="AX44" s="33">
        <v>165</v>
      </c>
    </row>
    <row r="45" spans="2:50" x14ac:dyDescent="0.4">
      <c r="B45" s="85">
        <v>23</v>
      </c>
      <c r="C45" s="6">
        <f t="shared" si="49"/>
        <v>65</v>
      </c>
      <c r="D45" s="86">
        <v>23</v>
      </c>
      <c r="E45" s="6">
        <f t="shared" si="50"/>
        <v>60</v>
      </c>
      <c r="F45" s="86">
        <v>23</v>
      </c>
      <c r="G45" s="18">
        <f t="shared" si="51"/>
        <v>67</v>
      </c>
      <c r="H45" s="17">
        <v>23</v>
      </c>
      <c r="I45" s="6">
        <f t="shared" si="52"/>
        <v>57</v>
      </c>
      <c r="J45" s="6">
        <v>23</v>
      </c>
      <c r="K45" s="6">
        <f t="shared" si="53"/>
        <v>61</v>
      </c>
      <c r="L45" s="6">
        <v>23</v>
      </c>
      <c r="M45" s="18">
        <f t="shared" si="54"/>
        <v>67</v>
      </c>
      <c r="V45" s="99"/>
      <c r="W45">
        <v>255</v>
      </c>
      <c r="X45">
        <v>285</v>
      </c>
      <c r="Y45">
        <v>230</v>
      </c>
      <c r="Z45">
        <v>260</v>
      </c>
      <c r="AA45">
        <v>220</v>
      </c>
      <c r="AB45">
        <v>205</v>
      </c>
      <c r="AC45">
        <v>185</v>
      </c>
      <c r="AD45">
        <v>190</v>
      </c>
      <c r="AE45">
        <v>190</v>
      </c>
      <c r="AF45">
        <v>220</v>
      </c>
      <c r="AG45">
        <v>230</v>
      </c>
      <c r="AP45" s="13" t="s">
        <v>178</v>
      </c>
      <c r="AQ45" s="50">
        <v>43</v>
      </c>
      <c r="AR45" s="33">
        <v>250</v>
      </c>
      <c r="AS45" s="13" t="s">
        <v>167</v>
      </c>
      <c r="AT45" s="50">
        <v>43</v>
      </c>
      <c r="AU45" s="33">
        <v>155</v>
      </c>
      <c r="AV45" s="13" t="s">
        <v>179</v>
      </c>
      <c r="AW45" s="50">
        <v>43</v>
      </c>
      <c r="AX45" s="33">
        <v>150</v>
      </c>
    </row>
    <row r="46" spans="2:50" ht="17.5" thickBot="1" x14ac:dyDescent="0.45">
      <c r="B46" s="85">
        <v>24</v>
      </c>
      <c r="C46" s="6">
        <f t="shared" si="49"/>
        <v>90</v>
      </c>
      <c r="D46" s="86">
        <v>24</v>
      </c>
      <c r="E46" s="6">
        <f t="shared" si="50"/>
        <v>74</v>
      </c>
      <c r="F46" s="86">
        <v>24</v>
      </c>
      <c r="G46" s="18">
        <f t="shared" si="51"/>
        <v>84</v>
      </c>
      <c r="H46" s="19">
        <v>24</v>
      </c>
      <c r="I46" s="20">
        <f t="shared" si="52"/>
        <v>56</v>
      </c>
      <c r="J46" s="20">
        <v>24</v>
      </c>
      <c r="K46" s="20">
        <f t="shared" si="53"/>
        <v>62</v>
      </c>
      <c r="L46" s="20">
        <v>24</v>
      </c>
      <c r="M46" s="21">
        <f t="shared" si="54"/>
        <v>49</v>
      </c>
      <c r="V46" s="99"/>
      <c r="W46">
        <v>285</v>
      </c>
      <c r="X46">
        <v>250</v>
      </c>
      <c r="Y46">
        <v>300</v>
      </c>
      <c r="Z46">
        <v>315</v>
      </c>
      <c r="AA46">
        <v>215</v>
      </c>
      <c r="AB46">
        <v>215</v>
      </c>
      <c r="AC46">
        <v>180</v>
      </c>
      <c r="AD46">
        <v>205</v>
      </c>
      <c r="AE46">
        <v>220</v>
      </c>
      <c r="AF46">
        <v>210</v>
      </c>
      <c r="AG46">
        <v>260</v>
      </c>
      <c r="AP46" s="13" t="s">
        <v>177</v>
      </c>
      <c r="AQ46" s="50">
        <v>44</v>
      </c>
      <c r="AR46" s="33">
        <v>195</v>
      </c>
      <c r="AS46" s="13" t="s">
        <v>166</v>
      </c>
      <c r="AT46" s="50">
        <v>44</v>
      </c>
      <c r="AU46" s="33">
        <v>205</v>
      </c>
      <c r="AV46" s="13" t="s">
        <v>184</v>
      </c>
      <c r="AW46" s="50">
        <v>44</v>
      </c>
      <c r="AX46" s="33">
        <v>205</v>
      </c>
    </row>
    <row r="47" spans="2:50" x14ac:dyDescent="0.4">
      <c r="B47" s="85">
        <v>25</v>
      </c>
      <c r="C47" s="6">
        <f t="shared" si="49"/>
        <v>89</v>
      </c>
      <c r="D47" s="86">
        <v>25</v>
      </c>
      <c r="E47" s="6">
        <f t="shared" si="50"/>
        <v>85</v>
      </c>
      <c r="F47" s="86">
        <v>25</v>
      </c>
      <c r="G47" s="18">
        <f t="shared" si="51"/>
        <v>87</v>
      </c>
      <c r="V47" s="99">
        <v>2</v>
      </c>
      <c r="W47">
        <v>260</v>
      </c>
      <c r="X47">
        <v>210</v>
      </c>
      <c r="Y47">
        <v>210</v>
      </c>
      <c r="Z47">
        <v>195</v>
      </c>
      <c r="AA47">
        <v>145</v>
      </c>
      <c r="AB47">
        <v>170</v>
      </c>
      <c r="AC47">
        <v>175</v>
      </c>
      <c r="AD47">
        <v>225</v>
      </c>
      <c r="AE47">
        <v>210</v>
      </c>
      <c r="AF47">
        <v>230</v>
      </c>
      <c r="AG47">
        <v>210</v>
      </c>
      <c r="AP47" s="13" t="s">
        <v>184</v>
      </c>
      <c r="AQ47" s="50">
        <v>45</v>
      </c>
      <c r="AR47" s="33">
        <v>225</v>
      </c>
      <c r="AS47" s="13" t="s">
        <v>174</v>
      </c>
      <c r="AT47" s="50">
        <v>45</v>
      </c>
      <c r="AU47" s="33">
        <v>220</v>
      </c>
      <c r="AV47" s="7" t="s">
        <v>181</v>
      </c>
      <c r="AW47" s="50">
        <v>45</v>
      </c>
      <c r="AX47" s="33">
        <v>220</v>
      </c>
    </row>
    <row r="48" spans="2:50" x14ac:dyDescent="0.4">
      <c r="B48" s="85">
        <v>26</v>
      </c>
      <c r="C48" s="6">
        <f t="shared" si="49"/>
        <v>83</v>
      </c>
      <c r="D48" s="86">
        <v>26</v>
      </c>
      <c r="E48" s="6">
        <f t="shared" si="50"/>
        <v>72</v>
      </c>
      <c r="F48" s="86">
        <v>26</v>
      </c>
      <c r="G48" s="18">
        <f t="shared" si="51"/>
        <v>80</v>
      </c>
      <c r="V48" s="99"/>
      <c r="W48">
        <v>230</v>
      </c>
      <c r="X48">
        <v>180</v>
      </c>
      <c r="Y48">
        <v>260</v>
      </c>
      <c r="Z48">
        <v>210</v>
      </c>
      <c r="AA48">
        <v>160</v>
      </c>
      <c r="AB48">
        <v>190</v>
      </c>
      <c r="AC48">
        <v>185</v>
      </c>
      <c r="AD48">
        <v>195</v>
      </c>
      <c r="AE48">
        <v>230</v>
      </c>
      <c r="AF48">
        <v>245</v>
      </c>
      <c r="AG48">
        <v>260</v>
      </c>
      <c r="AR48">
        <f>AVERAGE(AR3:AR47)</f>
        <v>202.55555555555554</v>
      </c>
      <c r="AU48">
        <f>AVERAGE(AU3:AU47)</f>
        <v>206.11111111111111</v>
      </c>
      <c r="AX48">
        <f>AVERAGE(AX3:AX47)</f>
        <v>218.66666666666666</v>
      </c>
    </row>
    <row r="49" spans="2:50" x14ac:dyDescent="0.4">
      <c r="B49" s="85">
        <v>27</v>
      </c>
      <c r="C49" s="6">
        <f t="shared" si="49"/>
        <v>82</v>
      </c>
      <c r="D49" s="86">
        <v>27</v>
      </c>
      <c r="E49" s="6">
        <f t="shared" si="50"/>
        <v>76</v>
      </c>
      <c r="F49" s="86">
        <v>27</v>
      </c>
      <c r="G49" s="18">
        <f t="shared" si="51"/>
        <v>75</v>
      </c>
      <c r="V49" s="99"/>
      <c r="W49">
        <v>250</v>
      </c>
      <c r="X49">
        <v>220</v>
      </c>
      <c r="Y49">
        <v>290</v>
      </c>
      <c r="Z49">
        <v>250</v>
      </c>
      <c r="AA49">
        <v>150</v>
      </c>
      <c r="AB49">
        <v>165</v>
      </c>
      <c r="AC49">
        <v>225</v>
      </c>
      <c r="AD49">
        <v>220</v>
      </c>
      <c r="AE49">
        <v>200</v>
      </c>
      <c r="AF49">
        <v>245</v>
      </c>
      <c r="AG49">
        <v>225</v>
      </c>
      <c r="AR49">
        <f>_xlfn.STDEV.S(AR3:AR47)</f>
        <v>38.266740576425263</v>
      </c>
      <c r="AU49">
        <f>_xlfn.STDEV.S(AU3:AU47)</f>
        <v>46.194855194757864</v>
      </c>
      <c r="AX49">
        <f>_xlfn.STDEV.S(AX3:AX47)</f>
        <v>53.315101050265298</v>
      </c>
    </row>
    <row r="50" spans="2:50" x14ac:dyDescent="0.4">
      <c r="B50" s="85">
        <v>28</v>
      </c>
      <c r="C50" s="6">
        <f t="shared" si="49"/>
        <v>78</v>
      </c>
      <c r="D50" s="86">
        <v>28</v>
      </c>
      <c r="E50" s="6">
        <f t="shared" si="50"/>
        <v>81</v>
      </c>
      <c r="F50" s="86">
        <v>28</v>
      </c>
      <c r="G50" s="18">
        <f t="shared" si="51"/>
        <v>88</v>
      </c>
      <c r="V50" s="99">
        <v>3</v>
      </c>
      <c r="W50">
        <v>240</v>
      </c>
      <c r="X50">
        <v>185</v>
      </c>
      <c r="Y50">
        <v>340</v>
      </c>
      <c r="Z50">
        <v>240</v>
      </c>
      <c r="AA50">
        <v>165</v>
      </c>
      <c r="AB50">
        <v>155</v>
      </c>
      <c r="AC50">
        <v>225</v>
      </c>
      <c r="AD50">
        <v>240</v>
      </c>
      <c r="AE50">
        <v>175</v>
      </c>
      <c r="AF50">
        <v>225</v>
      </c>
      <c r="AG50">
        <v>200</v>
      </c>
    </row>
    <row r="51" spans="2:50" x14ac:dyDescent="0.4">
      <c r="B51" s="85">
        <v>29</v>
      </c>
      <c r="C51" s="6">
        <f t="shared" si="49"/>
        <v>77</v>
      </c>
      <c r="D51" s="86">
        <v>29</v>
      </c>
      <c r="E51" s="6">
        <f t="shared" si="50"/>
        <v>71</v>
      </c>
      <c r="F51" s="86">
        <v>29</v>
      </c>
      <c r="G51" s="18">
        <f t="shared" si="51"/>
        <v>70</v>
      </c>
      <c r="V51" s="99"/>
      <c r="W51">
        <v>200</v>
      </c>
      <c r="X51">
        <v>180</v>
      </c>
      <c r="Y51">
        <v>280</v>
      </c>
      <c r="Z51">
        <v>275</v>
      </c>
      <c r="AA51">
        <v>175</v>
      </c>
      <c r="AB51">
        <v>165</v>
      </c>
      <c r="AC51">
        <v>180</v>
      </c>
      <c r="AD51">
        <v>235</v>
      </c>
      <c r="AE51">
        <v>155</v>
      </c>
      <c r="AF51">
        <v>230</v>
      </c>
      <c r="AG51">
        <v>200</v>
      </c>
    </row>
    <row r="52" spans="2:50" x14ac:dyDescent="0.4">
      <c r="B52" s="85">
        <v>30</v>
      </c>
      <c r="C52" s="6">
        <f t="shared" si="49"/>
        <v>73</v>
      </c>
      <c r="D52" s="86">
        <v>30</v>
      </c>
      <c r="E52" s="6">
        <f t="shared" si="50"/>
        <v>86</v>
      </c>
      <c r="F52" s="86">
        <v>30</v>
      </c>
      <c r="G52" s="18">
        <f t="shared" si="51"/>
        <v>79</v>
      </c>
      <c r="V52" s="99"/>
      <c r="W52">
        <v>210</v>
      </c>
      <c r="X52">
        <v>220</v>
      </c>
      <c r="Y52">
        <v>285</v>
      </c>
      <c r="Z52">
        <v>310</v>
      </c>
      <c r="AA52">
        <v>175</v>
      </c>
      <c r="AB52">
        <v>170</v>
      </c>
      <c r="AC52">
        <v>205</v>
      </c>
      <c r="AD52">
        <v>220</v>
      </c>
      <c r="AE52">
        <v>170</v>
      </c>
      <c r="AF52">
        <v>240</v>
      </c>
      <c r="AG52">
        <v>220</v>
      </c>
    </row>
    <row r="53" spans="2:50" x14ac:dyDescent="0.4">
      <c r="B53" s="85">
        <v>31</v>
      </c>
      <c r="C53" s="6">
        <f>AH4+45*2</f>
        <v>101</v>
      </c>
      <c r="D53" s="86">
        <v>31</v>
      </c>
      <c r="E53" s="6">
        <f>AK4+45*2</f>
        <v>111</v>
      </c>
      <c r="F53" s="86">
        <v>31</v>
      </c>
      <c r="G53" s="18">
        <f>AN4+45*2</f>
        <v>94</v>
      </c>
      <c r="W53">
        <f t="shared" ref="W53:Y53" si="55">AVERAGE(W44:W52)</f>
        <v>247.77777777777777</v>
      </c>
      <c r="X53">
        <f t="shared" si="55"/>
        <v>212.77777777777777</v>
      </c>
      <c r="Y53">
        <f t="shared" si="55"/>
        <v>271.66666666666669</v>
      </c>
      <c r="Z53">
        <f>AVERAGE(Z44:Z52)</f>
        <v>262.77777777777777</v>
      </c>
      <c r="AA53">
        <f t="shared" ref="AA53:AC53" si="56">AVERAGE(AA44:AA52)</f>
        <v>179.44444444444446</v>
      </c>
      <c r="AB53">
        <f t="shared" si="56"/>
        <v>181.11111111111111</v>
      </c>
      <c r="AC53">
        <f t="shared" si="56"/>
        <v>196.11111111111111</v>
      </c>
      <c r="AD53">
        <f>AVERAGE(AD44:AD52)</f>
        <v>214.44444444444446</v>
      </c>
      <c r="AE53">
        <f t="shared" ref="AE53:AG53" si="57">AVERAGE(AE44:AE52)</f>
        <v>195</v>
      </c>
      <c r="AF53">
        <f t="shared" si="57"/>
        <v>226.66666666666666</v>
      </c>
      <c r="AG53">
        <f t="shared" si="57"/>
        <v>228.33333333333334</v>
      </c>
    </row>
    <row r="54" spans="2:50" x14ac:dyDescent="0.4">
      <c r="B54" s="85">
        <v>32</v>
      </c>
      <c r="C54" s="6">
        <f t="shared" ref="C54:C67" si="58">AH5+45*2</f>
        <v>105</v>
      </c>
      <c r="D54" s="86">
        <v>32</v>
      </c>
      <c r="E54" s="6">
        <f t="shared" ref="E54:E67" si="59">AK5+45*2</f>
        <v>106</v>
      </c>
      <c r="F54" s="86">
        <v>32</v>
      </c>
      <c r="G54" s="18">
        <f t="shared" ref="G54:G67" si="60">AN5+45*2</f>
        <v>113</v>
      </c>
      <c r="W54">
        <f>_xlfn.VAR.S(W44:W52)</f>
        <v>1050.694444444438</v>
      </c>
      <c r="X54">
        <f t="shared" ref="X54:Z54" si="61">_xlfn.VAR.S(X44:X52)</f>
        <v>1300.6944444444453</v>
      </c>
      <c r="Y54">
        <f t="shared" si="61"/>
        <v>1525</v>
      </c>
      <c r="Z54">
        <f t="shared" si="61"/>
        <v>1925.694444444438</v>
      </c>
      <c r="AA54">
        <f>_xlfn.VAR.S(AA44:AA52)</f>
        <v>815.27777777778101</v>
      </c>
      <c r="AB54">
        <f t="shared" ref="AB54:AD54" si="62">_xlfn.VAR.S(AB44:AB52)</f>
        <v>429.86111111110949</v>
      </c>
      <c r="AC54">
        <f t="shared" si="62"/>
        <v>379.86111111111114</v>
      </c>
      <c r="AD54">
        <f t="shared" si="62"/>
        <v>315.27777777777777</v>
      </c>
      <c r="AE54">
        <f t="shared" ref="AE54:AG54" si="63">_xlfn.VAR.S(AE44:AE52)</f>
        <v>606.25</v>
      </c>
      <c r="AF54">
        <f t="shared" si="63"/>
        <v>275</v>
      </c>
      <c r="AG54">
        <f t="shared" si="63"/>
        <v>562.5</v>
      </c>
    </row>
    <row r="55" spans="2:50" x14ac:dyDescent="0.4">
      <c r="B55" s="85">
        <v>33</v>
      </c>
      <c r="C55" s="6">
        <f t="shared" si="58"/>
        <v>96</v>
      </c>
      <c r="D55" s="86">
        <v>33</v>
      </c>
      <c r="E55" s="6">
        <f t="shared" si="59"/>
        <v>95</v>
      </c>
      <c r="F55" s="86">
        <v>33</v>
      </c>
      <c r="G55" s="18">
        <f t="shared" si="60"/>
        <v>110</v>
      </c>
    </row>
    <row r="56" spans="2:50" x14ac:dyDescent="0.4">
      <c r="B56" s="85">
        <v>34</v>
      </c>
      <c r="C56" s="6">
        <f t="shared" si="58"/>
        <v>114</v>
      </c>
      <c r="D56" s="86">
        <v>34</v>
      </c>
      <c r="E56" s="6">
        <f t="shared" si="59"/>
        <v>93</v>
      </c>
      <c r="F56" s="86">
        <v>34</v>
      </c>
      <c r="G56" s="18">
        <f t="shared" si="60"/>
        <v>92</v>
      </c>
    </row>
    <row r="57" spans="2:50" x14ac:dyDescent="0.4">
      <c r="B57" s="85">
        <v>35</v>
      </c>
      <c r="C57" s="6">
        <f t="shared" si="58"/>
        <v>112</v>
      </c>
      <c r="D57" s="86">
        <v>35</v>
      </c>
      <c r="E57" s="6">
        <f t="shared" si="59"/>
        <v>97</v>
      </c>
      <c r="F57" s="86">
        <v>35</v>
      </c>
      <c r="G57" s="18">
        <f t="shared" si="60"/>
        <v>102</v>
      </c>
    </row>
    <row r="58" spans="2:50" x14ac:dyDescent="0.4">
      <c r="B58" s="85">
        <v>36</v>
      </c>
      <c r="C58" s="6">
        <f t="shared" si="58"/>
        <v>108</v>
      </c>
      <c r="D58" s="86">
        <v>36</v>
      </c>
      <c r="E58" s="6">
        <f t="shared" si="59"/>
        <v>107</v>
      </c>
      <c r="F58" s="86">
        <v>36</v>
      </c>
      <c r="G58" s="18">
        <f t="shared" si="60"/>
        <v>100</v>
      </c>
    </row>
    <row r="59" spans="2:50" x14ac:dyDescent="0.4">
      <c r="B59" s="85">
        <v>37</v>
      </c>
      <c r="C59" s="6">
        <f t="shared" si="58"/>
        <v>99</v>
      </c>
      <c r="D59" s="86">
        <v>37</v>
      </c>
      <c r="E59" s="6">
        <f t="shared" si="59"/>
        <v>103</v>
      </c>
      <c r="F59" s="86">
        <v>37</v>
      </c>
      <c r="G59" s="18">
        <f t="shared" si="60"/>
        <v>109</v>
      </c>
    </row>
    <row r="60" spans="2:50" x14ac:dyDescent="0.4">
      <c r="B60" s="85">
        <v>38</v>
      </c>
      <c r="C60" s="6">
        <f t="shared" si="58"/>
        <v>98</v>
      </c>
      <c r="D60" s="86">
        <v>38</v>
      </c>
      <c r="E60" s="6">
        <f t="shared" si="59"/>
        <v>104</v>
      </c>
      <c r="F60" s="86">
        <v>38</v>
      </c>
      <c r="G60" s="18">
        <f t="shared" si="60"/>
        <v>91</v>
      </c>
    </row>
    <row r="61" spans="2:50" x14ac:dyDescent="0.4">
      <c r="B61" s="85">
        <v>39</v>
      </c>
      <c r="C61" s="6">
        <f t="shared" si="58"/>
        <v>121</v>
      </c>
      <c r="D61" s="86">
        <v>39</v>
      </c>
      <c r="E61" s="6">
        <f t="shared" si="59"/>
        <v>133</v>
      </c>
      <c r="F61" s="86">
        <v>39</v>
      </c>
      <c r="G61" s="18">
        <f t="shared" si="60"/>
        <v>129</v>
      </c>
    </row>
    <row r="62" spans="2:50" x14ac:dyDescent="0.4">
      <c r="B62" s="85">
        <v>40</v>
      </c>
      <c r="C62" s="6">
        <f t="shared" si="58"/>
        <v>116</v>
      </c>
      <c r="D62" s="86">
        <v>40</v>
      </c>
      <c r="E62" s="6">
        <f t="shared" si="59"/>
        <v>132</v>
      </c>
      <c r="F62" s="86">
        <v>40</v>
      </c>
      <c r="G62" s="18">
        <f t="shared" si="60"/>
        <v>123</v>
      </c>
    </row>
    <row r="63" spans="2:50" x14ac:dyDescent="0.4">
      <c r="B63" s="85">
        <v>41</v>
      </c>
      <c r="C63" s="6">
        <f t="shared" si="58"/>
        <v>127</v>
      </c>
      <c r="D63" s="86">
        <v>41</v>
      </c>
      <c r="E63" s="6">
        <f t="shared" si="59"/>
        <v>120</v>
      </c>
      <c r="F63" s="86">
        <v>41</v>
      </c>
      <c r="G63" s="18">
        <f t="shared" si="60"/>
        <v>134</v>
      </c>
    </row>
    <row r="64" spans="2:50" x14ac:dyDescent="0.4">
      <c r="B64" s="85">
        <v>42</v>
      </c>
      <c r="C64" s="6">
        <f t="shared" si="58"/>
        <v>119</v>
      </c>
      <c r="D64" s="86">
        <v>42</v>
      </c>
      <c r="E64" s="6">
        <f t="shared" si="59"/>
        <v>135</v>
      </c>
      <c r="F64" s="86">
        <v>42</v>
      </c>
      <c r="G64" s="18">
        <f t="shared" si="60"/>
        <v>126</v>
      </c>
    </row>
    <row r="65" spans="2:9" x14ac:dyDescent="0.4">
      <c r="B65" s="85">
        <v>43</v>
      </c>
      <c r="C65" s="6">
        <f t="shared" si="58"/>
        <v>117</v>
      </c>
      <c r="D65" s="86">
        <v>43</v>
      </c>
      <c r="E65" s="6">
        <f t="shared" si="59"/>
        <v>115</v>
      </c>
      <c r="F65" s="86">
        <v>43</v>
      </c>
      <c r="G65" s="18">
        <f t="shared" si="60"/>
        <v>125</v>
      </c>
      <c r="I65">
        <v>131</v>
      </c>
    </row>
    <row r="66" spans="2:9" x14ac:dyDescent="0.4">
      <c r="B66" s="85">
        <v>44</v>
      </c>
      <c r="C66" s="6">
        <f t="shared" si="58"/>
        <v>124</v>
      </c>
      <c r="D66" s="86">
        <v>44</v>
      </c>
      <c r="E66" s="6">
        <f t="shared" si="59"/>
        <v>130</v>
      </c>
      <c r="F66" s="86">
        <v>44</v>
      </c>
      <c r="G66" s="18">
        <f t="shared" si="60"/>
        <v>118</v>
      </c>
    </row>
    <row r="67" spans="2:9" ht="17.5" thickBot="1" x14ac:dyDescent="0.45">
      <c r="B67" s="87">
        <v>45</v>
      </c>
      <c r="C67" s="20">
        <f t="shared" si="58"/>
        <v>131</v>
      </c>
      <c r="D67" s="88">
        <v>45</v>
      </c>
      <c r="E67" s="20">
        <f t="shared" si="59"/>
        <v>122</v>
      </c>
      <c r="F67" s="88">
        <v>45</v>
      </c>
      <c r="G67" s="21">
        <f t="shared" si="60"/>
        <v>128</v>
      </c>
    </row>
    <row r="69" spans="2:9" x14ac:dyDescent="0.4">
      <c r="C69">
        <f>COUNTIF(C23:C67,$I$65)</f>
        <v>1</v>
      </c>
      <c r="E69">
        <f t="shared" ref="E69:G69" si="64">COUNTIF(E23:E67,$I$65)</f>
        <v>0</v>
      </c>
      <c r="G69">
        <f t="shared" si="64"/>
        <v>0</v>
      </c>
    </row>
  </sheetData>
  <mergeCells count="15">
    <mergeCell ref="V44:V46"/>
    <mergeCell ref="V47:V49"/>
    <mergeCell ref="V50:V52"/>
    <mergeCell ref="BD2:BL2"/>
    <mergeCell ref="BM2:BU2"/>
    <mergeCell ref="BV2:CD2"/>
    <mergeCell ref="O21:Q21"/>
    <mergeCell ref="R21:T21"/>
    <mergeCell ref="U21:W21"/>
    <mergeCell ref="AP1:AR1"/>
    <mergeCell ref="AS1:AU1"/>
    <mergeCell ref="AV1:AX1"/>
    <mergeCell ref="N2:V2"/>
    <mergeCell ref="W2:AE2"/>
    <mergeCell ref="AF2:A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experiment design 3 (2)</vt:lpstr>
      <vt:lpstr>工作表1</vt:lpstr>
      <vt:lpstr>experiment design 1</vt:lpstr>
      <vt:lpstr>experiment design 2</vt:lpstr>
      <vt:lpstr>correlation analysis 1</vt:lpstr>
      <vt:lpstr>experiment design 3</vt:lpstr>
      <vt:lpstr>experiment design 4</vt:lpstr>
      <vt:lpstr>experiment parameters(A)</vt:lpstr>
      <vt:lpstr>experiment parameters(B)</vt:lpstr>
      <vt:lpstr>experiment parameters(C)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2024-06-02T13:06:01Z</dcterms:created>
  <dcterms:modified xsi:type="dcterms:W3CDTF">2024-06-13T01:42:12Z</dcterms:modified>
</cp:coreProperties>
</file>