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P:\University\DuringUni\SubC\Fluids\"/>
    </mc:Choice>
  </mc:AlternateContent>
  <bookViews>
    <workbookView xWindow="0" yWindow="0" windowWidth="27570" windowHeight="10080" activeTab="1"/>
  </bookViews>
  <sheets>
    <sheet name="Sheet1" sheetId="1" r:id="rId1"/>
    <sheet name="PropDesign" sheetId="3" r:id="rId2"/>
    <sheet name="Chart1" sheetId="2" r:id="rId3"/>
  </sheets>
  <calcPr calcId="171027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3" l="1"/>
  <c r="J13" i="3"/>
  <c r="J14" i="3"/>
  <c r="J15" i="3"/>
  <c r="J16" i="3"/>
  <c r="J17" i="3"/>
  <c r="J18" i="3"/>
  <c r="J11" i="3"/>
  <c r="I2" i="3"/>
  <c r="R12" i="1"/>
  <c r="J3" i="3"/>
  <c r="I3" i="3"/>
  <c r="G3" i="3"/>
  <c r="J2" i="3"/>
  <c r="G2" i="3"/>
  <c r="I12" i="3"/>
  <c r="I13" i="3"/>
  <c r="I14" i="3"/>
  <c r="I15" i="3"/>
  <c r="I16" i="3"/>
  <c r="I17" i="3"/>
  <c r="I18" i="3"/>
  <c r="I11" i="3"/>
  <c r="K2" i="1"/>
  <c r="H2" i="1"/>
  <c r="I2" i="1" s="1"/>
  <c r="J2" i="1" s="1"/>
  <c r="H15" i="3"/>
  <c r="H11" i="3"/>
  <c r="E2" i="1"/>
  <c r="F12" i="3"/>
  <c r="H12" i="3" s="1"/>
  <c r="F13" i="3"/>
  <c r="H13" i="3" s="1"/>
  <c r="F14" i="3"/>
  <c r="H14" i="3" s="1"/>
  <c r="F15" i="3"/>
  <c r="F16" i="3"/>
  <c r="H16" i="3" s="1"/>
  <c r="F17" i="3"/>
  <c r="H17" i="3" s="1"/>
  <c r="F18" i="3"/>
  <c r="H18" i="3" s="1"/>
  <c r="F11" i="3"/>
  <c r="D2" i="1"/>
  <c r="E12" i="3"/>
  <c r="E13" i="3"/>
  <c r="E14" i="3"/>
  <c r="E15" i="3"/>
  <c r="E16" i="3"/>
  <c r="E17" i="3"/>
  <c r="E18" i="3"/>
  <c r="E11" i="3"/>
  <c r="C2" i="1"/>
  <c r="D12" i="3"/>
  <c r="D13" i="3"/>
  <c r="D14" i="3"/>
  <c r="D15" i="3"/>
  <c r="D16" i="3"/>
  <c r="D17" i="3"/>
  <c r="D18" i="3"/>
  <c r="D11" i="3"/>
  <c r="B2" i="1"/>
  <c r="B5" i="3"/>
  <c r="B4" i="3"/>
  <c r="C12" i="3"/>
  <c r="C13" i="3"/>
  <c r="C14" i="3"/>
  <c r="C15" i="3"/>
  <c r="C16" i="3"/>
  <c r="C17" i="3"/>
  <c r="C18" i="3"/>
  <c r="C11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B24" i="1"/>
  <c r="C24" i="1" s="1"/>
  <c r="D24" i="1" s="1"/>
  <c r="B25" i="1"/>
  <c r="C25" i="1" s="1"/>
  <c r="D25" i="1" s="1"/>
  <c r="B26" i="1"/>
  <c r="C26" i="1" s="1"/>
  <c r="D26" i="1" s="1"/>
  <c r="G25" i="1" l="1"/>
  <c r="H25" i="1" s="1"/>
  <c r="I25" i="1" s="1"/>
  <c r="E25" i="1"/>
  <c r="G26" i="1"/>
  <c r="H26" i="1" s="1"/>
  <c r="I26" i="1" s="1"/>
  <c r="E26" i="1"/>
  <c r="G24" i="1"/>
  <c r="H24" i="1" s="1"/>
  <c r="I24" i="1" s="1"/>
  <c r="E24" i="1"/>
  <c r="B3" i="1"/>
  <c r="J26" i="1" l="1"/>
  <c r="J25" i="1"/>
  <c r="E17" i="1"/>
  <c r="C3" i="1"/>
  <c r="E3" i="1" s="1"/>
  <c r="B4" i="1"/>
  <c r="C4" i="1" s="1"/>
  <c r="D4" i="1" s="1"/>
  <c r="E4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Q12" i="1"/>
  <c r="P13" i="1"/>
  <c r="S13" i="1" s="1"/>
  <c r="P12" i="1"/>
  <c r="O5" i="1"/>
  <c r="J24" i="1" s="1"/>
  <c r="O4" i="1"/>
  <c r="G18" i="1" l="1"/>
  <c r="H18" i="1" s="1"/>
  <c r="I18" i="1" s="1"/>
  <c r="J18" i="1" s="1"/>
  <c r="G10" i="1"/>
  <c r="H10" i="1" s="1"/>
  <c r="I10" i="1" s="1"/>
  <c r="J10" i="1" s="1"/>
  <c r="G21" i="1"/>
  <c r="H21" i="1" s="1"/>
  <c r="I21" i="1" s="1"/>
  <c r="J21" i="1" s="1"/>
  <c r="G17" i="1"/>
  <c r="H17" i="1" s="1"/>
  <c r="I17" i="1" s="1"/>
  <c r="J17" i="1" s="1"/>
  <c r="G13" i="1"/>
  <c r="H13" i="1" s="1"/>
  <c r="I13" i="1" s="1"/>
  <c r="J13" i="1" s="1"/>
  <c r="G9" i="1"/>
  <c r="H9" i="1" s="1"/>
  <c r="I9" i="1" s="1"/>
  <c r="J9" i="1" s="1"/>
  <c r="G5" i="1"/>
  <c r="H5" i="1" s="1"/>
  <c r="I5" i="1" s="1"/>
  <c r="J5" i="1" s="1"/>
  <c r="G22" i="1"/>
  <c r="H22" i="1" s="1"/>
  <c r="I22" i="1" s="1"/>
  <c r="J22" i="1" s="1"/>
  <c r="G6" i="1"/>
  <c r="H6" i="1" s="1"/>
  <c r="I6" i="1" s="1"/>
  <c r="J6" i="1" s="1"/>
  <c r="G20" i="1"/>
  <c r="H20" i="1" s="1"/>
  <c r="I20" i="1" s="1"/>
  <c r="J20" i="1" s="1"/>
  <c r="G16" i="1"/>
  <c r="H16" i="1" s="1"/>
  <c r="I16" i="1" s="1"/>
  <c r="J16" i="1" s="1"/>
  <c r="G12" i="1"/>
  <c r="H12" i="1" s="1"/>
  <c r="I12" i="1" s="1"/>
  <c r="J12" i="1" s="1"/>
  <c r="G8" i="1"/>
  <c r="H8" i="1" s="1"/>
  <c r="I8" i="1" s="1"/>
  <c r="J8" i="1" s="1"/>
  <c r="G4" i="1"/>
  <c r="H4" i="1" s="1"/>
  <c r="I4" i="1" s="1"/>
  <c r="J4" i="1" s="1"/>
  <c r="G14" i="1"/>
  <c r="H14" i="1" s="1"/>
  <c r="I14" i="1" s="1"/>
  <c r="J14" i="1" s="1"/>
  <c r="G19" i="1"/>
  <c r="H19" i="1" s="1"/>
  <c r="I19" i="1" s="1"/>
  <c r="J19" i="1" s="1"/>
  <c r="G15" i="1"/>
  <c r="H15" i="1" s="1"/>
  <c r="I15" i="1" s="1"/>
  <c r="J15" i="1" s="1"/>
  <c r="G11" i="1"/>
  <c r="H11" i="1" s="1"/>
  <c r="I11" i="1" s="1"/>
  <c r="J11" i="1" s="1"/>
  <c r="G7" i="1"/>
  <c r="H7" i="1" s="1"/>
  <c r="I7" i="1" s="1"/>
  <c r="J7" i="1" s="1"/>
  <c r="G3" i="1"/>
  <c r="H3" i="1" s="1"/>
  <c r="I3" i="1" s="1"/>
  <c r="J3" i="1" s="1"/>
  <c r="S12" i="1"/>
  <c r="R13" i="1"/>
  <c r="B23" i="1"/>
  <c r="C23" i="1" s="1"/>
  <c r="D23" i="1" l="1"/>
  <c r="G23" i="1" l="1"/>
  <c r="H23" i="1" s="1"/>
  <c r="I23" i="1" s="1"/>
  <c r="J23" i="1" s="1"/>
  <c r="E23" i="1"/>
  <c r="G2" i="1"/>
</calcChain>
</file>

<file path=xl/sharedStrings.xml><?xml version="1.0" encoding="utf-8"?>
<sst xmlns="http://schemas.openxmlformats.org/spreadsheetml/2006/main" count="67" uniqueCount="40">
  <si>
    <t>r</t>
  </si>
  <si>
    <t>v_str</t>
  </si>
  <si>
    <t>Blade angle</t>
  </si>
  <si>
    <t>R</t>
  </si>
  <si>
    <t>m</t>
  </si>
  <si>
    <t>v_tan</t>
  </si>
  <si>
    <t>m/s</t>
  </si>
  <si>
    <t>f</t>
  </si>
  <si>
    <t>rps</t>
  </si>
  <si>
    <t>ω</t>
  </si>
  <si>
    <t>rad/s</t>
  </si>
  <si>
    <t>v_adv</t>
  </si>
  <si>
    <t>P</t>
  </si>
  <si>
    <t>D</t>
  </si>
  <si>
    <t>P/D</t>
  </si>
  <si>
    <t>v</t>
  </si>
  <si>
    <t>rho</t>
  </si>
  <si>
    <t>mu</t>
  </si>
  <si>
    <t>nu</t>
  </si>
  <si>
    <t>Re_mu</t>
  </si>
  <si>
    <t>Re_nu</t>
  </si>
  <si>
    <t>c</t>
  </si>
  <si>
    <t>Theta</t>
  </si>
  <si>
    <t>alpha</t>
  </si>
  <si>
    <t>°</t>
  </si>
  <si>
    <t>phi</t>
  </si>
  <si>
    <t>Theta+phi</t>
  </si>
  <si>
    <t>gamma</t>
  </si>
  <si>
    <t>Theta + gamma</t>
  </si>
  <si>
    <t>bladeSlant</t>
  </si>
  <si>
    <t>Pitch/Diameter</t>
  </si>
  <si>
    <t>V_tan (m/s)</t>
  </si>
  <si>
    <t>Radius (m)</t>
  </si>
  <si>
    <t>Pitch (m)</t>
  </si>
  <si>
    <t>Blade Angle (V_str/V_Tan) (Rad)</t>
  </si>
  <si>
    <t>Total Angle (theta) (degrees)</t>
  </si>
  <si>
    <t>"new Theta"</t>
  </si>
  <si>
    <t>Extra Correction Angle (correction includes alpha) (degrees)</t>
  </si>
  <si>
    <t>Total Pitch Angle (degrees)</t>
  </si>
  <si>
    <t>Remaing 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</si>
</sst>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E+00"/>
    <numFmt numFmtId="167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165" fontId="0" fillId="3" borderId="0" xfId="0" applyNumberFormat="1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4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Blade</a:t>
            </a:r>
            <a:r>
              <a:rPr lang="en-CA" sz="2000" baseline="0"/>
              <a:t> Twist Angle vs Radial Stationing: Pitch = 50cm, P/D = 1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03205723152675E-2"/>
          <c:y val="0.17527842456682388"/>
          <c:w val="0.87433793139552984"/>
          <c:h val="0.70131788875950452"/>
        </c:manualLayout>
      </c:layout>
      <c:scatterChart>
        <c:scatterStyle val="smoothMarker"/>
        <c:varyColors val="0"/>
        <c:ser>
          <c:idx val="0"/>
          <c:order val="0"/>
          <c:tx>
            <c:v>v_tan only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Sheet1!$C$2:$C$23</c:f>
              <c:numCache>
                <c:formatCode>0.0</c:formatCode>
                <c:ptCount val="22"/>
                <c:pt idx="0">
                  <c:v>72.55940550948813</c:v>
                </c:pt>
                <c:pt idx="1">
                  <c:v>57.858092364657949</c:v>
                </c:pt>
                <c:pt idx="2">
                  <c:v>46.696192692829342</c:v>
                </c:pt>
                <c:pt idx="3">
                  <c:v>38.511887253966577</c:v>
                </c:pt>
                <c:pt idx="4">
                  <c:v>32.481636590529753</c:v>
                </c:pt>
                <c:pt idx="5">
                  <c:v>27.946687245478877</c:v>
                </c:pt>
                <c:pt idx="6">
                  <c:v>24.452641740112796</c:v>
                </c:pt>
                <c:pt idx="7">
                  <c:v>21.696983971540053</c:v>
                </c:pt>
                <c:pt idx="8">
                  <c:v>19.477548933942966</c:v>
                </c:pt>
                <c:pt idx="9">
                  <c:v>17.65678715141286</c:v>
                </c:pt>
                <c:pt idx="10">
                  <c:v>16.138995988509603</c:v>
                </c:pt>
                <c:pt idx="11">
                  <c:v>14.856051280911808</c:v>
                </c:pt>
                <c:pt idx="12">
                  <c:v>13.75839587377552</c:v>
                </c:pt>
                <c:pt idx="13">
                  <c:v>12.809249792046055</c:v>
                </c:pt>
                <c:pt idx="14">
                  <c:v>11.980813567686223</c:v>
                </c:pt>
                <c:pt idx="15">
                  <c:v>11.251725724946704</c:v>
                </c:pt>
                <c:pt idx="16">
                  <c:v>10.60532504612909</c:v>
                </c:pt>
                <c:pt idx="17">
                  <c:v>10.028439759820365</c:v>
                </c:pt>
                <c:pt idx="18">
                  <c:v>9.5105285731977904</c:v>
                </c:pt>
                <c:pt idx="19">
                  <c:v>9.04306107903769</c:v>
                </c:pt>
                <c:pt idx="20">
                  <c:v>8.6190639078967592</c:v>
                </c:pt>
                <c:pt idx="21">
                  <c:v>8.2327835421701749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5-4AD6-9914-F1F08025B031}"/>
            </c:ext>
          </c:extLst>
        </c:ser>
        <c:ser>
          <c:idx val="1"/>
          <c:order val="1"/>
          <c:tx>
            <c:v>+Angle of Attack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Sheet1!$D$2:$D$23</c:f>
              <c:numCache>
                <c:formatCode>0.0</c:formatCode>
                <c:ptCount val="22"/>
                <c:pt idx="0">
                  <c:v>80.55940550948813</c:v>
                </c:pt>
                <c:pt idx="2">
                  <c:v>54.696192692829342</c:v>
                </c:pt>
                <c:pt idx="3">
                  <c:v>46.511887253966577</c:v>
                </c:pt>
                <c:pt idx="4">
                  <c:v>40.481636590529753</c:v>
                </c:pt>
                <c:pt idx="5">
                  <c:v>35.946687245478877</c:v>
                </c:pt>
                <c:pt idx="6">
                  <c:v>32.452641740112796</c:v>
                </c:pt>
                <c:pt idx="7">
                  <c:v>29.696983971540053</c:v>
                </c:pt>
                <c:pt idx="8">
                  <c:v>27.477548933942966</c:v>
                </c:pt>
                <c:pt idx="9">
                  <c:v>25.65678715141286</c:v>
                </c:pt>
                <c:pt idx="10">
                  <c:v>24.138995988509603</c:v>
                </c:pt>
                <c:pt idx="11">
                  <c:v>22.856051280911807</c:v>
                </c:pt>
                <c:pt idx="12">
                  <c:v>21.75839587377552</c:v>
                </c:pt>
                <c:pt idx="13">
                  <c:v>20.809249792046053</c:v>
                </c:pt>
                <c:pt idx="14">
                  <c:v>19.980813567686223</c:v>
                </c:pt>
                <c:pt idx="15">
                  <c:v>19.251725724946702</c:v>
                </c:pt>
                <c:pt idx="16">
                  <c:v>18.605325046129089</c:v>
                </c:pt>
                <c:pt idx="17">
                  <c:v>18.028439759820365</c:v>
                </c:pt>
                <c:pt idx="18">
                  <c:v>17.510528573197789</c:v>
                </c:pt>
                <c:pt idx="19">
                  <c:v>17.043061079037692</c:v>
                </c:pt>
                <c:pt idx="20">
                  <c:v>16.619063907896759</c:v>
                </c:pt>
                <c:pt idx="21">
                  <c:v>16.232783542170175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5-4AD6-9914-F1F08025B031}"/>
            </c:ext>
          </c:extLst>
        </c:ser>
        <c:ser>
          <c:idx val="2"/>
          <c:order val="2"/>
          <c:tx>
            <c:v>+ AoA + 3°</c:v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Sheet1!$E$2:$E$23</c:f>
              <c:numCache>
                <c:formatCode>0.0</c:formatCode>
                <c:ptCount val="22"/>
                <c:pt idx="0">
                  <c:v>83.55940550948813</c:v>
                </c:pt>
                <c:pt idx="1">
                  <c:v>3</c:v>
                </c:pt>
                <c:pt idx="2">
                  <c:v>57.696192692829342</c:v>
                </c:pt>
                <c:pt idx="3">
                  <c:v>49.511887253966577</c:v>
                </c:pt>
                <c:pt idx="4">
                  <c:v>43.481636590529753</c:v>
                </c:pt>
                <c:pt idx="5">
                  <c:v>38.946687245478877</c:v>
                </c:pt>
                <c:pt idx="6">
                  <c:v>35.452641740112796</c:v>
                </c:pt>
                <c:pt idx="7">
                  <c:v>32.69698397154005</c:v>
                </c:pt>
                <c:pt idx="8">
                  <c:v>30.477548933942966</c:v>
                </c:pt>
                <c:pt idx="9">
                  <c:v>28.65678715141286</c:v>
                </c:pt>
                <c:pt idx="10">
                  <c:v>27.138995988509603</c:v>
                </c:pt>
                <c:pt idx="11">
                  <c:v>25.856051280911807</c:v>
                </c:pt>
                <c:pt idx="12">
                  <c:v>24.75839587377552</c:v>
                </c:pt>
                <c:pt idx="13">
                  <c:v>23.809249792046053</c:v>
                </c:pt>
                <c:pt idx="14">
                  <c:v>22.980813567686223</c:v>
                </c:pt>
                <c:pt idx="15">
                  <c:v>22.251725724946702</c:v>
                </c:pt>
                <c:pt idx="16">
                  <c:v>21.605325046129089</c:v>
                </c:pt>
                <c:pt idx="17">
                  <c:v>21.028439759820365</c:v>
                </c:pt>
                <c:pt idx="18">
                  <c:v>20.510528573197789</c:v>
                </c:pt>
                <c:pt idx="19">
                  <c:v>20.043061079037692</c:v>
                </c:pt>
                <c:pt idx="20">
                  <c:v>19.619063907896759</c:v>
                </c:pt>
                <c:pt idx="21">
                  <c:v>19.232783542170175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5-4AD6-9914-F1F08025B031}"/>
            </c:ext>
          </c:extLst>
        </c:ser>
        <c:ser>
          <c:idx val="3"/>
          <c:order val="3"/>
          <c:tx>
            <c:v>+ AoA and varied °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Sheet1!$G$2:$G$23</c:f>
              <c:numCache>
                <c:formatCode>0.0</c:formatCode>
                <c:ptCount val="22"/>
                <c:pt idx="0">
                  <c:v>83.05940550948813</c:v>
                </c:pt>
                <c:pt idx="1">
                  <c:v>10</c:v>
                </c:pt>
                <c:pt idx="2">
                  <c:v>69.196192692829342</c:v>
                </c:pt>
                <c:pt idx="3">
                  <c:v>63.511887253966577</c:v>
                </c:pt>
                <c:pt idx="4">
                  <c:v>57.981636590529753</c:v>
                </c:pt>
                <c:pt idx="5">
                  <c:v>52.946687245478877</c:v>
                </c:pt>
                <c:pt idx="6">
                  <c:v>48.452641740112796</c:v>
                </c:pt>
                <c:pt idx="7">
                  <c:v>44.69698397154005</c:v>
                </c:pt>
                <c:pt idx="8">
                  <c:v>41.47754893394297</c:v>
                </c:pt>
                <c:pt idx="9">
                  <c:v>38.656787151412857</c:v>
                </c:pt>
                <c:pt idx="10">
                  <c:v>36.138995988509606</c:v>
                </c:pt>
                <c:pt idx="11">
                  <c:v>33.356051280911807</c:v>
                </c:pt>
                <c:pt idx="12">
                  <c:v>31.25839587377552</c:v>
                </c:pt>
                <c:pt idx="13">
                  <c:v>29.809249792046053</c:v>
                </c:pt>
                <c:pt idx="14">
                  <c:v>27.980813567686223</c:v>
                </c:pt>
                <c:pt idx="15">
                  <c:v>26.251725724946702</c:v>
                </c:pt>
                <c:pt idx="16">
                  <c:v>25.105325046129089</c:v>
                </c:pt>
                <c:pt idx="17">
                  <c:v>24.028439759820365</c:v>
                </c:pt>
                <c:pt idx="18">
                  <c:v>22.510528573197789</c:v>
                </c:pt>
                <c:pt idx="19">
                  <c:v>21.543061079037692</c:v>
                </c:pt>
                <c:pt idx="20">
                  <c:v>20.619063907896759</c:v>
                </c:pt>
                <c:pt idx="21">
                  <c:v>19.732783542170175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35-4AD6-9914-F1F08025B031}"/>
            </c:ext>
          </c:extLst>
        </c:ser>
        <c:ser>
          <c:idx val="4"/>
          <c:order val="4"/>
          <c:tx>
            <c:v>Varied ° used for const. Pitch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xVal>
          <c:yVal>
            <c:numRef>
              <c:f>Sheet1!$F$2:$F$23</c:f>
              <c:numCache>
                <c:formatCode>0.0</c:formatCode>
                <c:ptCount val="22"/>
                <c:pt idx="0">
                  <c:v>2.5</c:v>
                </c:pt>
                <c:pt idx="1">
                  <c:v>10</c:v>
                </c:pt>
                <c:pt idx="2">
                  <c:v>14.5</c:v>
                </c:pt>
                <c:pt idx="3">
                  <c:v>17</c:v>
                </c:pt>
                <c:pt idx="4">
                  <c:v>17.5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10.5</c:v>
                </c:pt>
                <c:pt idx="12">
                  <c:v>9.5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6.5</c:v>
                </c:pt>
                <c:pt idx="17">
                  <c:v>6</c:v>
                </c:pt>
                <c:pt idx="18">
                  <c:v>5</c:v>
                </c:pt>
                <c:pt idx="19">
                  <c:v>4.5</c:v>
                </c:pt>
                <c:pt idx="20">
                  <c:v>4</c:v>
                </c:pt>
                <c:pt idx="2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35-4AD6-9914-F1F08025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04480"/>
        <c:axId val="533904808"/>
      </c:scatterChart>
      <c:valAx>
        <c:axId val="533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Radial Distance from Hub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808"/>
        <c:crosses val="autoZero"/>
        <c:crossBetween val="midCat"/>
        <c:majorUnit val="2.5000000000000005E-2"/>
      </c:valAx>
      <c:valAx>
        <c:axId val="5339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Twist</a:t>
                </a:r>
                <a:r>
                  <a:rPr lang="en-CA" sz="1600" baseline="0"/>
                  <a:t> (°)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0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36099902080125"/>
          <c:y val="7.9728423459862946E-2"/>
          <c:w val="0.51021328689391054"/>
          <c:h val="8.433369950645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AC0A7-024D-43A2-9B61-304A943E7A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P18" sqref="P18"/>
    </sheetView>
  </sheetViews>
  <sheetFormatPr defaultRowHeight="15" x14ac:dyDescent="0.25"/>
  <cols>
    <col min="3" max="3" width="11.28515625" bestFit="1" customWidth="1"/>
    <col min="5" max="5" width="11" bestFit="1" customWidth="1"/>
    <col min="6" max="6" width="9.5703125" bestFit="1" customWidth="1"/>
    <col min="7" max="7" width="14.42578125" bestFit="1" customWidth="1"/>
    <col min="14" max="14" width="6" bestFit="1" customWidth="1"/>
    <col min="15" max="16" width="9.28515625" bestFit="1" customWidth="1"/>
    <col min="17" max="17" width="5" bestFit="1" customWidth="1"/>
    <col min="18" max="18" width="8.5703125" bestFit="1" customWidth="1"/>
    <col min="19" max="19" width="7.5703125" bestFit="1" customWidth="1"/>
  </cols>
  <sheetData>
    <row r="1" spans="1:19" x14ac:dyDescent="0.25">
      <c r="A1" s="1" t="s">
        <v>0</v>
      </c>
      <c r="B1" s="1" t="s">
        <v>5</v>
      </c>
      <c r="C1" s="1" t="s">
        <v>2</v>
      </c>
      <c r="D1" s="1" t="s">
        <v>22</v>
      </c>
      <c r="E1" s="1" t="s">
        <v>26</v>
      </c>
      <c r="F1" s="1" t="s">
        <v>27</v>
      </c>
      <c r="G1" s="1" t="s">
        <v>28</v>
      </c>
      <c r="H1" s="1" t="s">
        <v>11</v>
      </c>
      <c r="I1" s="1" t="s">
        <v>12</v>
      </c>
      <c r="J1" s="1" t="s">
        <v>14</v>
      </c>
      <c r="K1" s="1" t="s">
        <v>29</v>
      </c>
      <c r="L1" s="1"/>
      <c r="N1" t="s">
        <v>3</v>
      </c>
      <c r="O1">
        <v>0.25</v>
      </c>
      <c r="P1" t="s">
        <v>4</v>
      </c>
    </row>
    <row r="2" spans="1:19" x14ac:dyDescent="0.25">
      <c r="A2">
        <v>0.01</v>
      </c>
      <c r="B2" s="3">
        <f>A2*$O$4</f>
        <v>0.25132741228718347</v>
      </c>
      <c r="C2" s="4">
        <f>DEGREES(ATAN($O$2/B2))</f>
        <v>72.55940550948813</v>
      </c>
      <c r="D2" s="4">
        <f>C2+8</f>
        <v>80.55940550948813</v>
      </c>
      <c r="E2" s="4">
        <f>D2+$O$8</f>
        <v>83.55940550948813</v>
      </c>
      <c r="F2" s="8">
        <v>2.5</v>
      </c>
      <c r="G2" s="10">
        <f>D2+F2</f>
        <v>83.05940550948813</v>
      </c>
      <c r="H2" s="3">
        <f>2*PI()*A2*$O$3*TAN(RADIANS(G2))</f>
        <v>2.0645920014193719</v>
      </c>
      <c r="I2" s="3">
        <f>H2/$O$3</f>
        <v>0.51614800035484298</v>
      </c>
      <c r="J2" s="3">
        <f>I2/$O$5</f>
        <v>1.032296000709686</v>
      </c>
      <c r="K2" s="4">
        <f>$O$7+F2</f>
        <v>10.5</v>
      </c>
      <c r="N2" t="s">
        <v>1</v>
      </c>
      <c r="O2">
        <v>0.8</v>
      </c>
      <c r="P2" t="s">
        <v>6</v>
      </c>
    </row>
    <row r="3" spans="1:19" x14ac:dyDescent="0.25">
      <c r="A3">
        <v>0.02</v>
      </c>
      <c r="B3" s="3">
        <f>A3*$O$4</f>
        <v>0.50265482457436694</v>
      </c>
      <c r="C3" s="4">
        <f t="shared" ref="C3:C22" si="0">DEGREES(ATAN($O$2/B3))</f>
        <v>57.858092364657949</v>
      </c>
      <c r="D3" s="4"/>
      <c r="E3" s="4">
        <f t="shared" ref="E3:E26" si="1">D3+$O$8</f>
        <v>3</v>
      </c>
      <c r="F3" s="8">
        <v>10</v>
      </c>
      <c r="G3" s="4">
        <f t="shared" ref="G3:G22" si="2">D3+F3</f>
        <v>10</v>
      </c>
      <c r="H3" s="3">
        <f t="shared" ref="H3:H22" si="3">2*PI()*A3*$O$3*TAN(RADIANS(G3))</f>
        <v>8.8631607555741246E-2</v>
      </c>
      <c r="I3" s="3">
        <f t="shared" ref="I3:I22" si="4">H3/$O$3</f>
        <v>2.2157901888935311E-2</v>
      </c>
      <c r="J3" s="3">
        <f t="shared" ref="J3:J22" si="5">I3/$O$5</f>
        <v>4.4315803777870623E-2</v>
      </c>
      <c r="K3" s="4">
        <f t="shared" ref="K3:K26" si="6">$O$7+F3</f>
        <v>18</v>
      </c>
      <c r="N3" t="s">
        <v>7</v>
      </c>
      <c r="O3">
        <v>4</v>
      </c>
      <c r="P3" t="s">
        <v>8</v>
      </c>
    </row>
    <row r="4" spans="1:19" x14ac:dyDescent="0.25">
      <c r="A4">
        <v>0.03</v>
      </c>
      <c r="B4" s="3">
        <f t="shared" ref="B4:B22" si="7">A4*$O$4</f>
        <v>0.7539822368615503</v>
      </c>
      <c r="C4" s="4">
        <f t="shared" si="0"/>
        <v>46.696192692829342</v>
      </c>
      <c r="D4" s="4">
        <f t="shared" ref="D3:D22" si="8">C4+8</f>
        <v>54.696192692829342</v>
      </c>
      <c r="E4" s="4">
        <f t="shared" si="1"/>
        <v>57.696192692829342</v>
      </c>
      <c r="F4" s="8">
        <v>14.5</v>
      </c>
      <c r="G4" s="4">
        <f t="shared" si="2"/>
        <v>69.196192692829342</v>
      </c>
      <c r="H4" s="3">
        <f t="shared" si="3"/>
        <v>1.9844749991513362</v>
      </c>
      <c r="I4" s="3">
        <f t="shared" si="4"/>
        <v>0.49611874978783405</v>
      </c>
      <c r="J4" s="3">
        <f t="shared" si="5"/>
        <v>0.99223749957566809</v>
      </c>
      <c r="K4" s="4">
        <f t="shared" si="6"/>
        <v>22.5</v>
      </c>
      <c r="N4" t="s">
        <v>9</v>
      </c>
      <c r="O4" s="2">
        <f>2*PI()*O3</f>
        <v>25.132741228718345</v>
      </c>
      <c r="P4" t="s">
        <v>10</v>
      </c>
    </row>
    <row r="5" spans="1:19" x14ac:dyDescent="0.25">
      <c r="A5">
        <v>0.04</v>
      </c>
      <c r="B5" s="3">
        <f t="shared" si="7"/>
        <v>1.0053096491487339</v>
      </c>
      <c r="C5" s="4">
        <f t="shared" si="0"/>
        <v>38.511887253966577</v>
      </c>
      <c r="D5" s="4">
        <f t="shared" si="8"/>
        <v>46.511887253966577</v>
      </c>
      <c r="E5" s="4">
        <f t="shared" si="1"/>
        <v>49.511887253966577</v>
      </c>
      <c r="F5" s="8">
        <v>17</v>
      </c>
      <c r="G5" s="10">
        <f t="shared" si="2"/>
        <v>63.511887253966577</v>
      </c>
      <c r="H5" s="3">
        <f t="shared" si="3"/>
        <v>2.0173872732988878</v>
      </c>
      <c r="I5" s="3">
        <f t="shared" si="4"/>
        <v>0.50434681832472195</v>
      </c>
      <c r="J5" s="3">
        <f t="shared" si="5"/>
        <v>1.0086936366494439</v>
      </c>
      <c r="K5" s="4">
        <f t="shared" si="6"/>
        <v>25</v>
      </c>
      <c r="N5" t="s">
        <v>13</v>
      </c>
      <c r="O5">
        <f>$A$23*2+0.06</f>
        <v>0.5</v>
      </c>
      <c r="P5" t="s">
        <v>4</v>
      </c>
    </row>
    <row r="6" spans="1:19" x14ac:dyDescent="0.25">
      <c r="A6">
        <v>0.05</v>
      </c>
      <c r="B6" s="3">
        <f t="shared" si="7"/>
        <v>1.2566370614359172</v>
      </c>
      <c r="C6" s="4">
        <f t="shared" si="0"/>
        <v>32.481636590529753</v>
      </c>
      <c r="D6" s="4">
        <f t="shared" si="8"/>
        <v>40.481636590529753</v>
      </c>
      <c r="E6" s="4">
        <f t="shared" si="1"/>
        <v>43.481636590529753</v>
      </c>
      <c r="F6" s="8">
        <v>17.5</v>
      </c>
      <c r="G6" s="9">
        <f t="shared" si="2"/>
        <v>57.981636590529753</v>
      </c>
      <c r="H6" s="3">
        <f t="shared" si="3"/>
        <v>2.0096061773967846</v>
      </c>
      <c r="I6" s="3">
        <f t="shared" si="4"/>
        <v>0.50240154434919615</v>
      </c>
      <c r="J6" s="3">
        <f t="shared" si="5"/>
        <v>1.0048030886983923</v>
      </c>
      <c r="K6" s="4">
        <f t="shared" si="6"/>
        <v>25.5</v>
      </c>
      <c r="N6" t="s">
        <v>21</v>
      </c>
      <c r="O6">
        <v>0.12</v>
      </c>
      <c r="P6" t="s">
        <v>4</v>
      </c>
    </row>
    <row r="7" spans="1:19" x14ac:dyDescent="0.25">
      <c r="A7">
        <v>0.06</v>
      </c>
      <c r="B7" s="3">
        <f t="shared" si="7"/>
        <v>1.5079644737231006</v>
      </c>
      <c r="C7" s="4">
        <f t="shared" si="0"/>
        <v>27.946687245478877</v>
      </c>
      <c r="D7" s="4">
        <f t="shared" si="8"/>
        <v>35.946687245478877</v>
      </c>
      <c r="E7" s="4">
        <f t="shared" si="1"/>
        <v>38.946687245478877</v>
      </c>
      <c r="F7" s="8">
        <v>17</v>
      </c>
      <c r="G7" s="10">
        <f t="shared" si="2"/>
        <v>52.946687245478877</v>
      </c>
      <c r="H7" s="3">
        <f t="shared" si="3"/>
        <v>1.9972670984762864</v>
      </c>
      <c r="I7" s="3">
        <f t="shared" si="4"/>
        <v>0.49931677461907159</v>
      </c>
      <c r="J7" s="3">
        <f t="shared" si="5"/>
        <v>0.99863354923814318</v>
      </c>
      <c r="K7" s="4">
        <f t="shared" si="6"/>
        <v>25</v>
      </c>
      <c r="N7" t="s">
        <v>23</v>
      </c>
      <c r="O7">
        <v>8</v>
      </c>
      <c r="P7" t="s">
        <v>24</v>
      </c>
    </row>
    <row r="8" spans="1:19" x14ac:dyDescent="0.25">
      <c r="A8">
        <v>7.0000000000000007E-2</v>
      </c>
      <c r="B8" s="3">
        <f t="shared" si="7"/>
        <v>1.7592918860102844</v>
      </c>
      <c r="C8" s="4">
        <f t="shared" si="0"/>
        <v>24.452641740112796</v>
      </c>
      <c r="D8" s="4">
        <f t="shared" si="8"/>
        <v>32.452641740112796</v>
      </c>
      <c r="E8" s="4">
        <f t="shared" si="1"/>
        <v>35.452641740112796</v>
      </c>
      <c r="F8" s="8">
        <v>16</v>
      </c>
      <c r="G8" s="4">
        <f t="shared" si="2"/>
        <v>48.452641740112796</v>
      </c>
      <c r="H8" s="3">
        <f t="shared" si="3"/>
        <v>1.9852088978517317</v>
      </c>
      <c r="I8" s="3">
        <f t="shared" si="4"/>
        <v>0.49630222446293293</v>
      </c>
      <c r="J8" s="3">
        <f t="shared" si="5"/>
        <v>0.99260444892586586</v>
      </c>
      <c r="K8" s="4">
        <f t="shared" si="6"/>
        <v>24</v>
      </c>
      <c r="N8" t="s">
        <v>25</v>
      </c>
      <c r="O8">
        <v>3</v>
      </c>
      <c r="P8" t="s">
        <v>24</v>
      </c>
    </row>
    <row r="9" spans="1:19" x14ac:dyDescent="0.25">
      <c r="A9">
        <v>0.08</v>
      </c>
      <c r="B9" s="3">
        <f t="shared" si="7"/>
        <v>2.0106192982974678</v>
      </c>
      <c r="C9" s="4">
        <f t="shared" si="0"/>
        <v>21.696983971540053</v>
      </c>
      <c r="D9" s="4">
        <f t="shared" si="8"/>
        <v>29.696983971540053</v>
      </c>
      <c r="E9" s="4">
        <f t="shared" si="1"/>
        <v>32.69698397154005</v>
      </c>
      <c r="F9" s="8">
        <v>15</v>
      </c>
      <c r="G9" s="4">
        <f t="shared" si="2"/>
        <v>44.69698397154005</v>
      </c>
      <c r="H9" s="3">
        <f t="shared" si="3"/>
        <v>1.9894641502037664</v>
      </c>
      <c r="I9" s="3">
        <f t="shared" si="4"/>
        <v>0.49736603755094161</v>
      </c>
      <c r="J9" s="3">
        <f t="shared" si="5"/>
        <v>0.99473207510188322</v>
      </c>
      <c r="K9" s="4">
        <f t="shared" si="6"/>
        <v>23</v>
      </c>
    </row>
    <row r="10" spans="1:19" x14ac:dyDescent="0.25">
      <c r="A10">
        <v>0.09</v>
      </c>
      <c r="B10" s="3">
        <f t="shared" si="7"/>
        <v>2.2619467105846511</v>
      </c>
      <c r="C10" s="4">
        <f t="shared" si="0"/>
        <v>19.477548933942966</v>
      </c>
      <c r="D10" s="4">
        <f t="shared" si="8"/>
        <v>27.477548933942966</v>
      </c>
      <c r="E10" s="4">
        <f t="shared" si="1"/>
        <v>30.477548933942966</v>
      </c>
      <c r="F10" s="8">
        <v>14</v>
      </c>
      <c r="G10" s="10">
        <f t="shared" si="2"/>
        <v>41.47754893394297</v>
      </c>
      <c r="H10" s="3">
        <f t="shared" si="3"/>
        <v>1.9996218500026008</v>
      </c>
      <c r="I10" s="3">
        <f t="shared" si="4"/>
        <v>0.49990546250065021</v>
      </c>
      <c r="J10" s="3">
        <f t="shared" si="5"/>
        <v>0.99981092500130042</v>
      </c>
      <c r="K10" s="4">
        <f t="shared" si="6"/>
        <v>22</v>
      </c>
    </row>
    <row r="11" spans="1:19" x14ac:dyDescent="0.25">
      <c r="A11">
        <v>0.1</v>
      </c>
      <c r="B11" s="3">
        <f t="shared" si="7"/>
        <v>2.5132741228718345</v>
      </c>
      <c r="C11" s="4">
        <f t="shared" si="0"/>
        <v>17.65678715141286</v>
      </c>
      <c r="D11" s="4">
        <f t="shared" si="8"/>
        <v>25.65678715141286</v>
      </c>
      <c r="E11" s="4">
        <f t="shared" si="1"/>
        <v>28.65678715141286</v>
      </c>
      <c r="F11" s="8">
        <v>13</v>
      </c>
      <c r="G11" s="9">
        <f t="shared" si="2"/>
        <v>38.656787151412857</v>
      </c>
      <c r="H11" s="3">
        <f t="shared" si="3"/>
        <v>2.0104019740210997</v>
      </c>
      <c r="I11" s="3">
        <f t="shared" si="4"/>
        <v>0.50260049350527491</v>
      </c>
      <c r="J11" s="3">
        <f t="shared" si="5"/>
        <v>1.0052009870105498</v>
      </c>
      <c r="K11" s="4">
        <f t="shared" si="6"/>
        <v>21</v>
      </c>
      <c r="M11" t="s">
        <v>15</v>
      </c>
      <c r="N11" t="s">
        <v>16</v>
      </c>
      <c r="O11" t="s">
        <v>17</v>
      </c>
      <c r="P11" t="s">
        <v>18</v>
      </c>
      <c r="Q11" t="s">
        <v>21</v>
      </c>
      <c r="R11" s="1" t="s">
        <v>19</v>
      </c>
      <c r="S11" s="1" t="s">
        <v>20</v>
      </c>
    </row>
    <row r="12" spans="1:19" x14ac:dyDescent="0.25">
      <c r="A12">
        <v>0.11</v>
      </c>
      <c r="B12" s="3">
        <f t="shared" si="7"/>
        <v>2.7646015351590179</v>
      </c>
      <c r="C12" s="4">
        <f t="shared" si="0"/>
        <v>16.138995988509603</v>
      </c>
      <c r="D12" s="4">
        <f t="shared" si="8"/>
        <v>24.138995988509603</v>
      </c>
      <c r="E12" s="4">
        <f t="shared" si="1"/>
        <v>27.138995988509603</v>
      </c>
      <c r="F12" s="8">
        <v>12</v>
      </c>
      <c r="G12" s="10">
        <f t="shared" si="2"/>
        <v>36.138995988509606</v>
      </c>
      <c r="H12" s="3">
        <f t="shared" si="3"/>
        <v>2.0188657047911089</v>
      </c>
      <c r="I12" s="3">
        <f t="shared" si="4"/>
        <v>0.50471642619777723</v>
      </c>
      <c r="J12" s="3">
        <f t="shared" si="5"/>
        <v>1.0094328523955545</v>
      </c>
      <c r="K12" s="4">
        <f t="shared" si="6"/>
        <v>20</v>
      </c>
      <c r="M12">
        <v>0.5</v>
      </c>
      <c r="N12">
        <v>999.1</v>
      </c>
      <c r="O12" s="6">
        <v>1.1379999999999999E-3</v>
      </c>
      <c r="P12" s="6">
        <f>O12/N12</f>
        <v>1.1390251226103492E-6</v>
      </c>
      <c r="Q12">
        <f>O6</f>
        <v>0.12</v>
      </c>
      <c r="R12" s="5">
        <f>N12*M12*Q12/O12</f>
        <v>52676.625659050966</v>
      </c>
      <c r="S12" s="7">
        <f>M12*Q12/P12</f>
        <v>52676.625659050973</v>
      </c>
    </row>
    <row r="13" spans="1:19" x14ac:dyDescent="0.25">
      <c r="A13">
        <v>0.12</v>
      </c>
      <c r="B13" s="3">
        <f t="shared" si="7"/>
        <v>3.0159289474462012</v>
      </c>
      <c r="C13" s="4">
        <f t="shared" si="0"/>
        <v>14.856051280911808</v>
      </c>
      <c r="D13" s="4">
        <f t="shared" si="8"/>
        <v>22.856051280911807</v>
      </c>
      <c r="E13" s="4">
        <f t="shared" si="1"/>
        <v>25.856051280911807</v>
      </c>
      <c r="F13" s="8">
        <v>10.5</v>
      </c>
      <c r="G13" s="4">
        <f t="shared" si="2"/>
        <v>33.356051280911807</v>
      </c>
      <c r="H13" s="3">
        <f t="shared" si="3"/>
        <v>1.9853212386747061</v>
      </c>
      <c r="I13" s="3">
        <f t="shared" si="4"/>
        <v>0.49633030966867653</v>
      </c>
      <c r="J13" s="3">
        <f t="shared" si="5"/>
        <v>0.99266061933735306</v>
      </c>
      <c r="K13" s="4">
        <f t="shared" si="6"/>
        <v>18.5</v>
      </c>
      <c r="M13">
        <v>3</v>
      </c>
      <c r="N13">
        <v>999.1</v>
      </c>
      <c r="O13" s="6">
        <v>1.1379999999999999E-3</v>
      </c>
      <c r="P13" s="6">
        <f>O13/N13</f>
        <v>1.1390251226103492E-6</v>
      </c>
      <c r="Q13">
        <v>0.12</v>
      </c>
      <c r="R13" s="5">
        <f>N13*M13*Q13/O13</f>
        <v>316059.75395430584</v>
      </c>
      <c r="S13" s="7">
        <f>M13*Q13/P13</f>
        <v>316059.75395430584</v>
      </c>
    </row>
    <row r="14" spans="1:19" x14ac:dyDescent="0.25">
      <c r="A14">
        <v>0.13</v>
      </c>
      <c r="B14" s="3">
        <f t="shared" si="7"/>
        <v>3.267256359733385</v>
      </c>
      <c r="C14" s="4">
        <f t="shared" si="0"/>
        <v>13.75839587377552</v>
      </c>
      <c r="D14" s="4">
        <f t="shared" si="8"/>
        <v>21.75839587377552</v>
      </c>
      <c r="E14" s="4">
        <f t="shared" si="1"/>
        <v>24.75839587377552</v>
      </c>
      <c r="F14" s="8">
        <v>9.5</v>
      </c>
      <c r="G14" s="4">
        <f t="shared" si="2"/>
        <v>31.25839587377552</v>
      </c>
      <c r="H14" s="3">
        <f t="shared" si="3"/>
        <v>1.9832749515024581</v>
      </c>
      <c r="I14" s="3">
        <f t="shared" si="4"/>
        <v>0.49581873787561453</v>
      </c>
      <c r="J14" s="3">
        <f t="shared" si="5"/>
        <v>0.99163747575122907</v>
      </c>
      <c r="K14" s="4">
        <f t="shared" si="6"/>
        <v>17.5</v>
      </c>
    </row>
    <row r="15" spans="1:19" x14ac:dyDescent="0.25">
      <c r="A15">
        <v>0.14000000000000001</v>
      </c>
      <c r="B15" s="3">
        <f t="shared" si="7"/>
        <v>3.5185837720205688</v>
      </c>
      <c r="C15" s="4">
        <f t="shared" si="0"/>
        <v>12.809249792046055</v>
      </c>
      <c r="D15" s="4">
        <f t="shared" si="8"/>
        <v>20.809249792046053</v>
      </c>
      <c r="E15" s="4">
        <f t="shared" si="1"/>
        <v>23.809249792046053</v>
      </c>
      <c r="F15" s="8">
        <v>9</v>
      </c>
      <c r="G15" s="10">
        <f t="shared" si="2"/>
        <v>29.809249792046053</v>
      </c>
      <c r="H15" s="3">
        <f t="shared" si="3"/>
        <v>2.0158663454903896</v>
      </c>
      <c r="I15" s="3">
        <f t="shared" si="4"/>
        <v>0.50396658637259739</v>
      </c>
      <c r="J15" s="3">
        <f t="shared" si="5"/>
        <v>1.0079331727451948</v>
      </c>
      <c r="K15" s="4">
        <f t="shared" si="6"/>
        <v>17</v>
      </c>
    </row>
    <row r="16" spans="1:19" x14ac:dyDescent="0.25">
      <c r="A16">
        <v>0.15</v>
      </c>
      <c r="B16" s="3">
        <f t="shared" si="7"/>
        <v>3.7699111843077517</v>
      </c>
      <c r="C16" s="4">
        <f t="shared" si="0"/>
        <v>11.980813567686223</v>
      </c>
      <c r="D16" s="4">
        <f t="shared" si="8"/>
        <v>19.980813567686223</v>
      </c>
      <c r="E16" s="4">
        <f t="shared" si="1"/>
        <v>22.980813567686223</v>
      </c>
      <c r="F16" s="8">
        <v>8</v>
      </c>
      <c r="G16" s="9">
        <f t="shared" si="2"/>
        <v>27.980813567686223</v>
      </c>
      <c r="H16" s="3">
        <f t="shared" si="3"/>
        <v>2.002878300767466</v>
      </c>
      <c r="I16" s="3">
        <f t="shared" si="4"/>
        <v>0.50071957519186649</v>
      </c>
      <c r="J16" s="3">
        <f t="shared" si="5"/>
        <v>1.001439150383733</v>
      </c>
      <c r="K16" s="4">
        <f t="shared" si="6"/>
        <v>16</v>
      </c>
    </row>
    <row r="17" spans="1:11" x14ac:dyDescent="0.25">
      <c r="A17">
        <v>0.16</v>
      </c>
      <c r="B17" s="3">
        <f t="shared" si="7"/>
        <v>4.0212385965949355</v>
      </c>
      <c r="C17" s="4">
        <f t="shared" si="0"/>
        <v>11.251725724946704</v>
      </c>
      <c r="D17" s="4">
        <f t="shared" si="8"/>
        <v>19.251725724946702</v>
      </c>
      <c r="E17" s="4">
        <f t="shared" si="1"/>
        <v>22.251725724946702</v>
      </c>
      <c r="F17" s="8">
        <v>7</v>
      </c>
      <c r="G17" s="10">
        <f t="shared" si="2"/>
        <v>26.251725724946702</v>
      </c>
      <c r="H17" s="3">
        <f t="shared" si="3"/>
        <v>1.9832059961397934</v>
      </c>
      <c r="I17" s="3">
        <f t="shared" si="4"/>
        <v>0.49580149903494836</v>
      </c>
      <c r="J17" s="3">
        <f t="shared" si="5"/>
        <v>0.99160299806989671</v>
      </c>
      <c r="K17" s="4">
        <f t="shared" si="6"/>
        <v>15</v>
      </c>
    </row>
    <row r="18" spans="1:11" x14ac:dyDescent="0.25">
      <c r="A18">
        <v>0.17</v>
      </c>
      <c r="B18" s="3">
        <f t="shared" si="7"/>
        <v>4.2725660088821193</v>
      </c>
      <c r="C18" s="4">
        <f t="shared" si="0"/>
        <v>10.60532504612909</v>
      </c>
      <c r="D18" s="4">
        <f t="shared" si="8"/>
        <v>18.605325046129089</v>
      </c>
      <c r="E18" s="4">
        <f t="shared" si="1"/>
        <v>21.605325046129089</v>
      </c>
      <c r="F18" s="8">
        <v>6.5</v>
      </c>
      <c r="G18" s="4">
        <f t="shared" si="2"/>
        <v>25.105325046129089</v>
      </c>
      <c r="H18" s="3">
        <f t="shared" si="3"/>
        <v>2.0019004123611142</v>
      </c>
      <c r="I18" s="3">
        <f t="shared" si="4"/>
        <v>0.50047510309027854</v>
      </c>
      <c r="J18" s="3">
        <f t="shared" si="5"/>
        <v>1.0009502061805571</v>
      </c>
      <c r="K18" s="4">
        <f t="shared" si="6"/>
        <v>14.5</v>
      </c>
    </row>
    <row r="19" spans="1:11" x14ac:dyDescent="0.25">
      <c r="A19">
        <v>0.18</v>
      </c>
      <c r="B19" s="3">
        <f t="shared" si="7"/>
        <v>4.5238934211693023</v>
      </c>
      <c r="C19" s="4">
        <f t="shared" si="0"/>
        <v>10.028439759820365</v>
      </c>
      <c r="D19" s="4">
        <f t="shared" si="8"/>
        <v>18.028439759820365</v>
      </c>
      <c r="E19" s="4">
        <f t="shared" si="1"/>
        <v>21.028439759820365</v>
      </c>
      <c r="F19" s="8">
        <v>6</v>
      </c>
      <c r="G19" s="4">
        <f t="shared" si="2"/>
        <v>24.028439759820365</v>
      </c>
      <c r="H19" s="3">
        <f t="shared" si="3"/>
        <v>2.0168583537317368</v>
      </c>
      <c r="I19" s="3">
        <f t="shared" si="4"/>
        <v>0.50421458843293421</v>
      </c>
      <c r="J19" s="3">
        <f t="shared" si="5"/>
        <v>1.0084291768658684</v>
      </c>
      <c r="K19" s="4">
        <f t="shared" si="6"/>
        <v>14</v>
      </c>
    </row>
    <row r="20" spans="1:11" x14ac:dyDescent="0.25">
      <c r="A20">
        <v>0.19</v>
      </c>
      <c r="B20" s="3">
        <f t="shared" si="7"/>
        <v>4.7752208334564852</v>
      </c>
      <c r="C20" s="4">
        <f t="shared" si="0"/>
        <v>9.5105285731977904</v>
      </c>
      <c r="D20" s="4">
        <f t="shared" si="8"/>
        <v>17.510528573197789</v>
      </c>
      <c r="E20" s="4">
        <f t="shared" si="1"/>
        <v>20.510528573197789</v>
      </c>
      <c r="F20" s="8">
        <v>5</v>
      </c>
      <c r="G20" s="4">
        <f t="shared" si="2"/>
        <v>22.510528573197789</v>
      </c>
      <c r="H20" s="3">
        <f t="shared" si="3"/>
        <v>1.9789893499690496</v>
      </c>
      <c r="I20" s="3">
        <f t="shared" si="4"/>
        <v>0.49474733749226241</v>
      </c>
      <c r="J20" s="3">
        <f t="shared" si="5"/>
        <v>0.98949467498452481</v>
      </c>
      <c r="K20" s="4">
        <f t="shared" si="6"/>
        <v>13</v>
      </c>
    </row>
    <row r="21" spans="1:11" x14ac:dyDescent="0.25">
      <c r="A21">
        <v>0.2</v>
      </c>
      <c r="B21" s="3">
        <f t="shared" si="7"/>
        <v>5.026548245743669</v>
      </c>
      <c r="C21" s="4">
        <f t="shared" si="0"/>
        <v>9.04306107903769</v>
      </c>
      <c r="D21" s="4">
        <f t="shared" si="8"/>
        <v>17.043061079037692</v>
      </c>
      <c r="E21" s="4">
        <f t="shared" si="1"/>
        <v>20.043061079037692</v>
      </c>
      <c r="F21" s="8">
        <v>4.5</v>
      </c>
      <c r="G21" s="9">
        <f t="shared" si="2"/>
        <v>21.543061079037692</v>
      </c>
      <c r="H21" s="3">
        <f t="shared" si="3"/>
        <v>1.9843752187533457</v>
      </c>
      <c r="I21" s="3">
        <f t="shared" si="4"/>
        <v>0.49609380468833641</v>
      </c>
      <c r="J21" s="3">
        <f t="shared" si="5"/>
        <v>0.99218760937667283</v>
      </c>
      <c r="K21" s="4">
        <f t="shared" si="6"/>
        <v>12.5</v>
      </c>
    </row>
    <row r="22" spans="1:11" x14ac:dyDescent="0.25">
      <c r="A22">
        <v>0.21</v>
      </c>
      <c r="B22" s="3">
        <f t="shared" si="7"/>
        <v>5.2778756580308519</v>
      </c>
      <c r="C22" s="4">
        <f t="shared" si="0"/>
        <v>8.6190639078967592</v>
      </c>
      <c r="D22" s="4">
        <f t="shared" si="8"/>
        <v>16.619063907896759</v>
      </c>
      <c r="E22" s="4">
        <f t="shared" si="1"/>
        <v>19.619063907896759</v>
      </c>
      <c r="F22" s="8">
        <v>4</v>
      </c>
      <c r="G22" s="10">
        <f t="shared" si="2"/>
        <v>20.619063907896759</v>
      </c>
      <c r="H22" s="3">
        <f t="shared" si="3"/>
        <v>1.9858274904784528</v>
      </c>
      <c r="I22" s="3">
        <f t="shared" si="4"/>
        <v>0.49645687261961319</v>
      </c>
      <c r="J22" s="3">
        <f t="shared" si="5"/>
        <v>0.99291374523922638</v>
      </c>
      <c r="K22" s="4">
        <f t="shared" si="6"/>
        <v>12</v>
      </c>
    </row>
    <row r="23" spans="1:11" x14ac:dyDescent="0.25">
      <c r="A23">
        <v>0.22</v>
      </c>
      <c r="B23" s="3">
        <f>A23*$O$4</f>
        <v>5.5292030703180357</v>
      </c>
      <c r="C23" s="4">
        <f>DEGREES(ATAN($O$2/B23))</f>
        <v>8.2327835421701749</v>
      </c>
      <c r="D23" s="4">
        <f t="shared" ref="D23" si="9">C23+8</f>
        <v>16.232783542170175</v>
      </c>
      <c r="E23" s="4">
        <f t="shared" si="1"/>
        <v>19.232783542170175</v>
      </c>
      <c r="F23" s="8">
        <v>3.5</v>
      </c>
      <c r="G23" s="10">
        <f t="shared" ref="G23" si="10">D23+F23</f>
        <v>19.732783542170175</v>
      </c>
      <c r="H23" s="3">
        <f t="shared" ref="H23" si="11">2*PI()*A23*$O$3*TAN(RADIANS(G23))</f>
        <v>1.9833113443409156</v>
      </c>
      <c r="I23" s="3">
        <f>H23/$O$3</f>
        <v>0.4958278360852289</v>
      </c>
      <c r="J23" s="3">
        <f>I23/$O$5</f>
        <v>0.9916556721704578</v>
      </c>
      <c r="K23" s="4">
        <f t="shared" si="6"/>
        <v>11.5</v>
      </c>
    </row>
    <row r="24" spans="1:11" x14ac:dyDescent="0.25">
      <c r="A24">
        <v>0.23</v>
      </c>
      <c r="B24" s="3">
        <f>A24*$O$4</f>
        <v>5.7805304826052195</v>
      </c>
      <c r="C24" s="4">
        <f>DEGREES(ATAN($O$2/B24))</f>
        <v>7.8794325068528464</v>
      </c>
      <c r="D24" s="4">
        <f>C24+8</f>
        <v>15.879432506852847</v>
      </c>
      <c r="E24" s="4">
        <f>D24+$O$8</f>
        <v>18.879432506852847</v>
      </c>
      <c r="F24" s="8">
        <v>3</v>
      </c>
      <c r="G24" s="10">
        <f>D24+F24</f>
        <v>18.879432506852847</v>
      </c>
      <c r="H24" s="3">
        <f>2*PI()*A24*$O$3*TAN(RADIANS(G24))</f>
        <v>1.9767999488642214</v>
      </c>
      <c r="I24" s="3">
        <f>H24/$O$3</f>
        <v>0.49419998721605535</v>
      </c>
      <c r="J24" s="3">
        <f>I24/$O$5</f>
        <v>0.9883999744321107</v>
      </c>
      <c r="K24" s="4">
        <f t="shared" si="6"/>
        <v>11</v>
      </c>
    </row>
    <row r="25" spans="1:11" x14ac:dyDescent="0.25">
      <c r="A25">
        <v>0.24</v>
      </c>
      <c r="B25" s="3">
        <f>A25*$O$4</f>
        <v>6.0318578948924024</v>
      </c>
      <c r="C25" s="4">
        <f t="shared" ref="C25:C26" si="12">DEGREES(ATAN($O$2/B25))</f>
        <v>7.5549959992198668</v>
      </c>
      <c r="D25" s="4">
        <f t="shared" ref="D25:D26" si="13">C25+8</f>
        <v>15.554995999219866</v>
      </c>
      <c r="E25" s="4">
        <f t="shared" si="1"/>
        <v>18.554995999219866</v>
      </c>
      <c r="F25" s="8">
        <v>3</v>
      </c>
      <c r="G25" s="4">
        <f t="shared" ref="G25:G26" si="14">D25+F25</f>
        <v>18.554995999219866</v>
      </c>
      <c r="H25" s="3">
        <f t="shared" ref="H25:H26" si="15">2*PI()*A25*$O$3*TAN(RADIANS(G25))</f>
        <v>2.0246714220109867</v>
      </c>
      <c r="I25" s="3">
        <f t="shared" ref="I25:I26" si="16">H25/$O$3</f>
        <v>0.50616785550274668</v>
      </c>
      <c r="J25" s="3">
        <f t="shared" ref="J25:J26" si="17">I25/$O$5</f>
        <v>1.0123357110054934</v>
      </c>
      <c r="K25" s="4">
        <f t="shared" si="6"/>
        <v>11</v>
      </c>
    </row>
    <row r="26" spans="1:11" x14ac:dyDescent="0.25">
      <c r="A26">
        <v>0.25</v>
      </c>
      <c r="B26" s="3">
        <f t="shared" ref="B26" si="18">A26*$O$4</f>
        <v>6.2831853071795862</v>
      </c>
      <c r="C26" s="4">
        <f t="shared" si="12"/>
        <v>7.2560829106409406</v>
      </c>
      <c r="D26" s="4">
        <f t="shared" si="13"/>
        <v>15.256082910640941</v>
      </c>
      <c r="E26" s="4">
        <f t="shared" si="1"/>
        <v>18.256082910640941</v>
      </c>
      <c r="F26" s="8">
        <v>2.5</v>
      </c>
      <c r="G26" s="9">
        <f t="shared" si="14"/>
        <v>17.756082910640941</v>
      </c>
      <c r="H26" s="3">
        <f t="shared" si="15"/>
        <v>2.0119989158152989</v>
      </c>
      <c r="I26" s="3">
        <f t="shared" si="16"/>
        <v>0.50299972895382472</v>
      </c>
      <c r="J26" s="3">
        <f t="shared" si="17"/>
        <v>1.0059994579076494</v>
      </c>
      <c r="K26" s="4">
        <f t="shared" si="6"/>
        <v>10.5</v>
      </c>
    </row>
    <row r="30" spans="1:11" x14ac:dyDescent="0.25">
      <c r="F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B1" workbookViewId="0">
      <selection activeCell="J11" sqref="J11:J18"/>
    </sheetView>
  </sheetViews>
  <sheetFormatPr defaultRowHeight="15" x14ac:dyDescent="0.25"/>
  <cols>
    <col min="1" max="1" width="20.42578125" customWidth="1"/>
    <col min="2" max="2" width="16.7109375" customWidth="1"/>
    <col min="3" max="3" width="17.42578125" customWidth="1"/>
    <col min="4" max="4" width="17.28515625" customWidth="1"/>
    <col min="5" max="5" width="32.140625" customWidth="1"/>
    <col min="6" max="6" width="32.5703125" customWidth="1"/>
    <col min="7" max="7" width="52.140625" customWidth="1"/>
    <col min="8" max="8" width="22.5703125" customWidth="1"/>
    <col min="9" max="9" width="25" customWidth="1"/>
    <col min="10" max="10" width="23.140625" customWidth="1"/>
  </cols>
  <sheetData>
    <row r="1" spans="1:10" x14ac:dyDescent="0.25">
      <c r="A1" s="12" t="s">
        <v>3</v>
      </c>
      <c r="B1">
        <v>0.25</v>
      </c>
      <c r="C1" t="s">
        <v>4</v>
      </c>
      <c r="D1" s="18" t="s">
        <v>15</v>
      </c>
      <c r="E1" s="18" t="s">
        <v>16</v>
      </c>
      <c r="F1" s="18" t="s">
        <v>17</v>
      </c>
      <c r="G1" s="18" t="s">
        <v>18</v>
      </c>
      <c r="H1" s="18" t="s">
        <v>21</v>
      </c>
      <c r="I1" s="18" t="s">
        <v>19</v>
      </c>
      <c r="J1" s="18" t="s">
        <v>20</v>
      </c>
    </row>
    <row r="2" spans="1:10" x14ac:dyDescent="0.25">
      <c r="A2" s="12" t="s">
        <v>1</v>
      </c>
      <c r="B2">
        <v>1</v>
      </c>
      <c r="C2" t="s">
        <v>6</v>
      </c>
      <c r="D2" s="13">
        <v>0.5</v>
      </c>
      <c r="E2" s="13">
        <v>999.1</v>
      </c>
      <c r="F2" s="19">
        <v>1.1379999999999999E-3</v>
      </c>
      <c r="G2" s="19">
        <f>F2/E2</f>
        <v>1.1390251226103492E-6</v>
      </c>
      <c r="H2" s="13">
        <v>0.12</v>
      </c>
      <c r="I2" s="20">
        <f>E2*D2*H2/F2</f>
        <v>52676.625659050966</v>
      </c>
      <c r="J2" s="21">
        <f>D2*H2/G2</f>
        <v>52676.625659050973</v>
      </c>
    </row>
    <row r="3" spans="1:10" x14ac:dyDescent="0.25">
      <c r="A3" s="12" t="s">
        <v>7</v>
      </c>
      <c r="B3">
        <v>8</v>
      </c>
      <c r="C3" t="s">
        <v>8</v>
      </c>
      <c r="D3" s="13">
        <v>3</v>
      </c>
      <c r="E3" s="13">
        <v>999.1</v>
      </c>
      <c r="F3" s="19">
        <v>1.1379999999999999E-3</v>
      </c>
      <c r="G3" s="19">
        <f>F3/E3</f>
        <v>1.1390251226103492E-6</v>
      </c>
      <c r="H3" s="13">
        <v>0.12</v>
      </c>
      <c r="I3" s="20">
        <f>E3*D3*H3/F3</f>
        <v>316059.75395430584</v>
      </c>
      <c r="J3" s="21">
        <f>D3*H3/G3</f>
        <v>316059.75395430584</v>
      </c>
    </row>
    <row r="4" spans="1:10" x14ac:dyDescent="0.25">
      <c r="A4" s="12" t="s">
        <v>9</v>
      </c>
      <c r="B4" s="2">
        <f>2*PI()*B3</f>
        <v>50.26548245743669</v>
      </c>
      <c r="C4" t="s">
        <v>10</v>
      </c>
    </row>
    <row r="5" spans="1:10" x14ac:dyDescent="0.25">
      <c r="A5" s="12" t="s">
        <v>13</v>
      </c>
      <c r="B5">
        <f>$A$23*2+0.06</f>
        <v>0.06</v>
      </c>
      <c r="C5" t="s">
        <v>4</v>
      </c>
    </row>
    <row r="6" spans="1:10" x14ac:dyDescent="0.25">
      <c r="A6" s="12" t="s">
        <v>21</v>
      </c>
      <c r="B6">
        <v>0.12</v>
      </c>
      <c r="C6" t="s">
        <v>4</v>
      </c>
    </row>
    <row r="7" spans="1:10" x14ac:dyDescent="0.25">
      <c r="A7" s="12" t="s">
        <v>23</v>
      </c>
      <c r="B7">
        <v>0</v>
      </c>
      <c r="C7" t="s">
        <v>24</v>
      </c>
    </row>
    <row r="8" spans="1:10" x14ac:dyDescent="0.25">
      <c r="A8" s="12" t="s">
        <v>25</v>
      </c>
      <c r="B8">
        <v>3</v>
      </c>
      <c r="C8" t="s">
        <v>24</v>
      </c>
    </row>
    <row r="9" spans="1:10" ht="15.75" thickBot="1" x14ac:dyDescent="0.3"/>
    <row r="10" spans="1:10" ht="16.5" thickTop="1" thickBot="1" x14ac:dyDescent="0.3">
      <c r="A10" s="15" t="s">
        <v>33</v>
      </c>
      <c r="B10" s="16" t="s">
        <v>32</v>
      </c>
      <c r="C10" s="16" t="s">
        <v>30</v>
      </c>
      <c r="D10" s="16" t="s">
        <v>31</v>
      </c>
      <c r="E10" s="16" t="s">
        <v>34</v>
      </c>
      <c r="F10" s="16" t="s">
        <v>35</v>
      </c>
      <c r="G10" s="16" t="s">
        <v>37</v>
      </c>
      <c r="H10" s="16" t="s">
        <v>36</v>
      </c>
      <c r="I10" s="11" t="s">
        <v>38</v>
      </c>
      <c r="J10" s="22" t="s">
        <v>39</v>
      </c>
    </row>
    <row r="11" spans="1:10" ht="15.75" thickTop="1" x14ac:dyDescent="0.25">
      <c r="A11" s="13">
        <v>0.5</v>
      </c>
      <c r="B11" s="13">
        <v>0.03</v>
      </c>
      <c r="C11" s="14">
        <f>A11/(2*B11)</f>
        <v>8.3333333333333339</v>
      </c>
      <c r="D11" s="14">
        <f>B11*$B$4</f>
        <v>1.5079644737231006</v>
      </c>
      <c r="E11" s="17">
        <f>ATAN($B$2/D11)</f>
        <v>0.58556097632220594</v>
      </c>
      <c r="F11" s="17">
        <f xml:space="preserve"> E11/PI() *180 +$B$7</f>
        <v>33.550172590822335</v>
      </c>
      <c r="G11" s="13">
        <v>6</v>
      </c>
      <c r="H11" s="17">
        <f>F11+G11</f>
        <v>39.550172590822335</v>
      </c>
      <c r="I11" s="14">
        <f>ATAN(A11/(2*PI()*B11))/PI()*180</f>
        <v>69.344002617660351</v>
      </c>
      <c r="J11" s="17">
        <f>I11-H11</f>
        <v>29.793830026838016</v>
      </c>
    </row>
    <row r="12" spans="1:10" x14ac:dyDescent="0.25">
      <c r="A12" s="13">
        <v>0.5</v>
      </c>
      <c r="B12" s="13">
        <v>0.04</v>
      </c>
      <c r="C12" s="14">
        <f t="shared" ref="C12:C35" si="0">A12/(2*B12)</f>
        <v>6.25</v>
      </c>
      <c r="D12" s="14">
        <f t="shared" ref="D12:D35" si="1">B12*$B$4</f>
        <v>2.0106192982974678</v>
      </c>
      <c r="E12" s="17">
        <f t="shared" ref="E12:E35" si="2">ATAN($B$2/D12)</f>
        <v>0.46153273589511584</v>
      </c>
      <c r="F12" s="17">
        <f t="shared" ref="F12:F35" si="3" xml:space="preserve"> E12/PI() *180 +$B$7</f>
        <v>26.443877873916215</v>
      </c>
      <c r="G12" s="13">
        <v>6</v>
      </c>
      <c r="H12" s="17">
        <f t="shared" ref="H12:H35" si="4">F12+G12</f>
        <v>32.443877873916215</v>
      </c>
      <c r="I12" s="14">
        <f t="shared" ref="I12:I18" si="5">ATAN(A12/(2*PI()*B12))/PI()*180</f>
        <v>63.313389897784695</v>
      </c>
      <c r="J12" s="17">
        <f t="shared" ref="J12:J18" si="6">I12-H12</f>
        <v>30.869512023868481</v>
      </c>
    </row>
    <row r="13" spans="1:10" x14ac:dyDescent="0.25">
      <c r="A13" s="13">
        <v>0.5</v>
      </c>
      <c r="B13" s="13">
        <v>0.05</v>
      </c>
      <c r="C13" s="14">
        <f t="shared" si="0"/>
        <v>5</v>
      </c>
      <c r="D13" s="14">
        <f t="shared" si="1"/>
        <v>2.5132741228718345</v>
      </c>
      <c r="E13" s="17">
        <f t="shared" si="2"/>
        <v>0.37868380805580965</v>
      </c>
      <c r="F13" s="17">
        <f t="shared" si="3"/>
        <v>21.696983971540057</v>
      </c>
      <c r="G13" s="13">
        <v>6</v>
      </c>
      <c r="H13" s="17">
        <f t="shared" si="4"/>
        <v>27.696983971540057</v>
      </c>
      <c r="I13" s="14">
        <f t="shared" si="5"/>
        <v>57.858092364657942</v>
      </c>
      <c r="J13" s="17">
        <f t="shared" si="6"/>
        <v>30.161108393117885</v>
      </c>
    </row>
    <row r="14" spans="1:10" x14ac:dyDescent="0.25">
      <c r="A14" s="13">
        <v>0.5</v>
      </c>
      <c r="B14" s="13">
        <v>0.06</v>
      </c>
      <c r="C14" s="14">
        <f t="shared" si="0"/>
        <v>4.166666666666667</v>
      </c>
      <c r="D14" s="14">
        <f t="shared" si="1"/>
        <v>3.0159289474462012</v>
      </c>
      <c r="E14" s="17">
        <f t="shared" si="2"/>
        <v>0.32016523671905195</v>
      </c>
      <c r="F14" s="17">
        <f t="shared" si="3"/>
        <v>18.344116810808611</v>
      </c>
      <c r="G14" s="13">
        <v>6</v>
      </c>
      <c r="H14" s="17">
        <f t="shared" si="4"/>
        <v>24.344116810808611</v>
      </c>
      <c r="I14" s="14">
        <f t="shared" si="5"/>
        <v>52.984355426817935</v>
      </c>
      <c r="J14" s="17">
        <f t="shared" si="6"/>
        <v>28.640238616009324</v>
      </c>
    </row>
    <row r="15" spans="1:10" x14ac:dyDescent="0.25">
      <c r="A15" s="13">
        <v>0.5</v>
      </c>
      <c r="B15" s="13">
        <v>7.0000000000000007E-2</v>
      </c>
      <c r="C15" s="14">
        <f t="shared" si="0"/>
        <v>3.5714285714285712</v>
      </c>
      <c r="D15" s="14">
        <f t="shared" si="1"/>
        <v>3.5185837720205688</v>
      </c>
      <c r="E15" s="17">
        <f t="shared" si="2"/>
        <v>0.2769039624480919</v>
      </c>
      <c r="F15" s="17">
        <f t="shared" si="3"/>
        <v>15.865428378724701</v>
      </c>
      <c r="G15" s="13">
        <v>6</v>
      </c>
      <c r="H15" s="17">
        <f t="shared" si="4"/>
        <v>21.865428378724701</v>
      </c>
      <c r="I15" s="14">
        <f t="shared" si="5"/>
        <v>48.663657368854381</v>
      </c>
      <c r="J15" s="17">
        <f t="shared" si="6"/>
        <v>26.79822899012968</v>
      </c>
    </row>
    <row r="16" spans="1:10" x14ac:dyDescent="0.25">
      <c r="A16" s="13">
        <v>0.5</v>
      </c>
      <c r="B16" s="13">
        <v>0.08</v>
      </c>
      <c r="C16" s="14">
        <f t="shared" si="0"/>
        <v>3.125</v>
      </c>
      <c r="D16" s="14">
        <f t="shared" si="1"/>
        <v>4.0212385965949355</v>
      </c>
      <c r="E16" s="17">
        <f t="shared" si="2"/>
        <v>0.24373554680507903</v>
      </c>
      <c r="F16" s="17">
        <f t="shared" si="3"/>
        <v>13.965018149244365</v>
      </c>
      <c r="G16" s="13">
        <v>6</v>
      </c>
      <c r="H16" s="17">
        <f t="shared" si="4"/>
        <v>19.965018149244365</v>
      </c>
      <c r="I16" s="14">
        <f t="shared" si="5"/>
        <v>44.848292867834715</v>
      </c>
      <c r="J16" s="17">
        <f t="shared" si="6"/>
        <v>24.88327471859035</v>
      </c>
    </row>
    <row r="17" spans="1:10" x14ac:dyDescent="0.25">
      <c r="A17" s="13">
        <v>0.5</v>
      </c>
      <c r="B17" s="13">
        <v>0.09</v>
      </c>
      <c r="C17" s="14">
        <f t="shared" si="0"/>
        <v>2.7777777777777777</v>
      </c>
      <c r="D17" s="14">
        <f t="shared" si="1"/>
        <v>4.5238934211693023</v>
      </c>
      <c r="E17" s="17">
        <f t="shared" si="2"/>
        <v>0.21755021061071744</v>
      </c>
      <c r="F17" s="17">
        <f t="shared" si="3"/>
        <v>12.464708900176291</v>
      </c>
      <c r="G17" s="13">
        <v>6</v>
      </c>
      <c r="H17" s="17">
        <f t="shared" si="4"/>
        <v>18.464708900176291</v>
      </c>
      <c r="I17" s="14">
        <f t="shared" si="5"/>
        <v>41.482925210750736</v>
      </c>
      <c r="J17" s="17">
        <f t="shared" si="6"/>
        <v>23.018216310574445</v>
      </c>
    </row>
    <row r="18" spans="1:10" x14ac:dyDescent="0.25">
      <c r="A18" s="13">
        <v>0.5</v>
      </c>
      <c r="B18" s="13">
        <v>0.1</v>
      </c>
      <c r="C18" s="14">
        <f t="shared" si="0"/>
        <v>2.5</v>
      </c>
      <c r="D18" s="14">
        <f t="shared" si="1"/>
        <v>5.026548245743669</v>
      </c>
      <c r="E18" s="17">
        <f t="shared" si="2"/>
        <v>0.19637966043166588</v>
      </c>
      <c r="F18" s="17">
        <f t="shared" si="3"/>
        <v>11.251725724946706</v>
      </c>
      <c r="G18" s="13">
        <v>6</v>
      </c>
      <c r="H18" s="17">
        <f t="shared" si="4"/>
        <v>17.251725724946706</v>
      </c>
      <c r="I18" s="14">
        <f t="shared" si="5"/>
        <v>38.511887253966584</v>
      </c>
      <c r="J18" s="17">
        <f t="shared" si="6"/>
        <v>21.260161529019879</v>
      </c>
    </row>
    <row r="19" spans="1:10" x14ac:dyDescent="0.25">
      <c r="A19" s="13"/>
      <c r="B19" s="13"/>
      <c r="C19" s="14"/>
      <c r="D19" s="14"/>
      <c r="E19" s="17"/>
      <c r="F19" s="17"/>
      <c r="G19" s="13"/>
      <c r="H19" s="17"/>
      <c r="I19" s="13"/>
      <c r="J19" s="13"/>
    </row>
    <row r="20" spans="1:10" x14ac:dyDescent="0.25">
      <c r="A20" s="13"/>
      <c r="B20" s="13"/>
      <c r="C20" s="14"/>
      <c r="D20" s="14"/>
      <c r="E20" s="17"/>
      <c r="F20" s="17"/>
      <c r="G20" s="13"/>
      <c r="H20" s="17"/>
      <c r="I20" s="13"/>
      <c r="J20" s="13"/>
    </row>
    <row r="21" spans="1:10" x14ac:dyDescent="0.25">
      <c r="A21" s="13"/>
      <c r="B21" s="13"/>
      <c r="C21" s="14"/>
      <c r="D21" s="14"/>
      <c r="E21" s="17"/>
      <c r="F21" s="17"/>
      <c r="G21" s="13"/>
      <c r="H21" s="17"/>
      <c r="I21" s="13"/>
      <c r="J21" s="13"/>
    </row>
    <row r="22" spans="1:10" x14ac:dyDescent="0.25">
      <c r="A22" s="13"/>
      <c r="B22" s="13"/>
      <c r="C22" s="14"/>
      <c r="D22" s="14"/>
      <c r="E22" s="17"/>
      <c r="F22" s="17"/>
      <c r="G22" s="13"/>
      <c r="H22" s="17"/>
      <c r="I22" s="13"/>
      <c r="J22" s="13"/>
    </row>
    <row r="23" spans="1:10" x14ac:dyDescent="0.25">
      <c r="A23" s="13"/>
      <c r="B23" s="13"/>
      <c r="C23" s="14"/>
      <c r="D23" s="14"/>
      <c r="E23" s="17"/>
      <c r="F23" s="17"/>
      <c r="G23" s="13"/>
      <c r="H23" s="17"/>
      <c r="I23" s="13"/>
      <c r="J23" s="13"/>
    </row>
    <row r="24" spans="1:10" x14ac:dyDescent="0.25">
      <c r="A24" s="13"/>
      <c r="B24" s="13"/>
      <c r="C24" s="14"/>
      <c r="D24" s="14"/>
      <c r="E24" s="17"/>
      <c r="F24" s="17"/>
      <c r="G24" s="13"/>
      <c r="H24" s="17"/>
      <c r="I24" s="13"/>
      <c r="J24" s="13"/>
    </row>
    <row r="25" spans="1:10" x14ac:dyDescent="0.25">
      <c r="A25" s="13"/>
      <c r="B25" s="13"/>
      <c r="C25" s="14"/>
      <c r="D25" s="14"/>
      <c r="E25" s="17"/>
      <c r="F25" s="17"/>
      <c r="G25" s="13"/>
      <c r="H25" s="17"/>
      <c r="I25" s="13"/>
      <c r="J25" s="13"/>
    </row>
    <row r="26" spans="1:10" x14ac:dyDescent="0.25">
      <c r="A26" s="13"/>
      <c r="B26" s="13"/>
      <c r="C26" s="14"/>
      <c r="D26" s="14"/>
      <c r="E26" s="17"/>
      <c r="F26" s="17"/>
      <c r="G26" s="13"/>
      <c r="H26" s="17"/>
      <c r="I26" s="13"/>
      <c r="J26" s="13"/>
    </row>
    <row r="27" spans="1:10" x14ac:dyDescent="0.25">
      <c r="A27" s="13"/>
      <c r="B27" s="13"/>
      <c r="C27" s="14"/>
      <c r="D27" s="14"/>
      <c r="E27" s="17"/>
      <c r="F27" s="17"/>
      <c r="G27" s="13"/>
      <c r="H27" s="17"/>
      <c r="I27" s="13"/>
      <c r="J27" s="13"/>
    </row>
    <row r="28" spans="1:10" x14ac:dyDescent="0.25">
      <c r="A28" s="13"/>
      <c r="B28" s="13"/>
      <c r="C28" s="14"/>
      <c r="D28" s="14"/>
      <c r="E28" s="17"/>
      <c r="F28" s="17"/>
      <c r="G28" s="13"/>
      <c r="H28" s="17"/>
      <c r="I28" s="13"/>
      <c r="J28" s="13"/>
    </row>
    <row r="29" spans="1:10" x14ac:dyDescent="0.25">
      <c r="A29" s="13"/>
      <c r="B29" s="13"/>
      <c r="C29" s="14"/>
      <c r="D29" s="14"/>
      <c r="E29" s="17"/>
      <c r="F29" s="17"/>
      <c r="G29" s="13"/>
      <c r="H29" s="17"/>
      <c r="I29" s="13"/>
      <c r="J29" s="13"/>
    </row>
    <row r="30" spans="1:10" x14ac:dyDescent="0.25">
      <c r="A30" s="13"/>
      <c r="B30" s="13"/>
      <c r="C30" s="14"/>
      <c r="D30" s="14"/>
      <c r="E30" s="17"/>
      <c r="F30" s="17"/>
      <c r="G30" s="13"/>
      <c r="H30" s="17"/>
      <c r="I30" s="13"/>
      <c r="J30" s="13"/>
    </row>
    <row r="31" spans="1:10" x14ac:dyDescent="0.25">
      <c r="A31" s="13"/>
      <c r="B31" s="13"/>
      <c r="C31" s="14"/>
      <c r="D31" s="14"/>
      <c r="E31" s="17"/>
      <c r="F31" s="17"/>
      <c r="G31" s="13"/>
      <c r="H31" s="17"/>
      <c r="I31" s="13"/>
      <c r="J31" s="13"/>
    </row>
    <row r="32" spans="1:10" x14ac:dyDescent="0.25">
      <c r="A32" s="13"/>
      <c r="B32" s="13"/>
      <c r="C32" s="14"/>
      <c r="D32" s="14"/>
      <c r="E32" s="17"/>
      <c r="F32" s="17"/>
      <c r="G32" s="13"/>
      <c r="H32" s="17"/>
      <c r="I32" s="13"/>
      <c r="J32" s="13"/>
    </row>
    <row r="33" spans="1:10" x14ac:dyDescent="0.25">
      <c r="A33" s="13"/>
      <c r="B33" s="13"/>
      <c r="C33" s="14"/>
      <c r="D33" s="14"/>
      <c r="E33" s="17"/>
      <c r="F33" s="17"/>
      <c r="G33" s="13"/>
      <c r="H33" s="17"/>
      <c r="I33" s="13"/>
      <c r="J33" s="13"/>
    </row>
    <row r="34" spans="1:10" x14ac:dyDescent="0.25">
      <c r="A34" s="13"/>
      <c r="B34" s="13"/>
      <c r="C34" s="14"/>
      <c r="D34" s="14"/>
      <c r="E34" s="17"/>
      <c r="F34" s="17"/>
      <c r="G34" s="13"/>
      <c r="H34" s="17"/>
      <c r="I34" s="13"/>
      <c r="J34" s="13"/>
    </row>
    <row r="35" spans="1:10" x14ac:dyDescent="0.25">
      <c r="A35" s="13"/>
      <c r="B35" s="13"/>
      <c r="C35" s="14"/>
      <c r="D35" s="14"/>
      <c r="E35" s="17"/>
      <c r="F35" s="17"/>
      <c r="G35" s="13"/>
      <c r="H3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PropDesign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Andromeda</dc:creator>
  <cp:lastModifiedBy>liuyi</cp:lastModifiedBy>
  <dcterms:created xsi:type="dcterms:W3CDTF">2017-10-21T18:11:17Z</dcterms:created>
  <dcterms:modified xsi:type="dcterms:W3CDTF">2017-11-18T09:11:56Z</dcterms:modified>
</cp:coreProperties>
</file>