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P:\University\DuringUni\SubC\Fluids\"/>
    </mc:Choice>
  </mc:AlternateContent>
  <bookViews>
    <workbookView xWindow="0" yWindow="0" windowWidth="27570" windowHeight="10080" activeTab="2"/>
  </bookViews>
  <sheets>
    <sheet name="Try1" sheetId="1" r:id="rId1"/>
    <sheet name="Chart1" sheetId="2" r:id="rId2"/>
    <sheet name="Try2" sheetId="3" r:id="rId3"/>
    <sheet name="Chart2" sheetId="4" r:id="rId4"/>
  </sheets>
  <calcPr calcId="171027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 s="1"/>
  <c r="F5" i="3"/>
  <c r="G5" i="3" s="1"/>
  <c r="N7" i="3"/>
  <c r="N12" i="3" s="1"/>
  <c r="D3" i="3"/>
  <c r="F3" i="3"/>
  <c r="N5" i="3"/>
  <c r="B3" i="3" s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3" i="3"/>
  <c r="R17" i="3"/>
  <c r="P17" i="3"/>
  <c r="S17" i="3" s="1"/>
  <c r="Q16" i="3"/>
  <c r="R16" i="3" s="1"/>
  <c r="P16" i="3"/>
  <c r="B24" i="3"/>
  <c r="F24" i="3" s="1"/>
  <c r="G24" i="3" l="1"/>
  <c r="C24" i="3"/>
  <c r="D24" i="3" s="1"/>
  <c r="H24" i="3" s="1"/>
  <c r="B7" i="3"/>
  <c r="C7" i="3" s="1"/>
  <c r="D7" i="3" s="1"/>
  <c r="H7" i="3" s="1"/>
  <c r="B8" i="3"/>
  <c r="C8" i="3" s="1"/>
  <c r="D8" i="3" s="1"/>
  <c r="H8" i="3" s="1"/>
  <c r="B12" i="3"/>
  <c r="C12" i="3" s="1"/>
  <c r="D12" i="3" s="1"/>
  <c r="H12" i="3" s="1"/>
  <c r="B14" i="3"/>
  <c r="C14" i="3" s="1"/>
  <c r="D14" i="3" s="1"/>
  <c r="H14" i="3" s="1"/>
  <c r="B9" i="3"/>
  <c r="C9" i="3" s="1"/>
  <c r="D9" i="3" s="1"/>
  <c r="H9" i="3" s="1"/>
  <c r="B13" i="3"/>
  <c r="C13" i="3" s="1"/>
  <c r="D13" i="3" s="1"/>
  <c r="H13" i="3" s="1"/>
  <c r="B10" i="3"/>
  <c r="C10" i="3" s="1"/>
  <c r="D10" i="3" s="1"/>
  <c r="H10" i="3" s="1"/>
  <c r="B11" i="3"/>
  <c r="C11" i="3" s="1"/>
  <c r="B4" i="3"/>
  <c r="C4" i="3" s="1"/>
  <c r="D4" i="3" s="1"/>
  <c r="H4" i="3" s="1"/>
  <c r="B5" i="3"/>
  <c r="H5" i="3" s="1"/>
  <c r="I5" i="3" s="1"/>
  <c r="B6" i="3"/>
  <c r="C6" i="3" s="1"/>
  <c r="D6" i="3" s="1"/>
  <c r="H6" i="3" s="1"/>
  <c r="S16" i="3"/>
  <c r="B15" i="3"/>
  <c r="C15" i="3" s="1"/>
  <c r="D15" i="3" s="1"/>
  <c r="H15" i="3" s="1"/>
  <c r="B16" i="3"/>
  <c r="C16" i="3" s="1"/>
  <c r="D16" i="3" s="1"/>
  <c r="H16" i="3" s="1"/>
  <c r="B17" i="3"/>
  <c r="C17" i="3" s="1"/>
  <c r="D17" i="3" s="1"/>
  <c r="H17" i="3" s="1"/>
  <c r="B18" i="3"/>
  <c r="C18" i="3" s="1"/>
  <c r="D18" i="3" s="1"/>
  <c r="H18" i="3" s="1"/>
  <c r="B19" i="3"/>
  <c r="C19" i="3" s="1"/>
  <c r="D19" i="3" s="1"/>
  <c r="H19" i="3" s="1"/>
  <c r="B20" i="3"/>
  <c r="C20" i="3" s="1"/>
  <c r="D20" i="3" s="1"/>
  <c r="H20" i="3" s="1"/>
  <c r="B21" i="3"/>
  <c r="C21" i="3" s="1"/>
  <c r="D21" i="3" s="1"/>
  <c r="H21" i="3" s="1"/>
  <c r="B22" i="3"/>
  <c r="C22" i="3" s="1"/>
  <c r="D22" i="3" s="1"/>
  <c r="H22" i="3" s="1"/>
  <c r="B23" i="3"/>
  <c r="C23" i="3" s="1"/>
  <c r="D23" i="3" s="1"/>
  <c r="H23" i="3" s="1"/>
  <c r="Q12" i="1"/>
  <c r="P13" i="1"/>
  <c r="S13" i="1" s="1"/>
  <c r="P12" i="1"/>
  <c r="O5" i="1"/>
  <c r="O4" i="1"/>
  <c r="B6" i="1" s="1"/>
  <c r="C6" i="1" s="1"/>
  <c r="D6" i="1" s="1"/>
  <c r="E6" i="1" s="1"/>
  <c r="D11" i="3" l="1"/>
  <c r="H11" i="3" s="1"/>
  <c r="I24" i="3"/>
  <c r="J24" i="3" s="1"/>
  <c r="K24" i="3" s="1"/>
  <c r="C3" i="3"/>
  <c r="H3" i="3" s="1"/>
  <c r="F20" i="3"/>
  <c r="F10" i="3"/>
  <c r="G10" i="3" s="1"/>
  <c r="I10" i="3" s="1"/>
  <c r="J10" i="3" s="1"/>
  <c r="K10" i="3" s="1"/>
  <c r="F12" i="3"/>
  <c r="F23" i="3"/>
  <c r="F19" i="3"/>
  <c r="F15" i="3"/>
  <c r="F4" i="3"/>
  <c r="G4" i="3" s="1"/>
  <c r="F13" i="3"/>
  <c r="F8" i="3"/>
  <c r="G8" i="3" s="1"/>
  <c r="I8" i="3" s="1"/>
  <c r="F18" i="3"/>
  <c r="F9" i="3"/>
  <c r="F7" i="3"/>
  <c r="G7" i="3" s="1"/>
  <c r="I7" i="3" s="1"/>
  <c r="J7" i="3" s="1"/>
  <c r="K7" i="3" s="1"/>
  <c r="F16" i="3"/>
  <c r="F22" i="3"/>
  <c r="F21" i="3"/>
  <c r="F17" i="3"/>
  <c r="F6" i="3"/>
  <c r="F11" i="3"/>
  <c r="F14" i="3"/>
  <c r="B21" i="1"/>
  <c r="C21" i="1" s="1"/>
  <c r="D21" i="1" s="1"/>
  <c r="E21" i="1" s="1"/>
  <c r="B17" i="1"/>
  <c r="C17" i="1" s="1"/>
  <c r="D17" i="1" s="1"/>
  <c r="E17" i="1" s="1"/>
  <c r="B13" i="1"/>
  <c r="C13" i="1" s="1"/>
  <c r="D13" i="1" s="1"/>
  <c r="E13" i="1" s="1"/>
  <c r="B9" i="1"/>
  <c r="C9" i="1" s="1"/>
  <c r="D9" i="1" s="1"/>
  <c r="E9" i="1" s="1"/>
  <c r="B5" i="1"/>
  <c r="C5" i="1" s="1"/>
  <c r="D5" i="1" s="1"/>
  <c r="E5" i="1" s="1"/>
  <c r="B20" i="1"/>
  <c r="C20" i="1" s="1"/>
  <c r="D20" i="1" s="1"/>
  <c r="E20" i="1" s="1"/>
  <c r="B16" i="1"/>
  <c r="C16" i="1" s="1"/>
  <c r="D16" i="1" s="1"/>
  <c r="E16" i="1" s="1"/>
  <c r="B12" i="1"/>
  <c r="C12" i="1" s="1"/>
  <c r="D12" i="1" s="1"/>
  <c r="E12" i="1" s="1"/>
  <c r="B8" i="1"/>
  <c r="C8" i="1" s="1"/>
  <c r="D8" i="1" s="1"/>
  <c r="E8" i="1" s="1"/>
  <c r="B4" i="1"/>
  <c r="C4" i="1" s="1"/>
  <c r="D4" i="1" s="1"/>
  <c r="E4" i="1" s="1"/>
  <c r="B19" i="1"/>
  <c r="C19" i="1" s="1"/>
  <c r="D19" i="1" s="1"/>
  <c r="E19" i="1" s="1"/>
  <c r="B15" i="1"/>
  <c r="C15" i="1" s="1"/>
  <c r="D15" i="1" s="1"/>
  <c r="E15" i="1" s="1"/>
  <c r="B11" i="1"/>
  <c r="C11" i="1" s="1"/>
  <c r="D11" i="1" s="1"/>
  <c r="E11" i="1" s="1"/>
  <c r="B7" i="1"/>
  <c r="C7" i="1" s="1"/>
  <c r="D7" i="1" s="1"/>
  <c r="E7" i="1" s="1"/>
  <c r="B3" i="1"/>
  <c r="C3" i="1" s="1"/>
  <c r="D3" i="1" s="1"/>
  <c r="E3" i="1" s="1"/>
  <c r="B22" i="1"/>
  <c r="C22" i="1" s="1"/>
  <c r="D22" i="1" s="1"/>
  <c r="E22" i="1" s="1"/>
  <c r="B18" i="1"/>
  <c r="C18" i="1" s="1"/>
  <c r="D18" i="1" s="1"/>
  <c r="E18" i="1" s="1"/>
  <c r="B14" i="1"/>
  <c r="C14" i="1" s="1"/>
  <c r="D14" i="1" s="1"/>
  <c r="E14" i="1" s="1"/>
  <c r="B10" i="1"/>
  <c r="C10" i="1" s="1"/>
  <c r="D10" i="1" s="1"/>
  <c r="E10" i="1" s="1"/>
  <c r="G21" i="1"/>
  <c r="H21" i="1" s="1"/>
  <c r="I21" i="1" s="1"/>
  <c r="J21" i="1" s="1"/>
  <c r="G6" i="1"/>
  <c r="H6" i="1" s="1"/>
  <c r="I6" i="1" s="1"/>
  <c r="J6" i="1" s="1"/>
  <c r="G20" i="1"/>
  <c r="H20" i="1" s="1"/>
  <c r="I20" i="1" s="1"/>
  <c r="J20" i="1" s="1"/>
  <c r="G4" i="1"/>
  <c r="H4" i="1" s="1"/>
  <c r="I4" i="1" s="1"/>
  <c r="J4" i="1" s="1"/>
  <c r="G7" i="1"/>
  <c r="H7" i="1" s="1"/>
  <c r="I7" i="1" s="1"/>
  <c r="J7" i="1" s="1"/>
  <c r="S12" i="1"/>
  <c r="R12" i="1"/>
  <c r="R13" i="1"/>
  <c r="B2" i="1"/>
  <c r="C2" i="1" s="1"/>
  <c r="B23" i="1"/>
  <c r="C23" i="1" s="1"/>
  <c r="G3" i="3" l="1"/>
  <c r="I3" i="3" s="1"/>
  <c r="J3" i="3" s="1"/>
  <c r="K3" i="3" s="1"/>
  <c r="J8" i="3"/>
  <c r="K8" i="3" s="1"/>
  <c r="G17" i="3"/>
  <c r="I17" i="3" s="1"/>
  <c r="J17" i="3" s="1"/>
  <c r="K17" i="3" s="1"/>
  <c r="G13" i="3"/>
  <c r="I13" i="3" s="1"/>
  <c r="J13" i="3" s="1"/>
  <c r="K13" i="3" s="1"/>
  <c r="G23" i="3"/>
  <c r="I23" i="3" s="1"/>
  <c r="J23" i="3" s="1"/>
  <c r="K23" i="3" s="1"/>
  <c r="G20" i="3"/>
  <c r="I20" i="3" s="1"/>
  <c r="J20" i="3" s="1"/>
  <c r="K20" i="3" s="1"/>
  <c r="G16" i="3"/>
  <c r="I16" i="3" s="1"/>
  <c r="J16" i="3" s="1"/>
  <c r="K16" i="3" s="1"/>
  <c r="G19" i="3"/>
  <c r="I19" i="3" s="1"/>
  <c r="J19" i="3" s="1"/>
  <c r="K19" i="3" s="1"/>
  <c r="G14" i="3"/>
  <c r="I14" i="3" s="1"/>
  <c r="J14" i="3" s="1"/>
  <c r="K14" i="3" s="1"/>
  <c r="G21" i="3"/>
  <c r="I21" i="3" s="1"/>
  <c r="J21" i="3" s="1"/>
  <c r="K21" i="3" s="1"/>
  <c r="G9" i="3"/>
  <c r="I9" i="3" s="1"/>
  <c r="J9" i="3" s="1"/>
  <c r="K9" i="3" s="1"/>
  <c r="I4" i="3"/>
  <c r="J4" i="3" s="1"/>
  <c r="K4" i="3" s="1"/>
  <c r="G12" i="3"/>
  <c r="I12" i="3" s="1"/>
  <c r="J12" i="3" s="1"/>
  <c r="K12" i="3" s="1"/>
  <c r="G6" i="3"/>
  <c r="I6" i="3" s="1"/>
  <c r="J6" i="3" s="1"/>
  <c r="K6" i="3" s="1"/>
  <c r="J5" i="3"/>
  <c r="K5" i="3" s="1"/>
  <c r="G11" i="3"/>
  <c r="I11" i="3" s="1"/>
  <c r="J11" i="3" s="1"/>
  <c r="K11" i="3" s="1"/>
  <c r="G22" i="3"/>
  <c r="I22" i="3" s="1"/>
  <c r="J22" i="3" s="1"/>
  <c r="K22" i="3" s="1"/>
  <c r="G18" i="3"/>
  <c r="I18" i="3" s="1"/>
  <c r="J18" i="3" s="1"/>
  <c r="K18" i="3" s="1"/>
  <c r="G15" i="3"/>
  <c r="I15" i="3" s="1"/>
  <c r="J15" i="3" s="1"/>
  <c r="K15" i="3" s="1"/>
  <c r="G15" i="1"/>
  <c r="H15" i="1" s="1"/>
  <c r="I15" i="1" s="1"/>
  <c r="J15" i="1" s="1"/>
  <c r="G22" i="1"/>
  <c r="H22" i="1" s="1"/>
  <c r="I22" i="1" s="1"/>
  <c r="J22" i="1" s="1"/>
  <c r="G12" i="1"/>
  <c r="H12" i="1" s="1"/>
  <c r="I12" i="1" s="1"/>
  <c r="J12" i="1" s="1"/>
  <c r="G9" i="1"/>
  <c r="H9" i="1" s="1"/>
  <c r="I9" i="1" s="1"/>
  <c r="J9" i="1" s="1"/>
  <c r="G14" i="1"/>
  <c r="H14" i="1" s="1"/>
  <c r="I14" i="1" s="1"/>
  <c r="J14" i="1" s="1"/>
  <c r="G3" i="1"/>
  <c r="H3" i="1" s="1"/>
  <c r="I3" i="1" s="1"/>
  <c r="J3" i="1" s="1"/>
  <c r="G19" i="1"/>
  <c r="H19" i="1" s="1"/>
  <c r="I19" i="1" s="1"/>
  <c r="J19" i="1" s="1"/>
  <c r="G16" i="1"/>
  <c r="H16" i="1" s="1"/>
  <c r="I16" i="1" s="1"/>
  <c r="J16" i="1" s="1"/>
  <c r="G5" i="1"/>
  <c r="H5" i="1" s="1"/>
  <c r="I5" i="1" s="1"/>
  <c r="J5" i="1" s="1"/>
  <c r="G10" i="1"/>
  <c r="H10" i="1" s="1"/>
  <c r="I10" i="1" s="1"/>
  <c r="J10" i="1" s="1"/>
  <c r="G11" i="1"/>
  <c r="H11" i="1" s="1"/>
  <c r="I11" i="1" s="1"/>
  <c r="J11" i="1" s="1"/>
  <c r="G13" i="1"/>
  <c r="H13" i="1" s="1"/>
  <c r="I13" i="1" s="1"/>
  <c r="J13" i="1" s="1"/>
  <c r="G8" i="1"/>
  <c r="H8" i="1" s="1"/>
  <c r="I8" i="1" s="1"/>
  <c r="J8" i="1" s="1"/>
  <c r="G18" i="1"/>
  <c r="H18" i="1" s="1"/>
  <c r="I18" i="1" s="1"/>
  <c r="J18" i="1" s="1"/>
  <c r="G17" i="1"/>
  <c r="H17" i="1" s="1"/>
  <c r="I17" i="1" s="1"/>
  <c r="J17" i="1" s="1"/>
  <c r="D23" i="1"/>
  <c r="D2" i="1"/>
  <c r="G23" i="1" l="1"/>
  <c r="H23" i="1" s="1"/>
  <c r="I23" i="1" s="1"/>
  <c r="J23" i="1" s="1"/>
  <c r="E23" i="1"/>
  <c r="G2" i="1"/>
  <c r="H2" i="1" s="1"/>
  <c r="I2" i="1" s="1"/>
  <c r="J2" i="1" s="1"/>
  <c r="E2" i="1"/>
</calcChain>
</file>

<file path=xl/sharedStrings.xml><?xml version="1.0" encoding="utf-8"?>
<sst xmlns="http://schemas.openxmlformats.org/spreadsheetml/2006/main" count="82" uniqueCount="52">
  <si>
    <t>r</t>
  </si>
  <si>
    <t>v_str</t>
  </si>
  <si>
    <t>Blade angle</t>
  </si>
  <si>
    <t>R</t>
  </si>
  <si>
    <t>m</t>
  </si>
  <si>
    <t>v_tan</t>
  </si>
  <si>
    <t>m/s</t>
  </si>
  <si>
    <t>f</t>
  </si>
  <si>
    <t>rps</t>
  </si>
  <si>
    <t>ω</t>
  </si>
  <si>
    <t>rad/s</t>
  </si>
  <si>
    <t>v_adv</t>
  </si>
  <si>
    <t>P</t>
  </si>
  <si>
    <t>D</t>
  </si>
  <si>
    <t>P/D</t>
  </si>
  <si>
    <t>v</t>
  </si>
  <si>
    <t>rho</t>
  </si>
  <si>
    <t>mu</t>
  </si>
  <si>
    <t>nu</t>
  </si>
  <si>
    <t>Re_mu</t>
  </si>
  <si>
    <t>Re_nu</t>
  </si>
  <si>
    <t>c</t>
  </si>
  <si>
    <t>Theta</t>
  </si>
  <si>
    <t>alpha</t>
  </si>
  <si>
    <t>°</t>
  </si>
  <si>
    <t>phi</t>
  </si>
  <si>
    <t>Theta+phi</t>
  </si>
  <si>
    <t>gamma</t>
  </si>
  <si>
    <t>Theta + gamma</t>
  </si>
  <si>
    <t>R_hub</t>
  </si>
  <si>
    <t>c (chord)</t>
  </si>
  <si>
    <t>Angle of Attack</t>
  </si>
  <si>
    <t>For vortex compensation</t>
  </si>
  <si>
    <t>Pitch</t>
  </si>
  <si>
    <t>Angle added to make Pitch equal</t>
  </si>
  <si>
    <t>Total angle</t>
  </si>
  <si>
    <t>Re_local</t>
  </si>
  <si>
    <t>NACA 2411</t>
  </si>
  <si>
    <t>http://airfoiltools.com/airfoil/details?airfoil=naca2411-il</t>
  </si>
  <si>
    <t>NACA 2411 stall</t>
  </si>
  <si>
    <t>Re</t>
  </si>
  <si>
    <t>theta</t>
  </si>
  <si>
    <t>γ</t>
  </si>
  <si>
    <t>β (v_str/v_tan)</t>
  </si>
  <si>
    <t>v_chord</t>
  </si>
  <si>
    <t>Stall</t>
  </si>
  <si>
    <t>ρ</t>
  </si>
  <si>
    <t>ϕ</t>
  </si>
  <si>
    <t>α+ϕ+γ</t>
  </si>
  <si>
    <t>α+ϕ+γ-stall</t>
  </si>
  <si>
    <t>New α+ϕ+γ</t>
  </si>
  <si>
    <t>New Total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</si>
</sst>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1" fillId="0" borderId="0" xfId="0" quotePrefix="1" applyFont="1"/>
    <xf numFmtId="0" fontId="0" fillId="3" borderId="1" xfId="0" applyFill="1" applyBorder="1"/>
    <xf numFmtId="0" fontId="0" fillId="4" borderId="0" xfId="0" applyFill="1"/>
    <xf numFmtId="2" fontId="0" fillId="4" borderId="0" xfId="0" applyNumberFormat="1" applyFill="1"/>
    <xf numFmtId="11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Blade</a:t>
            </a:r>
            <a:r>
              <a:rPr lang="en-CA" sz="2000" baseline="0"/>
              <a:t> Twist Angle vs Radial Stationing: Pitch = 50cm, P/D = 1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03205723152675E-2"/>
          <c:y val="0.17527842456682388"/>
          <c:w val="0.87433793139552984"/>
          <c:h val="0.70131788875950452"/>
        </c:manualLayout>
      </c:layout>
      <c:scatterChart>
        <c:scatterStyle val="smoothMarker"/>
        <c:varyColors val="0"/>
        <c:ser>
          <c:idx val="0"/>
          <c:order val="0"/>
          <c:tx>
            <c:v>v_tan only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'Try1'!$A$2:$A$23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'Try1'!$C$2:$C$23</c:f>
              <c:numCache>
                <c:formatCode>0.0</c:formatCode>
                <c:ptCount val="22"/>
                <c:pt idx="0">
                  <c:v>72.55940550948813</c:v>
                </c:pt>
                <c:pt idx="1">
                  <c:v>57.858092364657949</c:v>
                </c:pt>
                <c:pt idx="2">
                  <c:v>46.696192692829342</c:v>
                </c:pt>
                <c:pt idx="3">
                  <c:v>38.511887253966577</c:v>
                </c:pt>
                <c:pt idx="4">
                  <c:v>32.481636590529753</c:v>
                </c:pt>
                <c:pt idx="5">
                  <c:v>27.946687245478877</c:v>
                </c:pt>
                <c:pt idx="6">
                  <c:v>24.452641740112796</c:v>
                </c:pt>
                <c:pt idx="7">
                  <c:v>21.696983971540053</c:v>
                </c:pt>
                <c:pt idx="8">
                  <c:v>19.477548933942966</c:v>
                </c:pt>
                <c:pt idx="9">
                  <c:v>17.65678715141286</c:v>
                </c:pt>
                <c:pt idx="10">
                  <c:v>16.138995988509603</c:v>
                </c:pt>
                <c:pt idx="11">
                  <c:v>14.856051280911808</c:v>
                </c:pt>
                <c:pt idx="12">
                  <c:v>13.75839587377552</c:v>
                </c:pt>
                <c:pt idx="13">
                  <c:v>12.809249792046055</c:v>
                </c:pt>
                <c:pt idx="14">
                  <c:v>11.980813567686223</c:v>
                </c:pt>
                <c:pt idx="15">
                  <c:v>11.251725724946704</c:v>
                </c:pt>
                <c:pt idx="16">
                  <c:v>10.60532504612909</c:v>
                </c:pt>
                <c:pt idx="17">
                  <c:v>10.028439759820365</c:v>
                </c:pt>
                <c:pt idx="18">
                  <c:v>9.5105285731977904</c:v>
                </c:pt>
                <c:pt idx="19">
                  <c:v>9.04306107903769</c:v>
                </c:pt>
                <c:pt idx="20">
                  <c:v>8.6190639078967592</c:v>
                </c:pt>
                <c:pt idx="21">
                  <c:v>8.2327835421701749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5-4AD6-9914-F1F08025B031}"/>
            </c:ext>
          </c:extLst>
        </c:ser>
        <c:ser>
          <c:idx val="1"/>
          <c:order val="1"/>
          <c:tx>
            <c:v>+Angle of Attack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'Try1'!$A$2:$A$23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'Try1'!$D$2:$D$23</c:f>
              <c:numCache>
                <c:formatCode>0.0</c:formatCode>
                <c:ptCount val="22"/>
                <c:pt idx="0">
                  <c:v>80.55940550948813</c:v>
                </c:pt>
                <c:pt idx="1">
                  <c:v>65.858092364657949</c:v>
                </c:pt>
                <c:pt idx="2">
                  <c:v>54.696192692829342</c:v>
                </c:pt>
                <c:pt idx="3">
                  <c:v>46.511887253966577</c:v>
                </c:pt>
                <c:pt idx="4">
                  <c:v>40.481636590529753</c:v>
                </c:pt>
                <c:pt idx="5">
                  <c:v>35.946687245478877</c:v>
                </c:pt>
                <c:pt idx="6">
                  <c:v>32.452641740112796</c:v>
                </c:pt>
                <c:pt idx="7">
                  <c:v>29.696983971540053</c:v>
                </c:pt>
                <c:pt idx="8">
                  <c:v>27.477548933942966</c:v>
                </c:pt>
                <c:pt idx="9">
                  <c:v>25.65678715141286</c:v>
                </c:pt>
                <c:pt idx="10">
                  <c:v>24.138995988509603</c:v>
                </c:pt>
                <c:pt idx="11">
                  <c:v>22.856051280911807</c:v>
                </c:pt>
                <c:pt idx="12">
                  <c:v>21.75839587377552</c:v>
                </c:pt>
                <c:pt idx="13">
                  <c:v>20.809249792046053</c:v>
                </c:pt>
                <c:pt idx="14">
                  <c:v>19.980813567686223</c:v>
                </c:pt>
                <c:pt idx="15">
                  <c:v>19.251725724946702</c:v>
                </c:pt>
                <c:pt idx="16">
                  <c:v>18.605325046129089</c:v>
                </c:pt>
                <c:pt idx="17">
                  <c:v>18.028439759820365</c:v>
                </c:pt>
                <c:pt idx="18">
                  <c:v>17.510528573197789</c:v>
                </c:pt>
                <c:pt idx="19">
                  <c:v>17.043061079037692</c:v>
                </c:pt>
                <c:pt idx="20">
                  <c:v>16.619063907896759</c:v>
                </c:pt>
                <c:pt idx="21">
                  <c:v>16.232783542170175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5-4AD6-9914-F1F08025B031}"/>
            </c:ext>
          </c:extLst>
        </c:ser>
        <c:ser>
          <c:idx val="2"/>
          <c:order val="2"/>
          <c:tx>
            <c:v>+ AoA + 3°</c:v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'Try1'!$A$2:$A$23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'Try1'!$E$2:$E$23</c:f>
              <c:numCache>
                <c:formatCode>0.0</c:formatCode>
                <c:ptCount val="22"/>
                <c:pt idx="0">
                  <c:v>83.55940550948813</c:v>
                </c:pt>
                <c:pt idx="1">
                  <c:v>68.858092364657949</c:v>
                </c:pt>
                <c:pt idx="2">
                  <c:v>57.696192692829342</c:v>
                </c:pt>
                <c:pt idx="3">
                  <c:v>49.511887253966577</c:v>
                </c:pt>
                <c:pt idx="4">
                  <c:v>43.481636590529753</c:v>
                </c:pt>
                <c:pt idx="5">
                  <c:v>38.946687245478877</c:v>
                </c:pt>
                <c:pt idx="6">
                  <c:v>35.452641740112796</c:v>
                </c:pt>
                <c:pt idx="7">
                  <c:v>32.69698397154005</c:v>
                </c:pt>
                <c:pt idx="8">
                  <c:v>30.477548933942966</c:v>
                </c:pt>
                <c:pt idx="9">
                  <c:v>28.65678715141286</c:v>
                </c:pt>
                <c:pt idx="10">
                  <c:v>27.138995988509603</c:v>
                </c:pt>
                <c:pt idx="11">
                  <c:v>25.856051280911807</c:v>
                </c:pt>
                <c:pt idx="12">
                  <c:v>24.75839587377552</c:v>
                </c:pt>
                <c:pt idx="13">
                  <c:v>23.809249792046053</c:v>
                </c:pt>
                <c:pt idx="14">
                  <c:v>22.980813567686223</c:v>
                </c:pt>
                <c:pt idx="15">
                  <c:v>22.251725724946702</c:v>
                </c:pt>
                <c:pt idx="16">
                  <c:v>21.605325046129089</c:v>
                </c:pt>
                <c:pt idx="17">
                  <c:v>21.028439759820365</c:v>
                </c:pt>
                <c:pt idx="18">
                  <c:v>20.510528573197789</c:v>
                </c:pt>
                <c:pt idx="19">
                  <c:v>20.043061079037692</c:v>
                </c:pt>
                <c:pt idx="20">
                  <c:v>19.619063907896759</c:v>
                </c:pt>
                <c:pt idx="21">
                  <c:v>19.232783542170175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5-4AD6-9914-F1F08025B031}"/>
            </c:ext>
          </c:extLst>
        </c:ser>
        <c:ser>
          <c:idx val="3"/>
          <c:order val="3"/>
          <c:tx>
            <c:v>+ AoA and varied °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'Try1'!$A$2:$A$23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'Try1'!$G$2:$G$23</c:f>
              <c:numCache>
                <c:formatCode>0.0</c:formatCode>
                <c:ptCount val="22"/>
                <c:pt idx="0">
                  <c:v>83.05940550948813</c:v>
                </c:pt>
                <c:pt idx="1">
                  <c:v>75.858092364657949</c:v>
                </c:pt>
                <c:pt idx="2">
                  <c:v>69.196192692829342</c:v>
                </c:pt>
                <c:pt idx="3">
                  <c:v>63.511887253966577</c:v>
                </c:pt>
                <c:pt idx="4">
                  <c:v>57.981636590529753</c:v>
                </c:pt>
                <c:pt idx="5">
                  <c:v>52.946687245478877</c:v>
                </c:pt>
                <c:pt idx="6">
                  <c:v>48.452641740112796</c:v>
                </c:pt>
                <c:pt idx="7">
                  <c:v>44.69698397154005</c:v>
                </c:pt>
                <c:pt idx="8">
                  <c:v>41.47754893394297</c:v>
                </c:pt>
                <c:pt idx="9">
                  <c:v>38.656787151412857</c:v>
                </c:pt>
                <c:pt idx="10">
                  <c:v>36.138995988509606</c:v>
                </c:pt>
                <c:pt idx="11">
                  <c:v>33.356051280911807</c:v>
                </c:pt>
                <c:pt idx="12">
                  <c:v>31.25839587377552</c:v>
                </c:pt>
                <c:pt idx="13">
                  <c:v>29.809249792046053</c:v>
                </c:pt>
                <c:pt idx="14">
                  <c:v>27.980813567686223</c:v>
                </c:pt>
                <c:pt idx="15">
                  <c:v>26.251725724946702</c:v>
                </c:pt>
                <c:pt idx="16">
                  <c:v>25.105325046129089</c:v>
                </c:pt>
                <c:pt idx="17">
                  <c:v>24.028439759820365</c:v>
                </c:pt>
                <c:pt idx="18">
                  <c:v>22.510528573197789</c:v>
                </c:pt>
                <c:pt idx="19">
                  <c:v>21.543061079037692</c:v>
                </c:pt>
                <c:pt idx="20">
                  <c:v>20.619063907896759</c:v>
                </c:pt>
                <c:pt idx="21">
                  <c:v>19.732783542170175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35-4AD6-9914-F1F08025B031}"/>
            </c:ext>
          </c:extLst>
        </c:ser>
        <c:ser>
          <c:idx val="4"/>
          <c:order val="4"/>
          <c:tx>
            <c:v>Varied ° used for const. Pitch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'Try1'!$A$2:$A$23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'Try1'!$F$2:$F$23</c:f>
              <c:numCache>
                <c:formatCode>0.0</c:formatCode>
                <c:ptCount val="22"/>
                <c:pt idx="0">
                  <c:v>2.5</c:v>
                </c:pt>
                <c:pt idx="1">
                  <c:v>10</c:v>
                </c:pt>
                <c:pt idx="2">
                  <c:v>14.5</c:v>
                </c:pt>
                <c:pt idx="3">
                  <c:v>17</c:v>
                </c:pt>
                <c:pt idx="4">
                  <c:v>17.5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10.5</c:v>
                </c:pt>
                <c:pt idx="12">
                  <c:v>9.5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6.5</c:v>
                </c:pt>
                <c:pt idx="17">
                  <c:v>6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  <c:pt idx="2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35-4AD6-9914-F1F08025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04480"/>
        <c:axId val="533904808"/>
      </c:scatterChart>
      <c:valAx>
        <c:axId val="533904480"/>
        <c:scaling>
          <c:orientation val="minMax"/>
          <c:max val="0.22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Distance from Hub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808"/>
        <c:crosses val="autoZero"/>
        <c:crossBetween val="midCat"/>
        <c:majorUnit val="2.0000000000000004E-2"/>
      </c:valAx>
      <c:valAx>
        <c:axId val="533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Twist</a:t>
                </a:r>
                <a:r>
                  <a:rPr lang="en-CA" sz="1600" baseline="0"/>
                  <a:t> (°)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36099902080125"/>
          <c:y val="7.9728423459862946E-2"/>
          <c:w val="0.51021328689391054"/>
          <c:h val="8.433369950645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Blade</a:t>
            </a:r>
            <a:r>
              <a:rPr lang="en-CA" sz="2000" baseline="0"/>
              <a:t> Twist Angle vs Radial Stationing: Pitch = 45cm, P/D = 0.9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03205723152675E-2"/>
          <c:y val="0.17527842456682388"/>
          <c:w val="0.87433793139552984"/>
          <c:h val="0.701317888759504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'Try2'!$E$2</c:f>
              <c:strCache>
                <c:ptCount val="1"/>
                <c:pt idx="0">
                  <c:v>Total angle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'Try2'!$A$3:$A$24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'Try2'!$E$3:$E$24</c:f>
              <c:numCache>
                <c:formatCode>0.0</c:formatCode>
                <c:ptCount val="22"/>
                <c:pt idx="0">
                  <c:v>81.072945131040072</c:v>
                </c:pt>
                <c:pt idx="1">
                  <c:v>72.55940550948813</c:v>
                </c:pt>
                <c:pt idx="2">
                  <c:v>64.768362799132177</c:v>
                </c:pt>
                <c:pt idx="3">
                  <c:v>57.858092364657949</c:v>
                </c:pt>
                <c:pt idx="4">
                  <c:v>51.853974012777456</c:v>
                </c:pt>
                <c:pt idx="5">
                  <c:v>46.696192692829342</c:v>
                </c:pt>
                <c:pt idx="6">
                  <c:v>42.285165499819591</c:v>
                </c:pt>
                <c:pt idx="7">
                  <c:v>38.511887253966577</c:v>
                </c:pt>
                <c:pt idx="8">
                  <c:v>35.273881390585245</c:v>
                </c:pt>
                <c:pt idx="9">
                  <c:v>32.481636590529753</c:v>
                </c:pt>
                <c:pt idx="10">
                  <c:v>30.059908572644037</c:v>
                </c:pt>
                <c:pt idx="11">
                  <c:v>27.946687245478877</c:v>
                </c:pt>
                <c:pt idx="12">
                  <c:v>26.091338997164481</c:v>
                </c:pt>
                <c:pt idx="13">
                  <c:v>24.452641740112796</c:v>
                </c:pt>
                <c:pt idx="14">
                  <c:v>22.997007671790534</c:v>
                </c:pt>
                <c:pt idx="15">
                  <c:v>21.696983971540053</c:v>
                </c:pt>
                <c:pt idx="16">
                  <c:v>20.530031663250355</c:v>
                </c:pt>
                <c:pt idx="17">
                  <c:v>19.477548933942966</c:v>
                </c:pt>
                <c:pt idx="18">
                  <c:v>18.52409679507549</c:v>
                </c:pt>
                <c:pt idx="19">
                  <c:v>17.65678715141286</c:v>
                </c:pt>
                <c:pt idx="20">
                  <c:v>16.864799140808412</c:v>
                </c:pt>
                <c:pt idx="21">
                  <c:v>16.138995988509603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3-4D6C-8C95-AA9E52EBDB5B}"/>
            </c:ext>
          </c:extLst>
        </c:ser>
        <c:ser>
          <c:idx val="1"/>
          <c:order val="1"/>
          <c:tx>
            <c:strRef>
              <c:f>'Try2'!$K$2</c:f>
              <c:strCache>
                <c:ptCount val="1"/>
                <c:pt idx="0">
                  <c:v>New Total Angle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'Try2'!$A$3:$A$24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'Try2'!$K$3:$K$24</c:f>
              <c:numCache>
                <c:formatCode>0.0</c:formatCode>
                <c:ptCount val="22"/>
                <c:pt idx="0">
                  <c:v>84.892197628409875</c:v>
                </c:pt>
                <c:pt idx="1">
                  <c:v>72.313389897784702</c:v>
                </c:pt>
                <c:pt idx="2">
                  <c:v>61.984355426817935</c:v>
                </c:pt>
                <c:pt idx="3">
                  <c:v>53.848292867834715</c:v>
                </c:pt>
                <c:pt idx="4">
                  <c:v>47.511887253966584</c:v>
                </c:pt>
                <c:pt idx="5">
                  <c:v>42.550172590822328</c:v>
                </c:pt>
                <c:pt idx="6">
                  <c:v>39.614355150116502</c:v>
                </c:pt>
                <c:pt idx="7">
                  <c:v>36.443877873916207</c:v>
                </c:pt>
                <c:pt idx="8">
                  <c:v>33.850080945149017</c:v>
                </c:pt>
                <c:pt idx="9">
                  <c:v>31.696983971540057</c:v>
                </c:pt>
                <c:pt idx="10">
                  <c:v>29.88585682267162</c:v>
                </c:pt>
                <c:pt idx="11">
                  <c:v>28.344116810808607</c:v>
                </c:pt>
                <c:pt idx="12">
                  <c:v>27.017631170028444</c:v>
                </c:pt>
                <c:pt idx="13">
                  <c:v>25.865428378724701</c:v>
                </c:pt>
                <c:pt idx="14">
                  <c:v>25.856051280911807</c:v>
                </c:pt>
                <c:pt idx="15">
                  <c:v>24.965018149244365</c:v>
                </c:pt>
                <c:pt idx="16">
                  <c:v>24.173033272369889</c:v>
                </c:pt>
                <c:pt idx="17">
                  <c:v>23.464708900176291</c:v>
                </c:pt>
                <c:pt idx="18">
                  <c:v>22.827640029127174</c:v>
                </c:pt>
                <c:pt idx="19">
                  <c:v>22.251725724946706</c:v>
                </c:pt>
                <c:pt idx="20">
                  <c:v>21.728664945662267</c:v>
                </c:pt>
                <c:pt idx="21">
                  <c:v>21.251577467333057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4-4F0F-BC66-1452B2E6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04480"/>
        <c:axId val="533904808"/>
      </c:scatterChart>
      <c:valAx>
        <c:axId val="533904480"/>
        <c:scaling>
          <c:orientation val="minMax"/>
          <c:max val="0.22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Radial Distance from Hub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808"/>
        <c:crosses val="autoZero"/>
        <c:crossBetween val="midCat"/>
        <c:majorUnit val="2.0000000000000004E-2"/>
      </c:valAx>
      <c:valAx>
        <c:axId val="533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Twist</a:t>
                </a:r>
                <a:r>
                  <a:rPr lang="en-CA" sz="2000" baseline="0"/>
                  <a:t> (°)</a:t>
                </a:r>
                <a:endParaRPr lang="en-CA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AC0A7-024D-43A2-9B61-304A943E7A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799A4-6856-4223-8BB2-80C271676E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8" sqref="N8"/>
    </sheetView>
  </sheetViews>
  <sheetFormatPr defaultRowHeight="15" x14ac:dyDescent="0.25"/>
  <cols>
    <col min="3" max="3" width="11.28515625" bestFit="1" customWidth="1"/>
    <col min="5" max="5" width="11" bestFit="1" customWidth="1"/>
    <col min="6" max="6" width="9.5703125" bestFit="1" customWidth="1"/>
    <col min="7" max="7" width="14.42578125" bestFit="1" customWidth="1"/>
    <col min="14" max="14" width="6" bestFit="1" customWidth="1"/>
    <col min="15" max="16" width="9.28515625" bestFit="1" customWidth="1"/>
    <col min="17" max="17" width="5" bestFit="1" customWidth="1"/>
    <col min="18" max="18" width="8.5703125" bestFit="1" customWidth="1"/>
    <col min="19" max="19" width="7.5703125" bestFit="1" customWidth="1"/>
  </cols>
  <sheetData>
    <row r="1" spans="1:19" x14ac:dyDescent="0.25">
      <c r="A1" s="1" t="s">
        <v>0</v>
      </c>
      <c r="B1" s="1" t="s">
        <v>5</v>
      </c>
      <c r="C1" s="1" t="s">
        <v>2</v>
      </c>
      <c r="D1" s="1" t="s">
        <v>22</v>
      </c>
      <c r="E1" s="1" t="s">
        <v>26</v>
      </c>
      <c r="F1" s="1" t="s">
        <v>27</v>
      </c>
      <c r="G1" s="1" t="s">
        <v>28</v>
      </c>
      <c r="H1" s="1" t="s">
        <v>11</v>
      </c>
      <c r="I1" s="1" t="s">
        <v>12</v>
      </c>
      <c r="J1" s="1" t="s">
        <v>14</v>
      </c>
      <c r="K1" s="1"/>
      <c r="L1" s="1"/>
      <c r="N1" t="s">
        <v>3</v>
      </c>
      <c r="O1">
        <v>0.25</v>
      </c>
      <c r="P1" t="s">
        <v>4</v>
      </c>
    </row>
    <row r="2" spans="1:19" x14ac:dyDescent="0.25">
      <c r="A2">
        <v>0.01</v>
      </c>
      <c r="B2" s="2">
        <f>A2*$O$4</f>
        <v>0.25132741228718347</v>
      </c>
      <c r="C2" s="3">
        <f>DEGREES(ATAN($O$2/B2))</f>
        <v>72.55940550948813</v>
      </c>
      <c r="D2" s="3">
        <f>C2+8</f>
        <v>80.55940550948813</v>
      </c>
      <c r="E2" s="3">
        <f>D2+$O$8</f>
        <v>83.55940550948813</v>
      </c>
      <c r="F2" s="7">
        <v>2.5</v>
      </c>
      <c r="G2" s="3">
        <f>D2+F2</f>
        <v>83.05940550948813</v>
      </c>
      <c r="H2" s="2">
        <f>2*PI()*A2*$O$3*TAN(RADIANS(G2))</f>
        <v>2.0645920014193719</v>
      </c>
      <c r="I2" s="2">
        <f>H2/$O$3</f>
        <v>0.51614800035484298</v>
      </c>
      <c r="J2" s="2">
        <f>I2/$O$5</f>
        <v>1.032296000709686</v>
      </c>
      <c r="N2" t="s">
        <v>1</v>
      </c>
      <c r="O2">
        <v>0.8</v>
      </c>
      <c r="P2" t="s">
        <v>6</v>
      </c>
    </row>
    <row r="3" spans="1:19" x14ac:dyDescent="0.25">
      <c r="A3">
        <v>0.02</v>
      </c>
      <c r="B3" s="2">
        <f t="shared" ref="B3:B22" si="0">A3*$O$4</f>
        <v>0.50265482457436694</v>
      </c>
      <c r="C3" s="3">
        <f t="shared" ref="C3:C22" si="1">DEGREES(ATAN($O$2/B3))</f>
        <v>57.858092364657949</v>
      </c>
      <c r="D3" s="3">
        <f t="shared" ref="D3:D22" si="2">C3+8</f>
        <v>65.858092364657949</v>
      </c>
      <c r="E3" s="3">
        <f t="shared" ref="E3:E23" si="3">D3+$O$8</f>
        <v>68.858092364657949</v>
      </c>
      <c r="F3" s="7">
        <v>10</v>
      </c>
      <c r="G3" s="3">
        <f t="shared" ref="G3:G22" si="4">D3+F3</f>
        <v>75.858092364657949</v>
      </c>
      <c r="H3" s="2">
        <f t="shared" ref="H3:H22" si="5">2*PI()*A3*$O$3*TAN(RADIANS(G3))</f>
        <v>1.9949758516633207</v>
      </c>
      <c r="I3" s="2">
        <f t="shared" ref="I3:I22" si="6">H3/$O$3</f>
        <v>0.49874396291583017</v>
      </c>
      <c r="J3" s="2">
        <f t="shared" ref="J3:J22" si="7">I3/$O$5</f>
        <v>0.99748792583166035</v>
      </c>
      <c r="N3" t="s">
        <v>7</v>
      </c>
      <c r="O3">
        <v>4</v>
      </c>
      <c r="P3" t="s">
        <v>8</v>
      </c>
    </row>
    <row r="4" spans="1:19" x14ac:dyDescent="0.25">
      <c r="A4">
        <v>0.03</v>
      </c>
      <c r="B4" s="2">
        <f t="shared" si="0"/>
        <v>0.7539822368615503</v>
      </c>
      <c r="C4" s="3">
        <f t="shared" si="1"/>
        <v>46.696192692829342</v>
      </c>
      <c r="D4" s="3">
        <f t="shared" si="2"/>
        <v>54.696192692829342</v>
      </c>
      <c r="E4" s="3">
        <f t="shared" si="3"/>
        <v>57.696192692829342</v>
      </c>
      <c r="F4" s="7">
        <v>14.5</v>
      </c>
      <c r="G4" s="3">
        <f t="shared" si="4"/>
        <v>69.196192692829342</v>
      </c>
      <c r="H4" s="2">
        <f t="shared" si="5"/>
        <v>1.9844749991513362</v>
      </c>
      <c r="I4" s="2">
        <f t="shared" si="6"/>
        <v>0.49611874978783405</v>
      </c>
      <c r="J4" s="2">
        <f t="shared" si="7"/>
        <v>0.99223749957566809</v>
      </c>
      <c r="N4" t="s">
        <v>9</v>
      </c>
      <c r="O4" s="2">
        <f>2*PI()*O3</f>
        <v>25.132741228718345</v>
      </c>
      <c r="P4" t="s">
        <v>10</v>
      </c>
    </row>
    <row r="5" spans="1:19" x14ac:dyDescent="0.25">
      <c r="A5">
        <v>0.04</v>
      </c>
      <c r="B5" s="2">
        <f t="shared" si="0"/>
        <v>1.0053096491487339</v>
      </c>
      <c r="C5" s="3">
        <f t="shared" si="1"/>
        <v>38.511887253966577</v>
      </c>
      <c r="D5" s="3">
        <f t="shared" si="2"/>
        <v>46.511887253966577</v>
      </c>
      <c r="E5" s="3">
        <f t="shared" si="3"/>
        <v>49.511887253966577</v>
      </c>
      <c r="F5" s="7">
        <v>17</v>
      </c>
      <c r="G5" s="3">
        <f t="shared" si="4"/>
        <v>63.511887253966577</v>
      </c>
      <c r="H5" s="2">
        <f t="shared" si="5"/>
        <v>2.0173872732988878</v>
      </c>
      <c r="I5" s="2">
        <f t="shared" si="6"/>
        <v>0.50434681832472195</v>
      </c>
      <c r="J5" s="2">
        <f t="shared" si="7"/>
        <v>1.0086936366494439</v>
      </c>
      <c r="N5" t="s">
        <v>13</v>
      </c>
      <c r="O5">
        <f>$A$23*2+0.06</f>
        <v>0.5</v>
      </c>
      <c r="P5" t="s">
        <v>4</v>
      </c>
    </row>
    <row r="6" spans="1:19" x14ac:dyDescent="0.25">
      <c r="A6">
        <v>0.05</v>
      </c>
      <c r="B6" s="2">
        <f t="shared" si="0"/>
        <v>1.2566370614359172</v>
      </c>
      <c r="C6" s="3">
        <f t="shared" si="1"/>
        <v>32.481636590529753</v>
      </c>
      <c r="D6" s="3">
        <f t="shared" si="2"/>
        <v>40.481636590529753</v>
      </c>
      <c r="E6" s="3">
        <f t="shared" si="3"/>
        <v>43.481636590529753</v>
      </c>
      <c r="F6" s="7">
        <v>17.5</v>
      </c>
      <c r="G6" s="3">
        <f t="shared" si="4"/>
        <v>57.981636590529753</v>
      </c>
      <c r="H6" s="2">
        <f t="shared" si="5"/>
        <v>2.0096061773967846</v>
      </c>
      <c r="I6" s="2">
        <f t="shared" si="6"/>
        <v>0.50240154434919615</v>
      </c>
      <c r="J6" s="2">
        <f t="shared" si="7"/>
        <v>1.0048030886983923</v>
      </c>
      <c r="N6" t="s">
        <v>21</v>
      </c>
      <c r="O6">
        <v>0.12</v>
      </c>
      <c r="P6" t="s">
        <v>4</v>
      </c>
    </row>
    <row r="7" spans="1:19" x14ac:dyDescent="0.25">
      <c r="A7">
        <v>0.06</v>
      </c>
      <c r="B7" s="2">
        <f t="shared" si="0"/>
        <v>1.5079644737231006</v>
      </c>
      <c r="C7" s="3">
        <f t="shared" si="1"/>
        <v>27.946687245478877</v>
      </c>
      <c r="D7" s="3">
        <f t="shared" si="2"/>
        <v>35.946687245478877</v>
      </c>
      <c r="E7" s="3">
        <f t="shared" si="3"/>
        <v>38.946687245478877</v>
      </c>
      <c r="F7" s="7">
        <v>17</v>
      </c>
      <c r="G7" s="3">
        <f t="shared" si="4"/>
        <v>52.946687245478877</v>
      </c>
      <c r="H7" s="2">
        <f t="shared" si="5"/>
        <v>1.9972670984762864</v>
      </c>
      <c r="I7" s="2">
        <f t="shared" si="6"/>
        <v>0.49931677461907159</v>
      </c>
      <c r="J7" s="2">
        <f t="shared" si="7"/>
        <v>0.99863354923814318</v>
      </c>
      <c r="N7" t="s">
        <v>23</v>
      </c>
      <c r="O7">
        <v>8</v>
      </c>
      <c r="P7" t="s">
        <v>24</v>
      </c>
    </row>
    <row r="8" spans="1:19" x14ac:dyDescent="0.25">
      <c r="A8">
        <v>7.0000000000000007E-2</v>
      </c>
      <c r="B8" s="2">
        <f t="shared" si="0"/>
        <v>1.7592918860102844</v>
      </c>
      <c r="C8" s="3">
        <f t="shared" si="1"/>
        <v>24.452641740112796</v>
      </c>
      <c r="D8" s="3">
        <f t="shared" si="2"/>
        <v>32.452641740112796</v>
      </c>
      <c r="E8" s="3">
        <f t="shared" si="3"/>
        <v>35.452641740112796</v>
      </c>
      <c r="F8" s="7">
        <v>16</v>
      </c>
      <c r="G8" s="3">
        <f t="shared" si="4"/>
        <v>48.452641740112796</v>
      </c>
      <c r="H8" s="2">
        <f t="shared" si="5"/>
        <v>1.9852088978517317</v>
      </c>
      <c r="I8" s="2">
        <f t="shared" si="6"/>
        <v>0.49630222446293293</v>
      </c>
      <c r="J8" s="2">
        <f t="shared" si="7"/>
        <v>0.99260444892586586</v>
      </c>
      <c r="N8" t="s">
        <v>25</v>
      </c>
      <c r="O8">
        <v>3</v>
      </c>
      <c r="P8" t="s">
        <v>24</v>
      </c>
    </row>
    <row r="9" spans="1:19" x14ac:dyDescent="0.25">
      <c r="A9">
        <v>0.08</v>
      </c>
      <c r="B9" s="2">
        <f t="shared" si="0"/>
        <v>2.0106192982974678</v>
      </c>
      <c r="C9" s="3">
        <f t="shared" si="1"/>
        <v>21.696983971540053</v>
      </c>
      <c r="D9" s="3">
        <f t="shared" si="2"/>
        <v>29.696983971540053</v>
      </c>
      <c r="E9" s="3">
        <f t="shared" si="3"/>
        <v>32.69698397154005</v>
      </c>
      <c r="F9" s="7">
        <v>15</v>
      </c>
      <c r="G9" s="3">
        <f t="shared" si="4"/>
        <v>44.69698397154005</v>
      </c>
      <c r="H9" s="2">
        <f t="shared" si="5"/>
        <v>1.9894641502037664</v>
      </c>
      <c r="I9" s="2">
        <f t="shared" si="6"/>
        <v>0.49736603755094161</v>
      </c>
      <c r="J9" s="2">
        <f t="shared" si="7"/>
        <v>0.99473207510188322</v>
      </c>
    </row>
    <row r="10" spans="1:19" x14ac:dyDescent="0.25">
      <c r="A10">
        <v>0.09</v>
      </c>
      <c r="B10" s="2">
        <f t="shared" si="0"/>
        <v>2.2619467105846511</v>
      </c>
      <c r="C10" s="3">
        <f t="shared" si="1"/>
        <v>19.477548933942966</v>
      </c>
      <c r="D10" s="3">
        <f t="shared" si="2"/>
        <v>27.477548933942966</v>
      </c>
      <c r="E10" s="3">
        <f t="shared" si="3"/>
        <v>30.477548933942966</v>
      </c>
      <c r="F10" s="7">
        <v>14</v>
      </c>
      <c r="G10" s="3">
        <f t="shared" si="4"/>
        <v>41.47754893394297</v>
      </c>
      <c r="H10" s="2">
        <f t="shared" si="5"/>
        <v>1.9996218500026008</v>
      </c>
      <c r="I10" s="2">
        <f t="shared" si="6"/>
        <v>0.49990546250065021</v>
      </c>
      <c r="J10" s="2">
        <f t="shared" si="7"/>
        <v>0.99981092500130042</v>
      </c>
    </row>
    <row r="11" spans="1:19" x14ac:dyDescent="0.25">
      <c r="A11">
        <v>0.1</v>
      </c>
      <c r="B11" s="2">
        <f t="shared" si="0"/>
        <v>2.5132741228718345</v>
      </c>
      <c r="C11" s="3">
        <f t="shared" si="1"/>
        <v>17.65678715141286</v>
      </c>
      <c r="D11" s="3">
        <f t="shared" si="2"/>
        <v>25.65678715141286</v>
      </c>
      <c r="E11" s="3">
        <f t="shared" si="3"/>
        <v>28.65678715141286</v>
      </c>
      <c r="F11" s="7">
        <v>13</v>
      </c>
      <c r="G11" s="3">
        <f t="shared" si="4"/>
        <v>38.656787151412857</v>
      </c>
      <c r="H11" s="2">
        <f t="shared" si="5"/>
        <v>2.0104019740210997</v>
      </c>
      <c r="I11" s="2">
        <f t="shared" si="6"/>
        <v>0.50260049350527491</v>
      </c>
      <c r="J11" s="2">
        <f t="shared" si="7"/>
        <v>1.0052009870105498</v>
      </c>
      <c r="M11" t="s">
        <v>15</v>
      </c>
      <c r="N11" t="s">
        <v>16</v>
      </c>
      <c r="O11" t="s">
        <v>17</v>
      </c>
      <c r="P11" t="s">
        <v>18</v>
      </c>
      <c r="Q11" t="s">
        <v>21</v>
      </c>
      <c r="R11" s="1" t="s">
        <v>19</v>
      </c>
      <c r="S11" s="1" t="s">
        <v>20</v>
      </c>
    </row>
    <row r="12" spans="1:19" x14ac:dyDescent="0.25">
      <c r="A12">
        <v>0.11</v>
      </c>
      <c r="B12" s="2">
        <f t="shared" si="0"/>
        <v>2.7646015351590179</v>
      </c>
      <c r="C12" s="3">
        <f t="shared" si="1"/>
        <v>16.138995988509603</v>
      </c>
      <c r="D12" s="3">
        <f t="shared" si="2"/>
        <v>24.138995988509603</v>
      </c>
      <c r="E12" s="3">
        <f t="shared" si="3"/>
        <v>27.138995988509603</v>
      </c>
      <c r="F12" s="7">
        <v>12</v>
      </c>
      <c r="G12" s="3">
        <f t="shared" si="4"/>
        <v>36.138995988509606</v>
      </c>
      <c r="H12" s="2">
        <f t="shared" si="5"/>
        <v>2.0188657047911089</v>
      </c>
      <c r="I12" s="2">
        <f t="shared" si="6"/>
        <v>0.50471642619777723</v>
      </c>
      <c r="J12" s="2">
        <f t="shared" si="7"/>
        <v>1.0094328523955545</v>
      </c>
      <c r="M12">
        <v>0.5</v>
      </c>
      <c r="N12">
        <v>999.1</v>
      </c>
      <c r="O12" s="5">
        <v>1.1379999999999999E-3</v>
      </c>
      <c r="P12" s="5">
        <f>O12/N12</f>
        <v>1.1390251226103492E-6</v>
      </c>
      <c r="Q12">
        <f>O6</f>
        <v>0.12</v>
      </c>
      <c r="R12" s="4">
        <f>N12*M12*Q12/O12</f>
        <v>52676.625659050966</v>
      </c>
      <c r="S12" s="6">
        <f>M12*Q12/P12</f>
        <v>52676.625659050973</v>
      </c>
    </row>
    <row r="13" spans="1:19" x14ac:dyDescent="0.25">
      <c r="A13">
        <v>0.12</v>
      </c>
      <c r="B13" s="2">
        <f t="shared" si="0"/>
        <v>3.0159289474462012</v>
      </c>
      <c r="C13" s="3">
        <f t="shared" si="1"/>
        <v>14.856051280911808</v>
      </c>
      <c r="D13" s="3">
        <f t="shared" si="2"/>
        <v>22.856051280911807</v>
      </c>
      <c r="E13" s="3">
        <f t="shared" si="3"/>
        <v>25.856051280911807</v>
      </c>
      <c r="F13" s="7">
        <v>10.5</v>
      </c>
      <c r="G13" s="3">
        <f t="shared" si="4"/>
        <v>33.356051280911807</v>
      </c>
      <c r="H13" s="2">
        <f t="shared" si="5"/>
        <v>1.9853212386747061</v>
      </c>
      <c r="I13" s="2">
        <f t="shared" si="6"/>
        <v>0.49633030966867653</v>
      </c>
      <c r="J13" s="2">
        <f t="shared" si="7"/>
        <v>0.99266061933735306</v>
      </c>
      <c r="M13">
        <v>3</v>
      </c>
      <c r="N13">
        <v>999.1</v>
      </c>
      <c r="O13" s="5">
        <v>1.1379999999999999E-3</v>
      </c>
      <c r="P13" s="5">
        <f>O13/N13</f>
        <v>1.1390251226103492E-6</v>
      </c>
      <c r="Q13">
        <v>0.12</v>
      </c>
      <c r="R13" s="4">
        <f>N13*M13*Q13/O13</f>
        <v>316059.75395430584</v>
      </c>
      <c r="S13" s="6">
        <f>M13*Q13/P13</f>
        <v>316059.75395430584</v>
      </c>
    </row>
    <row r="14" spans="1:19" x14ac:dyDescent="0.25">
      <c r="A14">
        <v>0.13</v>
      </c>
      <c r="B14" s="2">
        <f t="shared" si="0"/>
        <v>3.267256359733385</v>
      </c>
      <c r="C14" s="3">
        <f t="shared" si="1"/>
        <v>13.75839587377552</v>
      </c>
      <c r="D14" s="3">
        <f t="shared" si="2"/>
        <v>21.75839587377552</v>
      </c>
      <c r="E14" s="3">
        <f t="shared" si="3"/>
        <v>24.75839587377552</v>
      </c>
      <c r="F14" s="7">
        <v>9.5</v>
      </c>
      <c r="G14" s="3">
        <f t="shared" si="4"/>
        <v>31.25839587377552</v>
      </c>
      <c r="H14" s="2">
        <f t="shared" si="5"/>
        <v>1.9832749515024581</v>
      </c>
      <c r="I14" s="2">
        <f t="shared" si="6"/>
        <v>0.49581873787561453</v>
      </c>
      <c r="J14" s="2">
        <f t="shared" si="7"/>
        <v>0.99163747575122907</v>
      </c>
    </row>
    <row r="15" spans="1:19" x14ac:dyDescent="0.25">
      <c r="A15">
        <v>0.14000000000000001</v>
      </c>
      <c r="B15" s="2">
        <f t="shared" si="0"/>
        <v>3.5185837720205688</v>
      </c>
      <c r="C15" s="3">
        <f t="shared" si="1"/>
        <v>12.809249792046055</v>
      </c>
      <c r="D15" s="3">
        <f t="shared" si="2"/>
        <v>20.809249792046053</v>
      </c>
      <c r="E15" s="3">
        <f t="shared" si="3"/>
        <v>23.809249792046053</v>
      </c>
      <c r="F15" s="7">
        <v>9</v>
      </c>
      <c r="G15" s="3">
        <f t="shared" si="4"/>
        <v>29.809249792046053</v>
      </c>
      <c r="H15" s="2">
        <f t="shared" si="5"/>
        <v>2.0158663454903896</v>
      </c>
      <c r="I15" s="2">
        <f t="shared" si="6"/>
        <v>0.50396658637259739</v>
      </c>
      <c r="J15" s="2">
        <f t="shared" si="7"/>
        <v>1.0079331727451948</v>
      </c>
    </row>
    <row r="16" spans="1:19" x14ac:dyDescent="0.25">
      <c r="A16">
        <v>0.15</v>
      </c>
      <c r="B16" s="2">
        <f t="shared" si="0"/>
        <v>3.7699111843077517</v>
      </c>
      <c r="C16" s="3">
        <f t="shared" si="1"/>
        <v>11.980813567686223</v>
      </c>
      <c r="D16" s="3">
        <f t="shared" si="2"/>
        <v>19.980813567686223</v>
      </c>
      <c r="E16" s="3">
        <f t="shared" si="3"/>
        <v>22.980813567686223</v>
      </c>
      <c r="F16" s="7">
        <v>8</v>
      </c>
      <c r="G16" s="3">
        <f t="shared" si="4"/>
        <v>27.980813567686223</v>
      </c>
      <c r="H16" s="2">
        <f t="shared" si="5"/>
        <v>2.002878300767466</v>
      </c>
      <c r="I16" s="2">
        <f t="shared" si="6"/>
        <v>0.50071957519186649</v>
      </c>
      <c r="J16" s="2">
        <f t="shared" si="7"/>
        <v>1.001439150383733</v>
      </c>
    </row>
    <row r="17" spans="1:10" x14ac:dyDescent="0.25">
      <c r="A17">
        <v>0.16</v>
      </c>
      <c r="B17" s="2">
        <f t="shared" si="0"/>
        <v>4.0212385965949355</v>
      </c>
      <c r="C17" s="3">
        <f t="shared" si="1"/>
        <v>11.251725724946704</v>
      </c>
      <c r="D17" s="3">
        <f t="shared" si="2"/>
        <v>19.251725724946702</v>
      </c>
      <c r="E17" s="3">
        <f t="shared" si="3"/>
        <v>22.251725724946702</v>
      </c>
      <c r="F17" s="7">
        <v>7</v>
      </c>
      <c r="G17" s="3">
        <f t="shared" si="4"/>
        <v>26.251725724946702</v>
      </c>
      <c r="H17" s="2">
        <f t="shared" si="5"/>
        <v>1.9832059961397934</v>
      </c>
      <c r="I17" s="2">
        <f t="shared" si="6"/>
        <v>0.49580149903494836</v>
      </c>
      <c r="J17" s="2">
        <f t="shared" si="7"/>
        <v>0.99160299806989671</v>
      </c>
    </row>
    <row r="18" spans="1:10" x14ac:dyDescent="0.25">
      <c r="A18">
        <v>0.17</v>
      </c>
      <c r="B18" s="2">
        <f t="shared" si="0"/>
        <v>4.2725660088821193</v>
      </c>
      <c r="C18" s="3">
        <f t="shared" si="1"/>
        <v>10.60532504612909</v>
      </c>
      <c r="D18" s="3">
        <f t="shared" si="2"/>
        <v>18.605325046129089</v>
      </c>
      <c r="E18" s="3">
        <f t="shared" si="3"/>
        <v>21.605325046129089</v>
      </c>
      <c r="F18" s="7">
        <v>6.5</v>
      </c>
      <c r="G18" s="3">
        <f t="shared" si="4"/>
        <v>25.105325046129089</v>
      </c>
      <c r="H18" s="2">
        <f t="shared" si="5"/>
        <v>2.0019004123611142</v>
      </c>
      <c r="I18" s="2">
        <f t="shared" si="6"/>
        <v>0.50047510309027854</v>
      </c>
      <c r="J18" s="2">
        <f t="shared" si="7"/>
        <v>1.0009502061805571</v>
      </c>
    </row>
    <row r="19" spans="1:10" x14ac:dyDescent="0.25">
      <c r="A19">
        <v>0.18</v>
      </c>
      <c r="B19" s="2">
        <f t="shared" si="0"/>
        <v>4.5238934211693023</v>
      </c>
      <c r="C19" s="3">
        <f t="shared" si="1"/>
        <v>10.028439759820365</v>
      </c>
      <c r="D19" s="3">
        <f t="shared" si="2"/>
        <v>18.028439759820365</v>
      </c>
      <c r="E19" s="3">
        <f t="shared" si="3"/>
        <v>21.028439759820365</v>
      </c>
      <c r="F19" s="7">
        <v>6</v>
      </c>
      <c r="G19" s="3">
        <f t="shared" si="4"/>
        <v>24.028439759820365</v>
      </c>
      <c r="H19" s="2">
        <f t="shared" si="5"/>
        <v>2.0168583537317368</v>
      </c>
      <c r="I19" s="2">
        <f t="shared" si="6"/>
        <v>0.50421458843293421</v>
      </c>
      <c r="J19" s="2">
        <f t="shared" si="7"/>
        <v>1.0084291768658684</v>
      </c>
    </row>
    <row r="20" spans="1:10" x14ac:dyDescent="0.25">
      <c r="A20">
        <v>0.19</v>
      </c>
      <c r="B20" s="2">
        <f t="shared" si="0"/>
        <v>4.7752208334564852</v>
      </c>
      <c r="C20" s="3">
        <f t="shared" si="1"/>
        <v>9.5105285731977904</v>
      </c>
      <c r="D20" s="3">
        <f t="shared" si="2"/>
        <v>17.510528573197789</v>
      </c>
      <c r="E20" s="3">
        <f t="shared" si="3"/>
        <v>20.510528573197789</v>
      </c>
      <c r="F20" s="7">
        <v>5</v>
      </c>
      <c r="G20" s="3">
        <f t="shared" si="4"/>
        <v>22.510528573197789</v>
      </c>
      <c r="H20" s="2">
        <f t="shared" si="5"/>
        <v>1.9789893499690496</v>
      </c>
      <c r="I20" s="2">
        <f t="shared" si="6"/>
        <v>0.49474733749226241</v>
      </c>
      <c r="J20" s="2">
        <f t="shared" si="7"/>
        <v>0.98949467498452481</v>
      </c>
    </row>
    <row r="21" spans="1:10" x14ac:dyDescent="0.25">
      <c r="A21">
        <v>0.2</v>
      </c>
      <c r="B21" s="2">
        <f t="shared" si="0"/>
        <v>5.026548245743669</v>
      </c>
      <c r="C21" s="3">
        <f t="shared" si="1"/>
        <v>9.04306107903769</v>
      </c>
      <c r="D21" s="3">
        <f t="shared" si="2"/>
        <v>17.043061079037692</v>
      </c>
      <c r="E21" s="3">
        <f t="shared" si="3"/>
        <v>20.043061079037692</v>
      </c>
      <c r="F21" s="7">
        <v>4.5</v>
      </c>
      <c r="G21" s="3">
        <f t="shared" si="4"/>
        <v>21.543061079037692</v>
      </c>
      <c r="H21" s="2">
        <f t="shared" si="5"/>
        <v>1.9843752187533457</v>
      </c>
      <c r="I21" s="2">
        <f t="shared" si="6"/>
        <v>0.49609380468833641</v>
      </c>
      <c r="J21" s="2">
        <f t="shared" si="7"/>
        <v>0.99218760937667283</v>
      </c>
    </row>
    <row r="22" spans="1:10" x14ac:dyDescent="0.25">
      <c r="A22">
        <v>0.21</v>
      </c>
      <c r="B22" s="2">
        <f t="shared" si="0"/>
        <v>5.2778756580308519</v>
      </c>
      <c r="C22" s="3">
        <f t="shared" si="1"/>
        <v>8.6190639078967592</v>
      </c>
      <c r="D22" s="3">
        <f t="shared" si="2"/>
        <v>16.619063907896759</v>
      </c>
      <c r="E22" s="3">
        <f t="shared" si="3"/>
        <v>19.619063907896759</v>
      </c>
      <c r="F22" s="7">
        <v>4</v>
      </c>
      <c r="G22" s="3">
        <f t="shared" si="4"/>
        <v>20.619063907896759</v>
      </c>
      <c r="H22" s="2">
        <f t="shared" si="5"/>
        <v>1.9858274904784528</v>
      </c>
      <c r="I22" s="2">
        <f t="shared" si="6"/>
        <v>0.49645687261961319</v>
      </c>
      <c r="J22" s="2">
        <f t="shared" si="7"/>
        <v>0.99291374523922638</v>
      </c>
    </row>
    <row r="23" spans="1:10" x14ac:dyDescent="0.25">
      <c r="A23">
        <v>0.22</v>
      </c>
      <c r="B23" s="2">
        <f>A23*$O$4</f>
        <v>5.5292030703180357</v>
      </c>
      <c r="C23" s="3">
        <f>DEGREES(ATAN($O$2/B23))</f>
        <v>8.2327835421701749</v>
      </c>
      <c r="D23" s="3">
        <f t="shared" ref="D23" si="8">C23+8</f>
        <v>16.232783542170175</v>
      </c>
      <c r="E23" s="3">
        <f t="shared" si="3"/>
        <v>19.232783542170175</v>
      </c>
      <c r="F23" s="7">
        <v>3.5</v>
      </c>
      <c r="G23" s="3">
        <f t="shared" ref="G23" si="9">D23+F23</f>
        <v>19.732783542170175</v>
      </c>
      <c r="H23" s="2">
        <f t="shared" ref="H23" si="10">2*PI()*A23*$O$3*TAN(RADIANS(G23))</f>
        <v>1.9833113443409156</v>
      </c>
      <c r="I23" s="2">
        <f>H23/$O$3</f>
        <v>0.4958278360852289</v>
      </c>
      <c r="J23" s="2">
        <f>I23/$O$5</f>
        <v>0.9916556721704578</v>
      </c>
    </row>
    <row r="24" spans="1:10" x14ac:dyDescent="0.25">
      <c r="F24" s="3"/>
      <c r="G24" s="3"/>
    </row>
    <row r="30" spans="1:10" x14ac:dyDescent="0.25">
      <c r="F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4"/>
  <sheetViews>
    <sheetView tabSelected="1" workbookViewId="0">
      <selection activeCell="A12" sqref="A12"/>
    </sheetView>
  </sheetViews>
  <sheetFormatPr defaultRowHeight="15" x14ac:dyDescent="0.25"/>
  <cols>
    <col min="2" max="2" width="6.85546875" customWidth="1"/>
    <col min="4" max="4" width="9.7109375" customWidth="1"/>
    <col min="5" max="5" width="10.7109375" bestFit="1" customWidth="1"/>
    <col min="6" max="6" width="14.140625" bestFit="1" customWidth="1"/>
    <col min="7" max="7" width="6.85546875" bestFit="1" customWidth="1"/>
    <col min="8" max="8" width="5.5703125" customWidth="1"/>
    <col min="9" max="9" width="11.28515625" bestFit="1" customWidth="1"/>
    <col min="10" max="10" width="11.42578125" bestFit="1" customWidth="1"/>
    <col min="11" max="11" width="15.7109375" bestFit="1" customWidth="1"/>
    <col min="14" max="14" width="10" bestFit="1" customWidth="1"/>
    <col min="15" max="16" width="9.28515625" customWidth="1"/>
    <col min="17" max="17" width="5" customWidth="1"/>
    <col min="18" max="18" width="8.5703125" customWidth="1"/>
    <col min="19" max="19" width="7.5703125" customWidth="1"/>
  </cols>
  <sheetData>
    <row r="1" spans="1:19" x14ac:dyDescent="0.25">
      <c r="A1" t="s">
        <v>37</v>
      </c>
      <c r="C1" s="9" t="s">
        <v>38</v>
      </c>
    </row>
    <row r="2" spans="1:19" x14ac:dyDescent="0.25">
      <c r="A2" s="1" t="s">
        <v>0</v>
      </c>
      <c r="B2" s="1" t="s">
        <v>5</v>
      </c>
      <c r="C2" s="1" t="s">
        <v>44</v>
      </c>
      <c r="D2" s="1" t="s">
        <v>36</v>
      </c>
      <c r="E2" s="1" t="s">
        <v>35</v>
      </c>
      <c r="F2" s="1" t="s">
        <v>43</v>
      </c>
      <c r="G2" s="1" t="s">
        <v>48</v>
      </c>
      <c r="H2" s="1" t="s">
        <v>45</v>
      </c>
      <c r="I2" s="13" t="s">
        <v>49</v>
      </c>
      <c r="J2" s="1" t="s">
        <v>50</v>
      </c>
      <c r="K2" s="1" t="s">
        <v>51</v>
      </c>
      <c r="L2" s="1"/>
      <c r="M2" s="14" t="s">
        <v>3</v>
      </c>
      <c r="N2" s="14">
        <v>0.1</v>
      </c>
      <c r="O2" s="14" t="s">
        <v>4</v>
      </c>
    </row>
    <row r="3" spans="1:19" x14ac:dyDescent="0.25">
      <c r="A3">
        <v>0.01</v>
      </c>
      <c r="B3" s="2">
        <f>A3*$N$5</f>
        <v>0.25132741228718347</v>
      </c>
      <c r="C3" s="2">
        <f>SQRT(B3^2+$N$3^2)</f>
        <v>1.0310991553516917</v>
      </c>
      <c r="D3" s="4">
        <f>C3*$N$8/$P$16</f>
        <v>54314.824223824711</v>
      </c>
      <c r="E3" s="3">
        <f t="shared" ref="E3:E24" si="0">DEGREES(ATAN($N$11/(2*PI()*A3)))</f>
        <v>81.072945131040072</v>
      </c>
      <c r="F3" s="3">
        <f>DEGREES(ATAN($N$3/B3))</f>
        <v>75.892197628409875</v>
      </c>
      <c r="G3" s="3">
        <f>E3-F3</f>
        <v>5.1807475026301972</v>
      </c>
      <c r="H3" s="8">
        <f>VLOOKUP(D3,$M$21:$N$24,2,TRUE)</f>
        <v>11</v>
      </c>
      <c r="I3" s="3">
        <f>G3-H3</f>
        <v>-5.8192524973698028</v>
      </c>
      <c r="J3" s="3">
        <f>IF(I3&lt;0,G3+ABS(I3)-2,G3-I3-2)</f>
        <v>9</v>
      </c>
      <c r="K3" s="3">
        <f>J3+F3</f>
        <v>84.892197628409875</v>
      </c>
      <c r="M3" s="14" t="s">
        <v>1</v>
      </c>
      <c r="N3" s="14">
        <v>1</v>
      </c>
      <c r="O3" s="14" t="s">
        <v>6</v>
      </c>
    </row>
    <row r="4" spans="1:19" x14ac:dyDescent="0.25">
      <c r="A4">
        <v>0.02</v>
      </c>
      <c r="B4" s="2">
        <f t="shared" ref="B3:B24" si="1">A4*$N$5</f>
        <v>0.50265482457436694</v>
      </c>
      <c r="C4" s="2">
        <f t="shared" ref="C4:C24" si="2">SQRT(B4^2+$N$3^2)</f>
        <v>1.1192237813180559</v>
      </c>
      <c r="D4" s="4">
        <f t="shared" ref="D3:D24" si="3">C4*$N$8/$P$16</f>
        <v>58956.932157198753</v>
      </c>
      <c r="E4" s="3">
        <f t="shared" si="0"/>
        <v>72.55940550948813</v>
      </c>
      <c r="F4" s="3">
        <f t="shared" ref="F3:F24" si="4">DEGREES(ATAN($N$3/B4))</f>
        <v>63.313389897784695</v>
      </c>
      <c r="G4" s="3">
        <f>E4-F4</f>
        <v>9.2460156117034344</v>
      </c>
      <c r="H4" s="8">
        <f t="shared" ref="H4:H24" si="5">VLOOKUP(D4,$M$21:$N$24,2,TRUE)</f>
        <v>11</v>
      </c>
      <c r="I4" s="3">
        <f t="shared" ref="I4:I24" si="6">G4-H4</f>
        <v>-1.7539843882965656</v>
      </c>
      <c r="J4" s="3">
        <f t="shared" ref="J4:J24" si="7">IF(I4&lt;0,G4+ABS(I4)-2,G4-I4-2)</f>
        <v>9</v>
      </c>
      <c r="K4" s="3">
        <f t="shared" ref="K4:K24" si="8">J4+F4</f>
        <v>72.313389897784702</v>
      </c>
      <c r="M4" s="14" t="s">
        <v>7</v>
      </c>
      <c r="N4" s="14">
        <v>4</v>
      </c>
      <c r="O4" s="14" t="s">
        <v>8</v>
      </c>
    </row>
    <row r="5" spans="1:19" x14ac:dyDescent="0.25">
      <c r="A5" s="15">
        <v>0.03</v>
      </c>
      <c r="B5" s="16">
        <f t="shared" si="1"/>
        <v>0.7539822368615503</v>
      </c>
      <c r="C5" s="16">
        <f>SQRT(B5^2+$N$3^2)</f>
        <v>1.2523933940670349</v>
      </c>
      <c r="D5" s="17">
        <f>C5*$N$8/$P$16</f>
        <v>65971.8579971375</v>
      </c>
      <c r="E5" s="18">
        <f t="shared" si="0"/>
        <v>64.768362799132177</v>
      </c>
      <c r="F5" s="18">
        <f>DEGREES(ATAN($N$3/B5))</f>
        <v>52.984355426817935</v>
      </c>
      <c r="G5" s="18">
        <f>E5-F5</f>
        <v>11.784007372314242</v>
      </c>
      <c r="H5" s="19">
        <f t="shared" si="5"/>
        <v>11</v>
      </c>
      <c r="I5" s="18">
        <f>G5-H5</f>
        <v>0.78400737231424245</v>
      </c>
      <c r="J5" s="18">
        <f t="shared" si="7"/>
        <v>9</v>
      </c>
      <c r="K5" s="18">
        <f t="shared" si="8"/>
        <v>61.984355426817935</v>
      </c>
      <c r="M5" s="10" t="s">
        <v>9</v>
      </c>
      <c r="N5" s="12">
        <f>2*PI()*N4</f>
        <v>25.132741228718345</v>
      </c>
      <c r="O5" s="10" t="s">
        <v>10</v>
      </c>
    </row>
    <row r="6" spans="1:19" x14ac:dyDescent="0.25">
      <c r="A6" s="15">
        <v>0.04</v>
      </c>
      <c r="B6" s="16">
        <f t="shared" si="1"/>
        <v>1.0053096491487339</v>
      </c>
      <c r="C6" s="16">
        <f t="shared" si="2"/>
        <v>1.4179730218419355</v>
      </c>
      <c r="D6" s="17">
        <f t="shared" si="3"/>
        <v>74694.03406620094</v>
      </c>
      <c r="E6" s="18">
        <f t="shared" si="0"/>
        <v>57.858092364657949</v>
      </c>
      <c r="F6" s="18">
        <f t="shared" si="4"/>
        <v>44.848292867834715</v>
      </c>
      <c r="G6" s="18">
        <f t="shared" ref="G4:G24" si="9">E6-F6</f>
        <v>13.009799496823234</v>
      </c>
      <c r="H6" s="19">
        <f t="shared" si="5"/>
        <v>11</v>
      </c>
      <c r="I6" s="18">
        <f t="shared" si="6"/>
        <v>2.0097994968232342</v>
      </c>
      <c r="J6" s="18">
        <f t="shared" si="7"/>
        <v>9</v>
      </c>
      <c r="K6" s="18">
        <f t="shared" si="8"/>
        <v>53.848292867834715</v>
      </c>
      <c r="M6" s="10" t="s">
        <v>29</v>
      </c>
      <c r="N6" s="12">
        <v>0.03</v>
      </c>
      <c r="O6" s="10" t="s">
        <v>4</v>
      </c>
    </row>
    <row r="7" spans="1:19" x14ac:dyDescent="0.25">
      <c r="A7">
        <v>0.05</v>
      </c>
      <c r="B7" s="2">
        <f t="shared" si="1"/>
        <v>1.2566370614359172</v>
      </c>
      <c r="C7" s="2">
        <f t="shared" si="2"/>
        <v>1.6059690856844964</v>
      </c>
      <c r="D7" s="4">
        <f t="shared" si="3"/>
        <v>84597.032346610562</v>
      </c>
      <c r="E7" s="3">
        <f t="shared" si="0"/>
        <v>51.853974012777456</v>
      </c>
      <c r="F7" s="3">
        <f t="shared" si="4"/>
        <v>38.511887253966584</v>
      </c>
      <c r="G7" s="3">
        <f t="shared" si="9"/>
        <v>13.342086758810872</v>
      </c>
      <c r="H7" s="8">
        <f t="shared" si="5"/>
        <v>11</v>
      </c>
      <c r="I7" s="3">
        <f t="shared" si="6"/>
        <v>2.342086758810872</v>
      </c>
      <c r="J7" s="3">
        <f t="shared" si="7"/>
        <v>9</v>
      </c>
      <c r="K7" s="3">
        <f t="shared" si="8"/>
        <v>47.511887253966584</v>
      </c>
      <c r="M7" s="10" t="s">
        <v>13</v>
      </c>
      <c r="N7" s="10">
        <f>2*(N2+N6)</f>
        <v>0.26</v>
      </c>
      <c r="O7" s="10" t="s">
        <v>4</v>
      </c>
    </row>
    <row r="8" spans="1:19" x14ac:dyDescent="0.25">
      <c r="A8" s="15">
        <v>0.06</v>
      </c>
      <c r="B8" s="16">
        <f t="shared" si="1"/>
        <v>1.5079644737231006</v>
      </c>
      <c r="C8" s="16">
        <f t="shared" si="2"/>
        <v>1.8094078738667487</v>
      </c>
      <c r="D8" s="17">
        <f t="shared" si="3"/>
        <v>95313.501236218028</v>
      </c>
      <c r="E8" s="18">
        <f t="shared" si="0"/>
        <v>46.696192692829342</v>
      </c>
      <c r="F8" s="18">
        <f t="shared" si="4"/>
        <v>33.550172590822328</v>
      </c>
      <c r="G8" s="18">
        <f t="shared" si="9"/>
        <v>13.146020102007014</v>
      </c>
      <c r="H8" s="19">
        <f t="shared" si="5"/>
        <v>11</v>
      </c>
      <c r="I8" s="18">
        <f t="shared" si="6"/>
        <v>2.1460201020070144</v>
      </c>
      <c r="J8" s="18">
        <f>IF(I8&lt;0,G8+ABS(I8)-2,G8-I8-2)</f>
        <v>9</v>
      </c>
      <c r="K8" s="18">
        <f t="shared" si="8"/>
        <v>42.550172590822328</v>
      </c>
      <c r="M8" s="14" t="s">
        <v>30</v>
      </c>
      <c r="N8" s="14">
        <v>0.06</v>
      </c>
      <c r="O8" s="14" t="s">
        <v>4</v>
      </c>
    </row>
    <row r="9" spans="1:19" x14ac:dyDescent="0.25">
      <c r="A9">
        <v>7.0000000000000007E-2</v>
      </c>
      <c r="B9" s="2">
        <f t="shared" si="1"/>
        <v>1.7592918860102844</v>
      </c>
      <c r="C9" s="2">
        <f t="shared" si="2"/>
        <v>2.0236373045043483</v>
      </c>
      <c r="D9" s="4">
        <f t="shared" si="3"/>
        <v>106598.3847590665</v>
      </c>
      <c r="E9" s="3">
        <f t="shared" si="0"/>
        <v>42.285165499819591</v>
      </c>
      <c r="F9" s="3">
        <f t="shared" si="4"/>
        <v>29.614355150116502</v>
      </c>
      <c r="G9" s="3">
        <f t="shared" si="9"/>
        <v>12.670810349703089</v>
      </c>
      <c r="H9" s="8">
        <f t="shared" si="5"/>
        <v>12</v>
      </c>
      <c r="I9" s="3">
        <f t="shared" si="6"/>
        <v>0.67081034970308906</v>
      </c>
      <c r="J9" s="3">
        <f t="shared" si="7"/>
        <v>10</v>
      </c>
      <c r="K9" s="3">
        <f t="shared" si="8"/>
        <v>39.614355150116502</v>
      </c>
      <c r="M9" s="10" t="s">
        <v>23</v>
      </c>
      <c r="N9" s="10">
        <v>6</v>
      </c>
      <c r="O9" s="10" t="s">
        <v>24</v>
      </c>
      <c r="P9" t="s">
        <v>31</v>
      </c>
    </row>
    <row r="10" spans="1:19" x14ac:dyDescent="0.25">
      <c r="A10" s="15">
        <v>0.08</v>
      </c>
      <c r="B10" s="16">
        <f t="shared" si="1"/>
        <v>2.0106192982974678</v>
      </c>
      <c r="C10" s="16">
        <f t="shared" si="2"/>
        <v>2.2455711885144503</v>
      </c>
      <c r="D10" s="17">
        <f t="shared" si="3"/>
        <v>118289.11288812588</v>
      </c>
      <c r="E10" s="18">
        <f t="shared" si="0"/>
        <v>38.511887253966577</v>
      </c>
      <c r="F10" s="18">
        <f t="shared" si="4"/>
        <v>26.443877873916211</v>
      </c>
      <c r="G10" s="18">
        <f t="shared" si="9"/>
        <v>12.068009380050366</v>
      </c>
      <c r="H10" s="19">
        <f t="shared" si="5"/>
        <v>12</v>
      </c>
      <c r="I10" s="18">
        <f t="shared" si="6"/>
        <v>6.8009380050366275E-2</v>
      </c>
      <c r="J10" s="18">
        <f t="shared" si="7"/>
        <v>10</v>
      </c>
      <c r="K10" s="18">
        <f t="shared" si="8"/>
        <v>36.443877873916207</v>
      </c>
      <c r="M10" s="10" t="s">
        <v>47</v>
      </c>
      <c r="N10" s="10">
        <v>2</v>
      </c>
      <c r="O10" s="10" t="s">
        <v>24</v>
      </c>
      <c r="P10" t="s">
        <v>32</v>
      </c>
    </row>
    <row r="11" spans="1:19" x14ac:dyDescent="0.25">
      <c r="A11">
        <v>0.09</v>
      </c>
      <c r="B11" s="2">
        <f t="shared" si="1"/>
        <v>2.2619467105846511</v>
      </c>
      <c r="C11" s="2">
        <f t="shared" si="2"/>
        <v>2.4731362521148572</v>
      </c>
      <c r="D11" s="4">
        <f>C11*$N$8/$P$16</f>
        <v>130276.47255648264</v>
      </c>
      <c r="E11" s="3">
        <f t="shared" si="0"/>
        <v>35.273881390585245</v>
      </c>
      <c r="F11" s="3">
        <f t="shared" si="4"/>
        <v>23.850080945149017</v>
      </c>
      <c r="G11" s="3">
        <f t="shared" si="9"/>
        <v>11.423800445436228</v>
      </c>
      <c r="H11" s="8">
        <f t="shared" si="5"/>
        <v>12</v>
      </c>
      <c r="I11" s="3">
        <f t="shared" si="6"/>
        <v>-0.5761995545637717</v>
      </c>
      <c r="J11" s="3">
        <f t="shared" si="7"/>
        <v>10</v>
      </c>
      <c r="K11" s="3">
        <f t="shared" si="8"/>
        <v>33.850080945149017</v>
      </c>
      <c r="M11" s="14" t="s">
        <v>33</v>
      </c>
      <c r="N11" s="14">
        <v>0.4</v>
      </c>
      <c r="O11" s="14" t="s">
        <v>4</v>
      </c>
    </row>
    <row r="12" spans="1:19" x14ac:dyDescent="0.25">
      <c r="A12" s="15">
        <v>0.1</v>
      </c>
      <c r="B12" s="16">
        <f t="shared" si="1"/>
        <v>2.5132741228718345</v>
      </c>
      <c r="C12" s="16">
        <f t="shared" si="2"/>
        <v>2.704911609775297</v>
      </c>
      <c r="D12" s="17">
        <f t="shared" si="3"/>
        <v>142485.61630895428</v>
      </c>
      <c r="E12" s="18">
        <f t="shared" si="0"/>
        <v>32.481636590529753</v>
      </c>
      <c r="F12" s="18">
        <f t="shared" si="4"/>
        <v>21.696983971540057</v>
      </c>
      <c r="G12" s="18">
        <f t="shared" si="9"/>
        <v>10.784652618989696</v>
      </c>
      <c r="H12" s="19">
        <f t="shared" si="5"/>
        <v>12</v>
      </c>
      <c r="I12" s="18">
        <f t="shared" si="6"/>
        <v>-1.2153473810103037</v>
      </c>
      <c r="J12" s="18">
        <f t="shared" si="7"/>
        <v>10</v>
      </c>
      <c r="K12" s="18">
        <f t="shared" si="8"/>
        <v>31.696983971540057</v>
      </c>
      <c r="M12" s="14" t="s">
        <v>14</v>
      </c>
      <c r="N12" s="14">
        <f>N11/N7</f>
        <v>1.5384615384615385</v>
      </c>
      <c r="O12" s="14"/>
    </row>
    <row r="13" spans="1:19" x14ac:dyDescent="0.25">
      <c r="A13">
        <v>0.11</v>
      </c>
      <c r="B13" s="2">
        <f t="shared" si="1"/>
        <v>2.7646015351590179</v>
      </c>
      <c r="C13" s="2">
        <f t="shared" si="2"/>
        <v>2.9399016392055701</v>
      </c>
      <c r="D13" s="4">
        <f t="shared" si="3"/>
        <v>154864.09812286214</v>
      </c>
      <c r="E13" s="3">
        <f t="shared" si="0"/>
        <v>30.059908572644037</v>
      </c>
      <c r="F13" s="3">
        <f t="shared" si="4"/>
        <v>19.88585682267162</v>
      </c>
      <c r="G13" s="3">
        <f t="shared" si="9"/>
        <v>10.174051749972417</v>
      </c>
      <c r="H13" s="8">
        <f t="shared" si="5"/>
        <v>12</v>
      </c>
      <c r="I13" s="3">
        <f t="shared" si="6"/>
        <v>-1.825948250027583</v>
      </c>
      <c r="J13" s="3">
        <f t="shared" si="7"/>
        <v>10</v>
      </c>
      <c r="K13" s="3">
        <f t="shared" si="8"/>
        <v>29.88585682267162</v>
      </c>
      <c r="M13" s="10" t="s">
        <v>42</v>
      </c>
      <c r="N13" s="10"/>
      <c r="O13" s="10" t="s">
        <v>24</v>
      </c>
      <c r="P13" t="s">
        <v>34</v>
      </c>
    </row>
    <row r="14" spans="1:19" x14ac:dyDescent="0.25">
      <c r="A14">
        <v>0.12</v>
      </c>
      <c r="B14" s="2">
        <f t="shared" si="1"/>
        <v>3.0159289474462012</v>
      </c>
      <c r="C14" s="2">
        <f t="shared" si="2"/>
        <v>3.1773931793286065</v>
      </c>
      <c r="D14" s="4">
        <f t="shared" si="3"/>
        <v>167374.3510791148</v>
      </c>
      <c r="E14" s="3">
        <f t="shared" si="0"/>
        <v>27.946687245478877</v>
      </c>
      <c r="F14" s="3">
        <f t="shared" si="4"/>
        <v>18.344116810808607</v>
      </c>
      <c r="G14" s="3">
        <f t="shared" si="9"/>
        <v>9.6025704346702696</v>
      </c>
      <c r="H14" s="8">
        <f t="shared" si="5"/>
        <v>12</v>
      </c>
      <c r="I14" s="3">
        <f t="shared" si="6"/>
        <v>-2.3974295653297304</v>
      </c>
      <c r="J14" s="3">
        <f t="shared" si="7"/>
        <v>10</v>
      </c>
      <c r="K14" s="3">
        <f t="shared" si="8"/>
        <v>28.344116810808607</v>
      </c>
    </row>
    <row r="15" spans="1:19" x14ac:dyDescent="0.25">
      <c r="A15">
        <v>0.13</v>
      </c>
      <c r="B15" s="2">
        <f t="shared" si="1"/>
        <v>3.267256359733385</v>
      </c>
      <c r="C15" s="2">
        <f t="shared" si="2"/>
        <v>3.4168646622625034</v>
      </c>
      <c r="D15" s="4">
        <f t="shared" si="3"/>
        <v>179988.90074164153</v>
      </c>
      <c r="E15" s="3">
        <f t="shared" si="0"/>
        <v>26.091338997164481</v>
      </c>
      <c r="F15" s="3">
        <f t="shared" si="4"/>
        <v>17.017631170028444</v>
      </c>
      <c r="G15" s="3">
        <f t="shared" si="9"/>
        <v>9.0737078271360367</v>
      </c>
      <c r="H15" s="8">
        <f t="shared" si="5"/>
        <v>12</v>
      </c>
      <c r="I15" s="3">
        <f t="shared" si="6"/>
        <v>-2.9262921728639633</v>
      </c>
      <c r="J15" s="3">
        <f t="shared" si="7"/>
        <v>10</v>
      </c>
      <c r="K15" s="3">
        <f t="shared" si="8"/>
        <v>27.017631170028444</v>
      </c>
      <c r="M15" t="s">
        <v>15</v>
      </c>
      <c r="N15" t="s">
        <v>46</v>
      </c>
      <c r="O15" t="s">
        <v>17</v>
      </c>
      <c r="P15" t="s">
        <v>18</v>
      </c>
      <c r="Q15" t="s">
        <v>21</v>
      </c>
      <c r="R15" s="1" t="s">
        <v>19</v>
      </c>
      <c r="S15" s="1" t="s">
        <v>20</v>
      </c>
    </row>
    <row r="16" spans="1:19" x14ac:dyDescent="0.25">
      <c r="A16">
        <v>0.14000000000000001</v>
      </c>
      <c r="B16" s="2">
        <f t="shared" si="1"/>
        <v>3.5185837720205688</v>
      </c>
      <c r="C16" s="2">
        <f t="shared" si="2"/>
        <v>3.6579272492391772</v>
      </c>
      <c r="D16" s="4">
        <f t="shared" si="3"/>
        <v>192687.26439621419</v>
      </c>
      <c r="E16" s="3">
        <f t="shared" si="0"/>
        <v>24.452641740112796</v>
      </c>
      <c r="F16" s="3">
        <f t="shared" si="4"/>
        <v>15.865428378724701</v>
      </c>
      <c r="G16" s="3">
        <f t="shared" si="9"/>
        <v>8.5872133613880948</v>
      </c>
      <c r="H16" s="8">
        <f t="shared" si="5"/>
        <v>12</v>
      </c>
      <c r="I16" s="3">
        <f t="shared" si="6"/>
        <v>-3.4127866386119052</v>
      </c>
      <c r="J16" s="3">
        <f t="shared" si="7"/>
        <v>10</v>
      </c>
      <c r="K16" s="3">
        <f t="shared" si="8"/>
        <v>25.865428378724701</v>
      </c>
      <c r="M16">
        <v>0.5</v>
      </c>
      <c r="N16">
        <v>999.1</v>
      </c>
      <c r="O16" s="5">
        <v>1.1379999999999999E-3</v>
      </c>
      <c r="P16" s="5">
        <f>O16/N16</f>
        <v>1.1390251226103492E-6</v>
      </c>
      <c r="Q16">
        <f>N8</f>
        <v>0.06</v>
      </c>
      <c r="R16" s="4">
        <f>N16*M16*Q16/O16</f>
        <v>26338.312829525483</v>
      </c>
      <c r="S16" s="6">
        <f>M16*Q16/P16</f>
        <v>26338.312829525486</v>
      </c>
    </row>
    <row r="17" spans="1:19" x14ac:dyDescent="0.25">
      <c r="A17">
        <v>0.15</v>
      </c>
      <c r="B17" s="2">
        <f t="shared" si="1"/>
        <v>3.7699111843077517</v>
      </c>
      <c r="C17" s="2">
        <f t="shared" si="2"/>
        <v>3.9002859302323816</v>
      </c>
      <c r="D17" s="4">
        <f t="shared" si="3"/>
        <v>205453.90191011457</v>
      </c>
      <c r="E17" s="3">
        <f t="shared" si="0"/>
        <v>22.997007671790534</v>
      </c>
      <c r="F17" s="3">
        <f t="shared" si="4"/>
        <v>14.856051280911807</v>
      </c>
      <c r="G17" s="3">
        <f t="shared" si="9"/>
        <v>8.1409563908787277</v>
      </c>
      <c r="H17" s="8">
        <f t="shared" si="5"/>
        <v>13</v>
      </c>
      <c r="I17" s="3">
        <f t="shared" si="6"/>
        <v>-4.8590436091212723</v>
      </c>
      <c r="J17" s="3">
        <f t="shared" si="7"/>
        <v>11</v>
      </c>
      <c r="K17" s="3">
        <f t="shared" si="8"/>
        <v>25.856051280911807</v>
      </c>
      <c r="M17">
        <v>3</v>
      </c>
      <c r="N17">
        <v>999.1</v>
      </c>
      <c r="O17" s="5">
        <v>1.1379999999999999E-3</v>
      </c>
      <c r="P17" s="5">
        <f>O17/N17</f>
        <v>1.1390251226103492E-6</v>
      </c>
      <c r="Q17">
        <v>0.12</v>
      </c>
      <c r="R17" s="4">
        <f>N17*M17*Q17/O17</f>
        <v>316059.75395430584</v>
      </c>
      <c r="S17" s="6">
        <f>M17*Q17/P17</f>
        <v>316059.75395430584</v>
      </c>
    </row>
    <row r="18" spans="1:19" x14ac:dyDescent="0.25">
      <c r="A18">
        <v>0.16</v>
      </c>
      <c r="B18" s="2">
        <f t="shared" si="1"/>
        <v>4.0212385965949355</v>
      </c>
      <c r="C18" s="2">
        <f t="shared" si="2"/>
        <v>4.1437132925366358</v>
      </c>
      <c r="D18" s="4">
        <f t="shared" si="3"/>
        <v>218276.83394938591</v>
      </c>
      <c r="E18" s="3">
        <f t="shared" si="0"/>
        <v>21.696983971540053</v>
      </c>
      <c r="F18" s="3">
        <f t="shared" si="4"/>
        <v>13.965018149244365</v>
      </c>
      <c r="G18" s="3">
        <f t="shared" si="9"/>
        <v>7.7319658222956882</v>
      </c>
      <c r="H18" s="8">
        <f t="shared" si="5"/>
        <v>13</v>
      </c>
      <c r="I18" s="3">
        <f t="shared" si="6"/>
        <v>-5.2680341777043118</v>
      </c>
      <c r="J18" s="3">
        <f t="shared" si="7"/>
        <v>11</v>
      </c>
      <c r="K18" s="3">
        <f t="shared" si="8"/>
        <v>24.965018149244365</v>
      </c>
    </row>
    <row r="19" spans="1:19" x14ac:dyDescent="0.25">
      <c r="A19">
        <v>0.17</v>
      </c>
      <c r="B19" s="2">
        <f t="shared" si="1"/>
        <v>4.2725660088821193</v>
      </c>
      <c r="C19" s="2">
        <f t="shared" si="2"/>
        <v>4.388031483507711</v>
      </c>
      <c r="D19" s="4">
        <f t="shared" si="3"/>
        <v>231146.69183686582</v>
      </c>
      <c r="E19" s="3">
        <f t="shared" si="0"/>
        <v>20.530031663250355</v>
      </c>
      <c r="F19" s="3">
        <f t="shared" si="4"/>
        <v>13.173033272369889</v>
      </c>
      <c r="G19" s="3">
        <f t="shared" si="9"/>
        <v>7.3569983908804666</v>
      </c>
      <c r="H19" s="8">
        <f t="shared" si="5"/>
        <v>13</v>
      </c>
      <c r="I19" s="3">
        <f t="shared" si="6"/>
        <v>-5.6430016091195334</v>
      </c>
      <c r="J19" s="3">
        <f t="shared" si="7"/>
        <v>11</v>
      </c>
      <c r="K19" s="3">
        <f t="shared" si="8"/>
        <v>24.173033272369889</v>
      </c>
      <c r="M19" s="10" t="s">
        <v>39</v>
      </c>
      <c r="N19" s="10"/>
    </row>
    <row r="20" spans="1:19" x14ac:dyDescent="0.25">
      <c r="A20">
        <v>0.18</v>
      </c>
      <c r="B20" s="2">
        <f t="shared" si="1"/>
        <v>4.5238934211693023</v>
      </c>
      <c r="C20" s="2">
        <f t="shared" si="2"/>
        <v>4.6330995765360896</v>
      </c>
      <c r="D20" s="4">
        <f t="shared" si="3"/>
        <v>244056.05203429915</v>
      </c>
      <c r="E20" s="3">
        <f t="shared" si="0"/>
        <v>19.477548933942966</v>
      </c>
      <c r="F20" s="3">
        <f t="shared" si="4"/>
        <v>12.464708900176289</v>
      </c>
      <c r="G20" s="3">
        <f t="shared" si="9"/>
        <v>7.0128400337666772</v>
      </c>
      <c r="H20" s="8">
        <f t="shared" si="5"/>
        <v>13</v>
      </c>
      <c r="I20" s="3">
        <f t="shared" si="6"/>
        <v>-5.9871599662333228</v>
      </c>
      <c r="J20" s="3">
        <f t="shared" si="7"/>
        <v>11</v>
      </c>
      <c r="K20" s="3">
        <f t="shared" si="8"/>
        <v>23.464708900176291</v>
      </c>
      <c r="M20" s="10" t="s">
        <v>40</v>
      </c>
      <c r="N20" s="10" t="s">
        <v>41</v>
      </c>
    </row>
    <row r="21" spans="1:19" x14ac:dyDescent="0.25">
      <c r="A21">
        <v>0.19</v>
      </c>
      <c r="B21" s="2">
        <f t="shared" si="1"/>
        <v>4.7752208334564852</v>
      </c>
      <c r="C21" s="2">
        <f t="shared" si="2"/>
        <v>4.8788045675428373</v>
      </c>
      <c r="D21" s="4">
        <f t="shared" si="3"/>
        <v>256998.9618681221</v>
      </c>
      <c r="E21" s="3">
        <f t="shared" si="0"/>
        <v>18.52409679507549</v>
      </c>
      <c r="F21" s="3">
        <f t="shared" si="4"/>
        <v>11.827640029127176</v>
      </c>
      <c r="G21" s="3">
        <f t="shared" si="9"/>
        <v>6.6964567659483141</v>
      </c>
      <c r="H21" s="8">
        <f t="shared" si="5"/>
        <v>13</v>
      </c>
      <c r="I21" s="3">
        <f t="shared" si="6"/>
        <v>-6.3035432340516859</v>
      </c>
      <c r="J21" s="3">
        <f t="shared" si="7"/>
        <v>11</v>
      </c>
      <c r="K21" s="3">
        <f t="shared" si="8"/>
        <v>22.827640029127174</v>
      </c>
      <c r="M21" s="11">
        <v>50000</v>
      </c>
      <c r="N21" s="10">
        <v>11</v>
      </c>
    </row>
    <row r="22" spans="1:19" x14ac:dyDescent="0.25">
      <c r="A22">
        <v>0.2</v>
      </c>
      <c r="B22" s="2">
        <f t="shared" si="1"/>
        <v>5.026548245743669</v>
      </c>
      <c r="C22" s="2">
        <f t="shared" si="2"/>
        <v>5.1250548550028956</v>
      </c>
      <c r="D22" s="4">
        <f t="shared" si="3"/>
        <v>269970.59607908927</v>
      </c>
      <c r="E22" s="3">
        <f t="shared" si="0"/>
        <v>17.65678715141286</v>
      </c>
      <c r="F22" s="3">
        <f t="shared" si="4"/>
        <v>11.251725724946706</v>
      </c>
      <c r="G22" s="3">
        <f t="shared" si="9"/>
        <v>6.4050614264661547</v>
      </c>
      <c r="H22" s="8">
        <f t="shared" si="5"/>
        <v>13</v>
      </c>
      <c r="I22" s="3">
        <f t="shared" si="6"/>
        <v>-6.5949385735338453</v>
      </c>
      <c r="J22" s="3">
        <f t="shared" si="7"/>
        <v>11</v>
      </c>
      <c r="K22" s="3">
        <f t="shared" si="8"/>
        <v>22.251725724946706</v>
      </c>
      <c r="M22" s="11">
        <v>100000</v>
      </c>
      <c r="N22" s="10">
        <v>12</v>
      </c>
    </row>
    <row r="23" spans="1:19" x14ac:dyDescent="0.25">
      <c r="A23">
        <v>0.21</v>
      </c>
      <c r="B23" s="2">
        <f t="shared" si="1"/>
        <v>5.2778756580308519</v>
      </c>
      <c r="C23" s="2">
        <f t="shared" si="2"/>
        <v>5.3717754478044411</v>
      </c>
      <c r="D23" s="4">
        <f t="shared" si="3"/>
        <v>282967.00438847544</v>
      </c>
      <c r="E23" s="3">
        <f t="shared" si="0"/>
        <v>16.864799140808412</v>
      </c>
      <c r="F23" s="3">
        <f t="shared" si="4"/>
        <v>10.728664945662265</v>
      </c>
      <c r="G23" s="3">
        <f t="shared" si="9"/>
        <v>6.1361341951461466</v>
      </c>
      <c r="H23" s="8">
        <f t="shared" si="5"/>
        <v>13</v>
      </c>
      <c r="I23" s="3">
        <f t="shared" si="6"/>
        <v>-6.8638658048538534</v>
      </c>
      <c r="J23" s="3">
        <f t="shared" si="7"/>
        <v>11</v>
      </c>
      <c r="K23" s="3">
        <f t="shared" si="8"/>
        <v>21.728664945662267</v>
      </c>
      <c r="M23" s="11">
        <v>200000</v>
      </c>
      <c r="N23" s="10">
        <v>13</v>
      </c>
    </row>
    <row r="24" spans="1:19" x14ac:dyDescent="0.25">
      <c r="A24">
        <v>0.22</v>
      </c>
      <c r="B24" s="2">
        <f t="shared" si="1"/>
        <v>5.5292030703180357</v>
      </c>
      <c r="C24" s="2">
        <f t="shared" si="2"/>
        <v>5.6189043943472106</v>
      </c>
      <c r="D24" s="4">
        <f t="shared" si="3"/>
        <v>295984.9233950245</v>
      </c>
      <c r="E24" s="3">
        <f t="shared" si="0"/>
        <v>16.138995988509603</v>
      </c>
      <c r="F24" s="3">
        <f t="shared" si="4"/>
        <v>10.251577467333057</v>
      </c>
      <c r="G24" s="3">
        <f t="shared" si="9"/>
        <v>5.8874185211765457</v>
      </c>
      <c r="H24" s="8">
        <f t="shared" si="5"/>
        <v>13</v>
      </c>
      <c r="I24" s="3">
        <f t="shared" si="6"/>
        <v>-7.1125814788234543</v>
      </c>
      <c r="J24" s="3">
        <f t="shared" si="7"/>
        <v>11</v>
      </c>
      <c r="K24" s="3">
        <f t="shared" si="8"/>
        <v>21.251577467333057</v>
      </c>
      <c r="M24" s="11">
        <v>500000</v>
      </c>
      <c r="N24" s="10">
        <v>15</v>
      </c>
    </row>
  </sheetData>
  <conditionalFormatting sqref="I3:I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Try1</vt:lpstr>
      <vt:lpstr>Try2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liuyi</cp:lastModifiedBy>
  <dcterms:created xsi:type="dcterms:W3CDTF">2017-10-21T18:11:17Z</dcterms:created>
  <dcterms:modified xsi:type="dcterms:W3CDTF">2017-11-18T12:23:10Z</dcterms:modified>
</cp:coreProperties>
</file>