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P:\University\DuringUni\SubC\Fluids\"/>
    </mc:Choice>
  </mc:AlternateContent>
  <bookViews>
    <workbookView xWindow="0" yWindow="0" windowWidth="27570" windowHeight="10080" activeTab="2"/>
  </bookViews>
  <sheets>
    <sheet name="NACA4415Mod" sheetId="1" r:id="rId1"/>
    <sheet name="TwistGraph" sheetId="2" r:id="rId2"/>
    <sheet name="Or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B15" i="1"/>
  <c r="C15" i="1" s="1"/>
  <c r="D15" i="1" s="1"/>
  <c r="E15" i="1"/>
  <c r="Q17" i="1"/>
  <c r="O17" i="1"/>
  <c r="R17" i="1" s="1"/>
  <c r="R16" i="1"/>
  <c r="P16" i="1"/>
  <c r="Q16" i="1" s="1"/>
  <c r="O16" i="1"/>
  <c r="E14" i="1"/>
  <c r="B14" i="1"/>
  <c r="C14" i="1" s="1"/>
  <c r="D14" i="1" s="1"/>
  <c r="E13" i="1"/>
  <c r="E12" i="1"/>
  <c r="E11" i="1"/>
  <c r="B11" i="1"/>
  <c r="F11" i="1" s="1"/>
  <c r="G11" i="1" s="1"/>
  <c r="H11" i="1" s="1"/>
  <c r="I11" i="1" s="1"/>
  <c r="E10" i="1"/>
  <c r="E9" i="1"/>
  <c r="E8" i="1"/>
  <c r="M7" i="1"/>
  <c r="M12" i="1" s="1"/>
  <c r="E7" i="1"/>
  <c r="E6" i="1"/>
  <c r="M5" i="1"/>
  <c r="B13" i="1" s="1"/>
  <c r="E5" i="1"/>
  <c r="B5" i="1"/>
  <c r="C5" i="1" s="1"/>
  <c r="D5" i="1" s="1"/>
  <c r="E4" i="1"/>
  <c r="E3" i="1"/>
  <c r="F15" i="1" l="1"/>
  <c r="G15" i="1" s="1"/>
  <c r="H15" i="1" s="1"/>
  <c r="I15" i="1" s="1"/>
  <c r="J15" i="1" s="1"/>
  <c r="F13" i="1"/>
  <c r="G13" i="1" s="1"/>
  <c r="H13" i="1" s="1"/>
  <c r="I13" i="1" s="1"/>
  <c r="C13" i="1"/>
  <c r="D13" i="1" s="1"/>
  <c r="F14" i="1"/>
  <c r="G14" i="1" s="1"/>
  <c r="H14" i="1" s="1"/>
  <c r="I14" i="1" s="1"/>
  <c r="J14" i="1" s="1"/>
  <c r="C11" i="1"/>
  <c r="D11" i="1" s="1"/>
  <c r="B12" i="1"/>
  <c r="B3" i="1"/>
  <c r="B6" i="1"/>
  <c r="B9" i="1"/>
  <c r="F5" i="1"/>
  <c r="G5" i="1" s="1"/>
  <c r="H5" i="1" s="1"/>
  <c r="I5" i="1" s="1"/>
  <c r="J5" i="1" s="1"/>
  <c r="B8" i="1"/>
  <c r="B4" i="1"/>
  <c r="B7" i="1"/>
  <c r="B10" i="1"/>
  <c r="F4" i="1" l="1"/>
  <c r="G4" i="1" s="1"/>
  <c r="H4" i="1" s="1"/>
  <c r="I4" i="1" s="1"/>
  <c r="J4" i="1" s="1"/>
  <c r="C4" i="1"/>
  <c r="D4" i="1" s="1"/>
  <c r="C6" i="1"/>
  <c r="D6" i="1" s="1"/>
  <c r="F6" i="1"/>
  <c r="G6" i="1" s="1"/>
  <c r="H6" i="1" s="1"/>
  <c r="I6" i="1" s="1"/>
  <c r="J6" i="1" s="1"/>
  <c r="F8" i="1"/>
  <c r="G8" i="1" s="1"/>
  <c r="H8" i="1" s="1"/>
  <c r="I8" i="1" s="1"/>
  <c r="J8" i="1" s="1"/>
  <c r="C8" i="1"/>
  <c r="D8" i="1" s="1"/>
  <c r="F10" i="1"/>
  <c r="G10" i="1" s="1"/>
  <c r="H10" i="1" s="1"/>
  <c r="I10" i="1" s="1"/>
  <c r="J10" i="1" s="1"/>
  <c r="C10" i="1"/>
  <c r="D10" i="1" s="1"/>
  <c r="F12" i="1"/>
  <c r="G12" i="1" s="1"/>
  <c r="H12" i="1" s="1"/>
  <c r="I12" i="1" s="1"/>
  <c r="C12" i="1"/>
  <c r="D12" i="1" s="1"/>
  <c r="C3" i="1"/>
  <c r="D3" i="1" s="1"/>
  <c r="F3" i="1"/>
  <c r="G3" i="1" s="1"/>
  <c r="H3" i="1" s="1"/>
  <c r="I3" i="1" s="1"/>
  <c r="J3" i="1" s="1"/>
  <c r="F7" i="1"/>
  <c r="G7" i="1" s="1"/>
  <c r="H7" i="1" s="1"/>
  <c r="I7" i="1" s="1"/>
  <c r="J7" i="1" s="1"/>
  <c r="C7" i="1"/>
  <c r="D7" i="1" s="1"/>
  <c r="C9" i="1"/>
  <c r="D9" i="1" s="1"/>
  <c r="F9" i="1"/>
  <c r="G9" i="1" s="1"/>
  <c r="H9" i="1" s="1"/>
  <c r="I9" i="1" s="1"/>
  <c r="J9" i="1" s="1"/>
</calcChain>
</file>

<file path=xl/sharedStrings.xml><?xml version="1.0" encoding="utf-8"?>
<sst xmlns="http://schemas.openxmlformats.org/spreadsheetml/2006/main" count="60" uniqueCount="53">
  <si>
    <t>THIS IS HALF-LENGTH MODEL</t>
  </si>
  <si>
    <t>r</t>
  </si>
  <si>
    <t>v_tan</t>
  </si>
  <si>
    <t>v_chord</t>
  </si>
  <si>
    <t>Re_local</t>
  </si>
  <si>
    <t>Total angle</t>
  </si>
  <si>
    <t>β (v_str/v_tan)</t>
  </si>
  <si>
    <t>α+ϕ+γ</t>
  </si>
  <si>
    <t>α+ϕ+γ-5</t>
  </si>
  <si>
    <t>New α+ϕ+γ</t>
  </si>
  <si>
    <t>New Total Angle</t>
  </si>
  <si>
    <t>R</t>
  </si>
  <si>
    <t>m</t>
  </si>
  <si>
    <t>Will be 28cm full</t>
  </si>
  <si>
    <t>v_str</t>
  </si>
  <si>
    <t>m/s</t>
  </si>
  <si>
    <t>f</t>
  </si>
  <si>
    <t>rps</t>
  </si>
  <si>
    <t>ω</t>
  </si>
  <si>
    <t>rad/s</t>
  </si>
  <si>
    <t>R_hub</t>
  </si>
  <si>
    <t>D</t>
  </si>
  <si>
    <t>c (chord)</t>
  </si>
  <si>
    <t>alpha</t>
  </si>
  <si>
    <t>°</t>
  </si>
  <si>
    <t>Angle of Attack</t>
  </si>
  <si>
    <t>ϕ</t>
  </si>
  <si>
    <t>For vortex compensation</t>
  </si>
  <si>
    <t>Pitch</t>
  </si>
  <si>
    <t>P/D</t>
  </si>
  <si>
    <t>γ</t>
  </si>
  <si>
    <t>Angle added to make Pitch equal</t>
  </si>
  <si>
    <t>v</t>
  </si>
  <si>
    <t>ρ</t>
  </si>
  <si>
    <t>mu</t>
  </si>
  <si>
    <t>nu</t>
  </si>
  <si>
    <t>c</t>
  </si>
  <si>
    <t>Re_mu</t>
  </si>
  <si>
    <t>Re_nu</t>
  </si>
  <si>
    <t>Re</t>
  </si>
  <si>
    <t>theta</t>
  </si>
  <si>
    <t>NACA 2411 best CL/CD angle</t>
  </si>
  <si>
    <t>NACA 4415</t>
  </si>
  <si>
    <t>http://airfoiltools.com/airfoil/details?airfoil=naca4415-il</t>
  </si>
  <si>
    <t>Unless we bike chain it our test apparatus</t>
  </si>
  <si>
    <t>New Total Angle (°)</t>
  </si>
  <si>
    <t>r (m)</t>
  </si>
  <si>
    <t>Twist angle fit equation</t>
  </si>
  <si>
    <t>y = ax^4 + bx^3 + cx^2 + dx + e</t>
  </si>
  <si>
    <t>a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</si>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</sst>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0" fillId="2" borderId="1" xfId="0" applyFill="1" applyBorder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165" fontId="0" fillId="0" borderId="0" xfId="0" applyNumberFormat="1"/>
    <xf numFmtId="166" fontId="0" fillId="0" borderId="0" xfId="0" applyNumberFormat="1"/>
    <xf numFmtId="11" fontId="0" fillId="0" borderId="1" xfId="0" applyNumberFormat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Blade</a:t>
            </a:r>
            <a:r>
              <a:rPr lang="en-CA" sz="2000" baseline="0"/>
              <a:t> Twist Angle vs Radial Stationing: Pitch = 45cm, P/D = 0.9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03205723152675E-2"/>
          <c:y val="0.17527842456682388"/>
          <c:w val="0.87433793139552984"/>
          <c:h val="0.701317888759504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NACA4415Mod!$E$2</c:f>
              <c:strCache>
                <c:ptCount val="1"/>
                <c:pt idx="0">
                  <c:v>Total angle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NACA4415Mod!$A$3:$A$15</c:f>
              <c:numCache>
                <c:formatCode>General</c:formatCode>
                <c:ptCount val="1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</c:numCache>
            </c:numRef>
          </c:xVal>
          <c:yVal>
            <c:numRef>
              <c:f>NACA4415Mod!$E$3:$E$15</c:f>
              <c:numCache>
                <c:formatCode>0.0</c:formatCode>
                <c:ptCount val="13"/>
                <c:pt idx="0">
                  <c:v>68.560109498244941</c:v>
                </c:pt>
                <c:pt idx="1">
                  <c:v>59.499846607612696</c:v>
                </c:pt>
                <c:pt idx="2">
                  <c:v>51.853974012777456</c:v>
                </c:pt>
                <c:pt idx="3">
                  <c:v>45.527690755967662</c:v>
                </c:pt>
                <c:pt idx="4">
                  <c:v>40.325475095727015</c:v>
                </c:pt>
                <c:pt idx="5">
                  <c:v>36.038341661283404</c:v>
                </c:pt>
                <c:pt idx="6">
                  <c:v>32.481636590529753</c:v>
                </c:pt>
                <c:pt idx="7">
                  <c:v>29.50483759755787</c:v>
                </c:pt>
                <c:pt idx="8">
                  <c:v>26.989553846797843</c:v>
                </c:pt>
                <c:pt idx="9">
                  <c:v>24.84395721358668</c:v>
                </c:pt>
                <c:pt idx="10">
                  <c:v>22.997007671790534</c:v>
                </c:pt>
                <c:pt idx="11">
                  <c:v>21.393557771183353</c:v>
                </c:pt>
                <c:pt idx="12">
                  <c:v>19.99051279290914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5-4C39-9CDF-11E717081A4A}"/>
            </c:ext>
          </c:extLst>
        </c:ser>
        <c:ser>
          <c:idx val="1"/>
          <c:order val="1"/>
          <c:tx>
            <c:strRef>
              <c:f>NACA4415Mod!$J$2</c:f>
              <c:strCache>
                <c:ptCount val="1"/>
                <c:pt idx="0">
                  <c:v>New Total Angle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35592964478679917"/>
                  <c:y val="1.0141340048536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NACA4415Mod!$A$3:$A$15</c:f>
              <c:numCache>
                <c:formatCode>General</c:formatCode>
                <c:ptCount val="1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</c:numCache>
            </c:numRef>
          </c:xVal>
          <c:yVal>
            <c:numRef>
              <c:f>NACA4415Mod!$J$3:$J$15</c:f>
              <c:numCache>
                <c:formatCode>0.0</c:formatCode>
                <c:ptCount val="13"/>
                <c:pt idx="0">
                  <c:v>68.06667029732445</c:v>
                </c:pt>
                <c:pt idx="1">
                  <c:v>56.468864246023173</c:v>
                </c:pt>
                <c:pt idx="2">
                  <c:v>47.842611722891974</c:v>
                </c:pt>
                <c:pt idx="3">
                  <c:v>41.496083751965507</c:v>
                </c:pt>
                <c:pt idx="4">
                  <c:v>36.774870085917641</c:v>
                </c:pt>
                <c:pt idx="5">
                  <c:v>33.1903686389496</c:v>
                </c:pt>
                <c:pt idx="6">
                  <c:v>30.406119157302669</c:v>
                </c:pt>
                <c:pt idx="7">
                  <c:v>28.195324292740164</c:v>
                </c:pt>
                <c:pt idx="8">
                  <c:v>26.40441409628227</c:v>
                </c:pt>
                <c:pt idx="9">
                  <c:v>19.92775643175656</c:v>
                </c:pt>
                <c:pt idx="10">
                  <c:v>18.691225949826681</c:v>
                </c:pt>
                <c:pt idx="11">
                  <c:v>17.641704568873536</c:v>
                </c:pt>
                <c:pt idx="12">
                  <c:v>16.740343964540262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5-4C39-9CDF-11E71708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04480"/>
        <c:axId val="533904808"/>
      </c:scatterChart>
      <c:valAx>
        <c:axId val="533904480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Radial Distance from Hub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808"/>
        <c:crosses val="autoZero"/>
        <c:crossBetween val="midCat"/>
        <c:majorUnit val="2.0000000000000004E-2"/>
      </c:valAx>
      <c:valAx>
        <c:axId val="533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Twist</a:t>
                </a:r>
                <a:r>
                  <a:rPr lang="en-CA" sz="2000" baseline="0"/>
                  <a:t> (°)</a:t>
                </a:r>
                <a:endParaRPr lang="en-CA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A086C-B6A6-4C2E-81DC-16264421A7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18" sqref="F18"/>
    </sheetView>
  </sheetViews>
  <sheetFormatPr defaultRowHeight="15" x14ac:dyDescent="0.25"/>
  <cols>
    <col min="2" max="2" width="6.85546875" customWidth="1"/>
    <col min="4" max="4" width="9.7109375" customWidth="1"/>
    <col min="5" max="5" width="10.7109375" customWidth="1"/>
    <col min="6" max="6" width="14.140625" customWidth="1"/>
    <col min="7" max="7" width="6.85546875" customWidth="1"/>
    <col min="8" max="8" width="8.5703125" customWidth="1"/>
    <col min="9" max="9" width="11.42578125" customWidth="1"/>
    <col min="10" max="10" width="15.7109375" customWidth="1"/>
    <col min="12" max="12" width="11.85546875" customWidth="1"/>
    <col min="13" max="13" width="14.42578125" customWidth="1"/>
    <col min="14" max="15" width="9.28515625" customWidth="1"/>
    <col min="16" max="16" width="5" customWidth="1"/>
    <col min="17" max="17" width="8.5703125" customWidth="1"/>
    <col min="18" max="18" width="7.5703125" customWidth="1"/>
  </cols>
  <sheetData>
    <row r="1" spans="1:18" x14ac:dyDescent="0.25">
      <c r="A1" t="s">
        <v>42</v>
      </c>
      <c r="C1" s="1" t="s">
        <v>43</v>
      </c>
      <c r="L1" s="14" t="s">
        <v>0</v>
      </c>
      <c r="M1" s="14"/>
    </row>
    <row r="2" spans="1:1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2" t="s">
        <v>10</v>
      </c>
      <c r="K2" s="2"/>
      <c r="L2" s="4" t="s">
        <v>11</v>
      </c>
      <c r="M2" s="4">
        <v>0.14000000000000001</v>
      </c>
      <c r="N2" s="4" t="s">
        <v>12</v>
      </c>
      <c r="O2" s="15" t="s">
        <v>13</v>
      </c>
    </row>
    <row r="3" spans="1:18" x14ac:dyDescent="0.25">
      <c r="A3" s="14">
        <v>0.02</v>
      </c>
      <c r="B3" s="5">
        <f t="shared" ref="B3:B15" si="0">A3*$M$5</f>
        <v>0.50265482457436694</v>
      </c>
      <c r="C3" s="5">
        <f t="shared" ref="C3:C15" si="1">SQRT(B3^2+$M$3^2)</f>
        <v>1.1192237813180559</v>
      </c>
      <c r="D3" s="6">
        <f t="shared" ref="D3:D15" si="2">C3*$M$8/$O$16</f>
        <v>78609.242876265009</v>
      </c>
      <c r="E3" s="7">
        <f t="shared" ref="E3:E15" si="3">DEGREES(ATAN($M$11/(2*PI()*A3)))</f>
        <v>68.560109498244941</v>
      </c>
      <c r="F3" s="7">
        <f t="shared" ref="F3:F15" si="4">DEGREES(ATAN($M$3/B3))</f>
        <v>63.313389897784695</v>
      </c>
      <c r="G3" s="7">
        <f>E3-F3</f>
        <v>5.2467196004602457</v>
      </c>
      <c r="H3" s="7">
        <f>G3-5</f>
        <v>0.24671960046024566</v>
      </c>
      <c r="I3" s="7">
        <f>IF(H3&lt;0,ABS(H3),5-H3)</f>
        <v>4.7532803995397543</v>
      </c>
      <c r="J3" s="7">
        <f t="shared" ref="J3:J10" si="5">I3+F3</f>
        <v>68.06667029732445</v>
      </c>
      <c r="L3" s="4" t="s">
        <v>14</v>
      </c>
      <c r="M3" s="4">
        <v>1</v>
      </c>
      <c r="N3" s="4" t="s">
        <v>15</v>
      </c>
    </row>
    <row r="4" spans="1:18" x14ac:dyDescent="0.25">
      <c r="A4">
        <v>0.03</v>
      </c>
      <c r="B4" s="5">
        <f t="shared" si="0"/>
        <v>0.7539822368615503</v>
      </c>
      <c r="C4" s="5">
        <f t="shared" si="1"/>
        <v>1.2523933940670349</v>
      </c>
      <c r="D4" s="6">
        <f t="shared" si="2"/>
        <v>87962.477329516667</v>
      </c>
      <c r="E4" s="7">
        <f t="shared" si="3"/>
        <v>59.499846607612696</v>
      </c>
      <c r="F4" s="7">
        <f t="shared" si="4"/>
        <v>52.984355426817935</v>
      </c>
      <c r="G4" s="7">
        <f t="shared" ref="G4:G14" si="6">E4-F4</f>
        <v>6.5154911807947613</v>
      </c>
      <c r="H4" s="7">
        <f t="shared" ref="H4:H15" si="7">G4-5</f>
        <v>1.5154911807947613</v>
      </c>
      <c r="I4" s="7">
        <f t="shared" ref="I4:I15" si="8">IF(H4&lt;0,ABS(H4),5-H4)</f>
        <v>3.4845088192052387</v>
      </c>
      <c r="J4" s="7">
        <f t="shared" si="5"/>
        <v>56.468864246023173</v>
      </c>
      <c r="L4" s="4" t="s">
        <v>16</v>
      </c>
      <c r="M4" s="4">
        <v>4</v>
      </c>
      <c r="N4" s="4" t="s">
        <v>17</v>
      </c>
      <c r="O4" t="s">
        <v>44</v>
      </c>
    </row>
    <row r="5" spans="1:18" x14ac:dyDescent="0.25">
      <c r="A5">
        <v>0.04</v>
      </c>
      <c r="B5" s="5">
        <f t="shared" si="0"/>
        <v>1.0053096491487339</v>
      </c>
      <c r="C5" s="5">
        <f t="shared" si="1"/>
        <v>1.4179730218419355</v>
      </c>
      <c r="D5" s="6">
        <f t="shared" si="2"/>
        <v>99592.045421601259</v>
      </c>
      <c r="E5" s="7">
        <f t="shared" si="3"/>
        <v>51.853974012777456</v>
      </c>
      <c r="F5" s="7">
        <f t="shared" si="4"/>
        <v>44.848292867834715</v>
      </c>
      <c r="G5" s="7">
        <f t="shared" si="6"/>
        <v>7.0056811449427414</v>
      </c>
      <c r="H5" s="7">
        <f t="shared" si="7"/>
        <v>2.0056811449427414</v>
      </c>
      <c r="I5" s="7">
        <f t="shared" si="8"/>
        <v>2.9943188550572586</v>
      </c>
      <c r="J5" s="7">
        <f t="shared" si="5"/>
        <v>47.842611722891974</v>
      </c>
      <c r="L5" s="8" t="s">
        <v>18</v>
      </c>
      <c r="M5" s="9">
        <f>2*PI()*M4</f>
        <v>25.132741228718345</v>
      </c>
      <c r="N5" s="8" t="s">
        <v>19</v>
      </c>
    </row>
    <row r="6" spans="1:18" x14ac:dyDescent="0.25">
      <c r="A6">
        <v>0.05</v>
      </c>
      <c r="B6" s="5">
        <f t="shared" si="0"/>
        <v>1.2566370614359172</v>
      </c>
      <c r="C6" s="5">
        <f t="shared" si="1"/>
        <v>1.6059690856844964</v>
      </c>
      <c r="D6" s="6">
        <f t="shared" si="2"/>
        <v>112796.0431288141</v>
      </c>
      <c r="E6" s="7">
        <f t="shared" si="3"/>
        <v>45.527690755967662</v>
      </c>
      <c r="F6" s="7">
        <f t="shared" si="4"/>
        <v>38.511887253966584</v>
      </c>
      <c r="G6" s="7">
        <f t="shared" si="6"/>
        <v>7.0158035020010772</v>
      </c>
      <c r="H6" s="7">
        <f t="shared" si="7"/>
        <v>2.0158035020010772</v>
      </c>
      <c r="I6" s="7">
        <f t="shared" si="8"/>
        <v>2.9841964979989228</v>
      </c>
      <c r="J6" s="7">
        <f t="shared" si="5"/>
        <v>41.496083751965507</v>
      </c>
      <c r="L6" s="8" t="s">
        <v>20</v>
      </c>
      <c r="M6" s="9">
        <v>0.02</v>
      </c>
      <c r="N6" s="8" t="s">
        <v>12</v>
      </c>
    </row>
    <row r="7" spans="1:18" x14ac:dyDescent="0.25">
      <c r="A7">
        <v>0.06</v>
      </c>
      <c r="B7" s="5">
        <f t="shared" si="0"/>
        <v>1.5079644737231006</v>
      </c>
      <c r="C7" s="5">
        <f t="shared" si="1"/>
        <v>1.8094078738667487</v>
      </c>
      <c r="D7" s="6">
        <f t="shared" si="2"/>
        <v>127084.66831495739</v>
      </c>
      <c r="E7" s="7">
        <f t="shared" si="3"/>
        <v>40.325475095727015</v>
      </c>
      <c r="F7" s="7">
        <f t="shared" si="4"/>
        <v>33.550172590822328</v>
      </c>
      <c r="G7" s="7">
        <f t="shared" si="6"/>
        <v>6.7753025049046869</v>
      </c>
      <c r="H7" s="7">
        <f t="shared" si="7"/>
        <v>1.7753025049046869</v>
      </c>
      <c r="I7" s="7">
        <f t="shared" si="8"/>
        <v>3.2246974950953131</v>
      </c>
      <c r="J7" s="7">
        <f t="shared" si="5"/>
        <v>36.774870085917641</v>
      </c>
      <c r="L7" s="8" t="s">
        <v>21</v>
      </c>
      <c r="M7" s="8">
        <f>2*(M2+M6)</f>
        <v>0.32</v>
      </c>
      <c r="N7" s="8" t="s">
        <v>12</v>
      </c>
    </row>
    <row r="8" spans="1:18" x14ac:dyDescent="0.25">
      <c r="A8">
        <v>7.0000000000000007E-2</v>
      </c>
      <c r="B8" s="5">
        <f t="shared" si="0"/>
        <v>1.7592918860102844</v>
      </c>
      <c r="C8" s="5">
        <f t="shared" si="1"/>
        <v>2.0236373045043483</v>
      </c>
      <c r="D8" s="6">
        <f t="shared" si="2"/>
        <v>142131.17967875535</v>
      </c>
      <c r="E8" s="7">
        <f t="shared" si="3"/>
        <v>36.038341661283404</v>
      </c>
      <c r="F8" s="7">
        <f t="shared" si="4"/>
        <v>29.614355150116502</v>
      </c>
      <c r="G8" s="7">
        <f t="shared" si="6"/>
        <v>6.4239865111669019</v>
      </c>
      <c r="H8" s="7">
        <f t="shared" si="7"/>
        <v>1.4239865111669019</v>
      </c>
      <c r="I8" s="7">
        <f t="shared" si="8"/>
        <v>3.5760134888330981</v>
      </c>
      <c r="J8" s="7">
        <f t="shared" si="5"/>
        <v>33.1903686389496</v>
      </c>
      <c r="L8" s="4" t="s">
        <v>22</v>
      </c>
      <c r="M8" s="4">
        <v>0.08</v>
      </c>
      <c r="N8" s="4" t="s">
        <v>12</v>
      </c>
    </row>
    <row r="9" spans="1:18" x14ac:dyDescent="0.25">
      <c r="A9">
        <v>0.08</v>
      </c>
      <c r="B9" s="5">
        <f t="shared" si="0"/>
        <v>2.0106192982974678</v>
      </c>
      <c r="C9" s="5">
        <f t="shared" si="1"/>
        <v>2.2455711885144503</v>
      </c>
      <c r="D9" s="6">
        <f t="shared" si="2"/>
        <v>157718.81718416783</v>
      </c>
      <c r="E9" s="7">
        <f t="shared" si="3"/>
        <v>32.481636590529753</v>
      </c>
      <c r="F9" s="7">
        <f t="shared" si="4"/>
        <v>26.443877873916211</v>
      </c>
      <c r="G9" s="7">
        <f t="shared" si="6"/>
        <v>6.037758716613542</v>
      </c>
      <c r="H9" s="7">
        <f t="shared" si="7"/>
        <v>1.037758716613542</v>
      </c>
      <c r="I9" s="7">
        <f t="shared" si="8"/>
        <v>3.962241283386458</v>
      </c>
      <c r="J9" s="7">
        <f t="shared" si="5"/>
        <v>30.406119157302669</v>
      </c>
      <c r="L9" s="8" t="s">
        <v>23</v>
      </c>
      <c r="M9" s="8">
        <v>7</v>
      </c>
      <c r="N9" s="8" t="s">
        <v>24</v>
      </c>
      <c r="O9" t="s">
        <v>25</v>
      </c>
    </row>
    <row r="10" spans="1:18" x14ac:dyDescent="0.25">
      <c r="A10">
        <v>0.09</v>
      </c>
      <c r="B10" s="5">
        <f t="shared" si="0"/>
        <v>2.2619467105846511</v>
      </c>
      <c r="C10" s="5">
        <f t="shared" si="1"/>
        <v>2.4731362521148572</v>
      </c>
      <c r="D10" s="6">
        <f t="shared" si="2"/>
        <v>173701.96340864353</v>
      </c>
      <c r="E10" s="7">
        <f t="shared" si="3"/>
        <v>29.50483759755787</v>
      </c>
      <c r="F10" s="7">
        <f t="shared" si="4"/>
        <v>23.850080945149017</v>
      </c>
      <c r="G10" s="7">
        <f t="shared" si="6"/>
        <v>5.6547566524088531</v>
      </c>
      <c r="H10" s="7">
        <f t="shared" si="7"/>
        <v>0.65475665240885306</v>
      </c>
      <c r="I10" s="7">
        <f t="shared" si="8"/>
        <v>4.3452433475911469</v>
      </c>
      <c r="J10" s="7">
        <f t="shared" si="5"/>
        <v>28.195324292740164</v>
      </c>
      <c r="L10" s="8" t="s">
        <v>26</v>
      </c>
      <c r="M10" s="8">
        <v>2</v>
      </c>
      <c r="N10" s="8" t="s">
        <v>24</v>
      </c>
      <c r="O10" t="s">
        <v>27</v>
      </c>
    </row>
    <row r="11" spans="1:18" x14ac:dyDescent="0.25">
      <c r="A11">
        <v>0.1</v>
      </c>
      <c r="B11" s="5">
        <f t="shared" si="0"/>
        <v>2.5132741228718345</v>
      </c>
      <c r="C11" s="5">
        <f t="shared" si="1"/>
        <v>2.704911609775297</v>
      </c>
      <c r="D11" s="6">
        <f t="shared" si="2"/>
        <v>189980.82174527238</v>
      </c>
      <c r="E11" s="7">
        <f t="shared" si="3"/>
        <v>26.989553846797843</v>
      </c>
      <c r="F11" s="7">
        <f t="shared" si="4"/>
        <v>21.696983971540057</v>
      </c>
      <c r="G11" s="7">
        <f t="shared" si="6"/>
        <v>5.2925698752577865</v>
      </c>
      <c r="H11" s="7">
        <f t="shared" si="7"/>
        <v>0.29256987525778655</v>
      </c>
      <c r="I11" s="7">
        <f t="shared" si="8"/>
        <v>4.7074301247422135</v>
      </c>
      <c r="J11" s="7">
        <f t="shared" ref="J11:J13" si="9">I11+F11</f>
        <v>26.40441409628227</v>
      </c>
      <c r="L11" s="4" t="s">
        <v>28</v>
      </c>
      <c r="M11" s="16">
        <v>0.32</v>
      </c>
      <c r="N11" s="4" t="s">
        <v>12</v>
      </c>
    </row>
    <row r="12" spans="1:18" x14ac:dyDescent="0.25">
      <c r="A12">
        <v>0.11</v>
      </c>
      <c r="B12" s="5">
        <f t="shared" si="0"/>
        <v>2.7646015351590179</v>
      </c>
      <c r="C12" s="5">
        <f t="shared" si="1"/>
        <v>2.9399016392055701</v>
      </c>
      <c r="D12" s="6">
        <f t="shared" si="2"/>
        <v>206485.46416381618</v>
      </c>
      <c r="E12" s="7">
        <f t="shared" si="3"/>
        <v>24.84395721358668</v>
      </c>
      <c r="F12" s="7">
        <f t="shared" si="4"/>
        <v>19.88585682267162</v>
      </c>
      <c r="G12" s="7">
        <f t="shared" si="6"/>
        <v>4.9581003909150603</v>
      </c>
      <c r="H12" s="7">
        <f t="shared" si="7"/>
        <v>-4.1899609084939726E-2</v>
      </c>
      <c r="I12" s="7">
        <f t="shared" si="8"/>
        <v>4.1899609084939726E-2</v>
      </c>
      <c r="J12" s="7">
        <f t="shared" si="9"/>
        <v>19.92775643175656</v>
      </c>
      <c r="L12" s="4" t="s">
        <v>29</v>
      </c>
      <c r="M12" s="10">
        <f>M11/M7</f>
        <v>1</v>
      </c>
      <c r="N12" s="4"/>
    </row>
    <row r="13" spans="1:18" x14ac:dyDescent="0.25">
      <c r="A13">
        <v>0.12</v>
      </c>
      <c r="B13" s="5">
        <f t="shared" si="0"/>
        <v>3.0159289474462012</v>
      </c>
      <c r="C13" s="5">
        <f t="shared" si="1"/>
        <v>3.1773931793286065</v>
      </c>
      <c r="D13" s="6">
        <f t="shared" si="2"/>
        <v>223165.80143881979</v>
      </c>
      <c r="E13" s="7">
        <f t="shared" si="3"/>
        <v>22.997007671790534</v>
      </c>
      <c r="F13" s="7">
        <f t="shared" si="4"/>
        <v>18.344116810808607</v>
      </c>
      <c r="G13" s="7">
        <f t="shared" si="6"/>
        <v>4.6528908609819268</v>
      </c>
      <c r="H13" s="7">
        <f t="shared" si="7"/>
        <v>-0.34710913901807317</v>
      </c>
      <c r="I13" s="7">
        <f t="shared" si="8"/>
        <v>0.34710913901807317</v>
      </c>
      <c r="J13" s="7">
        <f t="shared" si="9"/>
        <v>18.691225949826681</v>
      </c>
      <c r="L13" s="8" t="s">
        <v>30</v>
      </c>
      <c r="M13" s="8"/>
      <c r="N13" s="8" t="s">
        <v>24</v>
      </c>
      <c r="O13" t="s">
        <v>31</v>
      </c>
    </row>
    <row r="14" spans="1:18" x14ac:dyDescent="0.25">
      <c r="A14">
        <v>0.13</v>
      </c>
      <c r="B14" s="5">
        <f t="shared" si="0"/>
        <v>3.267256359733385</v>
      </c>
      <c r="C14" s="5">
        <f t="shared" si="1"/>
        <v>3.4168646622625034</v>
      </c>
      <c r="D14" s="6">
        <f t="shared" si="2"/>
        <v>239985.20098885536</v>
      </c>
      <c r="E14" s="7">
        <f t="shared" si="3"/>
        <v>21.393557771183353</v>
      </c>
      <c r="F14" s="7">
        <f t="shared" si="4"/>
        <v>17.017631170028444</v>
      </c>
      <c r="G14" s="7">
        <f t="shared" si="6"/>
        <v>4.3759266011549087</v>
      </c>
      <c r="H14" s="7">
        <f t="shared" si="7"/>
        <v>-0.62407339884509128</v>
      </c>
      <c r="I14" s="7">
        <f t="shared" si="8"/>
        <v>0.62407339884509128</v>
      </c>
      <c r="J14" s="7">
        <f>I14+F14</f>
        <v>17.641704568873536</v>
      </c>
    </row>
    <row r="15" spans="1:18" x14ac:dyDescent="0.25">
      <c r="A15">
        <v>0.14000000000000001</v>
      </c>
      <c r="B15" s="5">
        <f t="shared" si="0"/>
        <v>3.5185837720205688</v>
      </c>
      <c r="C15" s="5">
        <f t="shared" si="1"/>
        <v>3.6579272492391772</v>
      </c>
      <c r="D15" s="6">
        <f t="shared" si="2"/>
        <v>256916.35252828561</v>
      </c>
      <c r="E15" s="7">
        <f t="shared" si="3"/>
        <v>19.99051279290914</v>
      </c>
      <c r="F15" s="7">
        <f t="shared" si="4"/>
        <v>15.865428378724701</v>
      </c>
      <c r="G15" s="7">
        <f t="shared" ref="G15" si="10">E15-F15</f>
        <v>4.1250844141844389</v>
      </c>
      <c r="H15" s="7">
        <f t="shared" si="7"/>
        <v>-0.87491558581556106</v>
      </c>
      <c r="I15" s="7">
        <f t="shared" si="8"/>
        <v>0.87491558581556106</v>
      </c>
      <c r="J15" s="7">
        <f>I15+F15</f>
        <v>16.740343964540262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s="2" t="s">
        <v>37</v>
      </c>
      <c r="R15" s="2" t="s">
        <v>38</v>
      </c>
    </row>
    <row r="16" spans="1:18" x14ac:dyDescent="0.25">
      <c r="B16" s="5"/>
      <c r="C16" s="5"/>
      <c r="D16" s="6"/>
      <c r="E16" s="7"/>
      <c r="F16" s="7"/>
      <c r="G16" s="7"/>
      <c r="H16" s="7"/>
      <c r="I16" s="7"/>
      <c r="J16" s="7"/>
      <c r="L16">
        <v>0.5</v>
      </c>
      <c r="M16">
        <v>999.1</v>
      </c>
      <c r="N16" s="11">
        <v>1.1379999999999999E-3</v>
      </c>
      <c r="O16" s="11">
        <f>N16/M16</f>
        <v>1.1390251226103492E-6</v>
      </c>
      <c r="P16">
        <f>M8</f>
        <v>0.08</v>
      </c>
      <c r="Q16" s="6">
        <f>M16*L16*P16/N16</f>
        <v>35117.750439367315</v>
      </c>
      <c r="R16" s="12">
        <f>L16*P16/O16</f>
        <v>35117.750439367315</v>
      </c>
    </row>
    <row r="17" spans="2:18" x14ac:dyDescent="0.25">
      <c r="B17" s="5"/>
      <c r="C17" s="5"/>
      <c r="D17" s="6"/>
      <c r="E17" s="7"/>
      <c r="F17" s="7"/>
      <c r="G17" s="7"/>
      <c r="H17" s="7"/>
      <c r="I17" s="7"/>
      <c r="J17" s="7"/>
      <c r="L17">
        <v>3</v>
      </c>
      <c r="M17">
        <v>999.1</v>
      </c>
      <c r="N17" s="11">
        <v>1.1379999999999999E-3</v>
      </c>
      <c r="O17" s="11">
        <f>N17/M17</f>
        <v>1.1390251226103492E-6</v>
      </c>
      <c r="P17">
        <v>0.12</v>
      </c>
      <c r="Q17" s="6">
        <f>M17*L17*P17/N17</f>
        <v>316059.75395430584</v>
      </c>
      <c r="R17" s="12">
        <f>L17*P17/O17</f>
        <v>316059.75395430584</v>
      </c>
    </row>
    <row r="18" spans="2:18" x14ac:dyDescent="0.25">
      <c r="B18" s="5"/>
      <c r="C18" s="5"/>
      <c r="D18" s="6"/>
      <c r="E18" s="7"/>
      <c r="F18" s="7"/>
      <c r="G18" s="7"/>
      <c r="H18" s="7"/>
      <c r="I18" s="7"/>
      <c r="J18" s="7"/>
    </row>
    <row r="19" spans="2:18" x14ac:dyDescent="0.25">
      <c r="B19" s="5"/>
      <c r="C19" s="5"/>
      <c r="D19" s="6"/>
      <c r="E19" s="7"/>
      <c r="F19" s="7"/>
      <c r="G19" s="7"/>
      <c r="H19" s="7"/>
      <c r="I19" s="7"/>
      <c r="J19" s="7"/>
      <c r="L19" s="8" t="s">
        <v>41</v>
      </c>
      <c r="M19" s="8"/>
    </row>
    <row r="20" spans="2:18" x14ac:dyDescent="0.25">
      <c r="B20" s="5"/>
      <c r="C20" s="5"/>
      <c r="D20" s="6"/>
      <c r="E20" s="7"/>
      <c r="F20" s="7"/>
      <c r="G20" s="7"/>
      <c r="H20" s="7"/>
      <c r="I20" s="7"/>
      <c r="J20" s="7"/>
      <c r="L20" s="8" t="s">
        <v>39</v>
      </c>
      <c r="M20" s="8" t="s">
        <v>40</v>
      </c>
    </row>
    <row r="21" spans="2:18" x14ac:dyDescent="0.25">
      <c r="B21" s="5"/>
      <c r="C21" s="5"/>
      <c r="D21" s="6"/>
      <c r="E21" s="7"/>
      <c r="F21" s="7"/>
      <c r="G21" s="7"/>
      <c r="H21" s="7"/>
      <c r="I21" s="7"/>
      <c r="J21" s="7"/>
      <c r="L21" s="13">
        <v>50000</v>
      </c>
      <c r="M21" s="8">
        <v>5</v>
      </c>
    </row>
    <row r="22" spans="2:18" x14ac:dyDescent="0.25">
      <c r="B22" s="5"/>
      <c r="C22" s="5"/>
      <c r="D22" s="6"/>
      <c r="E22" s="7"/>
      <c r="F22" s="7"/>
      <c r="G22" s="7"/>
      <c r="H22" s="7"/>
      <c r="I22" s="7"/>
      <c r="J22" s="7"/>
      <c r="L22" s="13">
        <v>100000</v>
      </c>
      <c r="M22" s="8">
        <v>5</v>
      </c>
    </row>
    <row r="23" spans="2:18" x14ac:dyDescent="0.25">
      <c r="B23" s="5"/>
      <c r="C23" s="5"/>
      <c r="D23" s="6"/>
      <c r="E23" s="7"/>
      <c r="F23" s="7"/>
      <c r="G23" s="7"/>
      <c r="H23" s="7"/>
      <c r="I23" s="7"/>
      <c r="J23" s="7"/>
      <c r="L23" s="13">
        <v>200000</v>
      </c>
      <c r="M23" s="8">
        <v>5</v>
      </c>
    </row>
    <row r="24" spans="2:18" x14ac:dyDescent="0.25">
      <c r="B24" s="5"/>
      <c r="C24" s="5"/>
      <c r="D24" s="6"/>
      <c r="E24" s="7"/>
      <c r="F24" s="7"/>
      <c r="G24" s="7"/>
      <c r="H24" s="7"/>
      <c r="I24" s="7"/>
      <c r="J24" s="7"/>
      <c r="L24" s="13">
        <v>500000</v>
      </c>
      <c r="M24" s="8">
        <v>5</v>
      </c>
    </row>
  </sheetData>
  <conditionalFormatting sqref="H3:H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0" sqref="E10"/>
    </sheetView>
  </sheetViews>
  <sheetFormatPr defaultRowHeight="15" x14ac:dyDescent="0.25"/>
  <cols>
    <col min="2" max="2" width="18.42578125" bestFit="1" customWidth="1"/>
  </cols>
  <sheetData>
    <row r="1" spans="1:5" x14ac:dyDescent="0.25">
      <c r="A1" s="2" t="s">
        <v>46</v>
      </c>
      <c r="B1" s="2" t="s">
        <v>45</v>
      </c>
      <c r="D1" t="s">
        <v>47</v>
      </c>
    </row>
    <row r="2" spans="1:5" x14ac:dyDescent="0.25">
      <c r="A2" s="17">
        <v>0.02</v>
      </c>
      <c r="B2" s="5">
        <v>68.06667029732445</v>
      </c>
    </row>
    <row r="3" spans="1:5" x14ac:dyDescent="0.25">
      <c r="A3">
        <v>0.03</v>
      </c>
      <c r="B3" s="5">
        <v>56.468864246023173</v>
      </c>
      <c r="D3" t="s">
        <v>48</v>
      </c>
    </row>
    <row r="4" spans="1:5" x14ac:dyDescent="0.25">
      <c r="A4">
        <v>0.04</v>
      </c>
      <c r="B4" s="5">
        <v>47.842611722891974</v>
      </c>
    </row>
    <row r="5" spans="1:5" x14ac:dyDescent="0.25">
      <c r="A5">
        <v>0.05</v>
      </c>
      <c r="B5" s="5">
        <v>41.496083751965507</v>
      </c>
      <c r="D5" t="s">
        <v>49</v>
      </c>
      <c r="E5">
        <v>838331</v>
      </c>
    </row>
    <row r="6" spans="1:5" x14ac:dyDescent="0.25">
      <c r="A6">
        <v>0.06</v>
      </c>
      <c r="B6" s="5">
        <v>36.774870085917641</v>
      </c>
      <c r="D6" t="s">
        <v>50</v>
      </c>
      <c r="E6">
        <v>-304560</v>
      </c>
    </row>
    <row r="7" spans="1:5" x14ac:dyDescent="0.25">
      <c r="A7">
        <v>7.0000000000000007E-2</v>
      </c>
      <c r="B7" s="5">
        <v>33.1903686389496</v>
      </c>
      <c r="D7" t="s">
        <v>36</v>
      </c>
      <c r="E7">
        <v>41198</v>
      </c>
    </row>
    <row r="8" spans="1:5" x14ac:dyDescent="0.25">
      <c r="A8">
        <v>0.08</v>
      </c>
      <c r="B8" s="5">
        <v>30.406119157302669</v>
      </c>
      <c r="D8" t="s">
        <v>51</v>
      </c>
      <c r="E8">
        <v>-2760</v>
      </c>
    </row>
    <row r="9" spans="1:5" x14ac:dyDescent="0.25">
      <c r="A9">
        <v>0.09</v>
      </c>
      <c r="B9" s="5">
        <v>28.195324292740164</v>
      </c>
      <c r="D9" t="s">
        <v>52</v>
      </c>
      <c r="E9">
        <v>109.37</v>
      </c>
    </row>
    <row r="10" spans="1:5" x14ac:dyDescent="0.25">
      <c r="A10">
        <v>0.1</v>
      </c>
      <c r="B10" s="5">
        <v>26.40441409628227</v>
      </c>
    </row>
    <row r="11" spans="1:5" x14ac:dyDescent="0.25">
      <c r="A11">
        <v>0.11</v>
      </c>
      <c r="B11" s="5">
        <v>19.92775643175656</v>
      </c>
    </row>
    <row r="12" spans="1:5" x14ac:dyDescent="0.25">
      <c r="A12">
        <v>0.12</v>
      </c>
      <c r="B12" s="5">
        <v>18.691225949826681</v>
      </c>
    </row>
    <row r="13" spans="1:5" x14ac:dyDescent="0.25">
      <c r="A13">
        <v>0.13</v>
      </c>
      <c r="B13" s="5">
        <v>17.641704568873536</v>
      </c>
    </row>
    <row r="14" spans="1:5" x14ac:dyDescent="0.25">
      <c r="A14">
        <v>0.14000000000000001</v>
      </c>
      <c r="B14" s="5">
        <v>16.740343964540262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NACA4415Mod</vt:lpstr>
      <vt:lpstr>Ords</vt:lpstr>
      <vt:lpstr>TwistGraph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liuyi</cp:lastModifiedBy>
  <dcterms:created xsi:type="dcterms:W3CDTF">2017-11-19T01:03:31Z</dcterms:created>
  <dcterms:modified xsi:type="dcterms:W3CDTF">2017-11-24T07:57:23Z</dcterms:modified>
</cp:coreProperties>
</file>