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University\DuringUni\SubC\Fluids\"/>
    </mc:Choice>
  </mc:AlternateContent>
  <bookViews>
    <workbookView xWindow="0" yWindow="0" windowWidth="27570" windowHeight="10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G9" i="1"/>
  <c r="G10" i="1"/>
  <c r="G11" i="1"/>
  <c r="G12" i="1"/>
  <c r="G13" i="1"/>
  <c r="G14" i="1"/>
  <c r="I9" i="1"/>
  <c r="I10" i="1"/>
  <c r="I11" i="1"/>
  <c r="I12" i="1"/>
  <c r="I13" i="1"/>
  <c r="I14" i="1"/>
  <c r="F5" i="1"/>
  <c r="J3" i="1" s="1"/>
  <c r="J4" i="1" s="1"/>
  <c r="A14" i="1"/>
  <c r="A13" i="1"/>
  <c r="A12" i="1"/>
  <c r="A11" i="1"/>
  <c r="A10" i="1"/>
  <c r="A9" i="1"/>
  <c r="B1" i="1"/>
  <c r="B5" i="1"/>
  <c r="B9" i="1" s="1"/>
  <c r="C9" i="1" s="1"/>
  <c r="D9" i="1" s="1"/>
  <c r="E9" i="1" l="1"/>
  <c r="B13" i="1"/>
  <c r="C13" i="1" s="1"/>
  <c r="E13" i="1" s="1"/>
  <c r="B14" i="1"/>
  <c r="C14" i="1" s="1"/>
  <c r="E14" i="1" s="1"/>
  <c r="B12" i="1"/>
  <c r="C12" i="1" s="1"/>
  <c r="E12" i="1" s="1"/>
  <c r="B11" i="1"/>
  <c r="C11" i="1" s="1"/>
  <c r="E11" i="1" s="1"/>
  <c r="B10" i="1"/>
  <c r="C10" i="1" s="1"/>
  <c r="E10" i="1" s="1"/>
  <c r="D11" i="1" l="1"/>
  <c r="D12" i="1"/>
  <c r="D14" i="1"/>
  <c r="D13" i="1"/>
  <c r="D10" i="1"/>
</calcChain>
</file>

<file path=xl/sharedStrings.xml><?xml version="1.0" encoding="utf-8"?>
<sst xmlns="http://schemas.openxmlformats.org/spreadsheetml/2006/main" count="34" uniqueCount="33">
  <si>
    <t>radius</t>
  </si>
  <si>
    <t>Vstream</t>
  </si>
  <si>
    <t>Vtan</t>
  </si>
  <si>
    <t>bladeAngle</t>
  </si>
  <si>
    <t>m/s</t>
  </si>
  <si>
    <t>cm</t>
  </si>
  <si>
    <t>omega</t>
  </si>
  <si>
    <t>Stations</t>
  </si>
  <si>
    <t>rad/s</t>
  </si>
  <si>
    <t>Vtan (m/s)</t>
  </si>
  <si>
    <t>Stations(m)</t>
  </si>
  <si>
    <t>BladeAngle(rad)</t>
  </si>
  <si>
    <t>pitch</t>
  </si>
  <si>
    <t>temperature</t>
  </si>
  <si>
    <t>celsius</t>
  </si>
  <si>
    <t>density</t>
  </si>
  <si>
    <t>kg/m^3</t>
  </si>
  <si>
    <t>Dynamic viscosity</t>
  </si>
  <si>
    <t>kg/ms</t>
  </si>
  <si>
    <t>kinematic visocisty</t>
  </si>
  <si>
    <t>charLength</t>
  </si>
  <si>
    <t>reynoald .5</t>
  </si>
  <si>
    <t>reynoald 3</t>
  </si>
  <si>
    <t xml:space="preserve">Theta </t>
  </si>
  <si>
    <t>alpha</t>
  </si>
  <si>
    <t>deg</t>
  </si>
  <si>
    <t>theta</t>
  </si>
  <si>
    <t>PitchToDiameter</t>
  </si>
  <si>
    <t>Vadv()(m/s)</t>
  </si>
  <si>
    <t>correction</t>
  </si>
  <si>
    <t>phi</t>
  </si>
  <si>
    <t>BladeAngle (Degrees)</t>
  </si>
  <si>
    <t>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</si>
</sst>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4" formatCode="0.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Radius</a:t>
            </a:r>
            <a:r>
              <a:rPr lang="en-CA" baseline="0"/>
              <a:t> vs Vtan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Sheet1!$A$9:$A$16</c:f>
              <c:numCache>
                <c:formatCode>General</c:formatCode>
                <c:ptCount val="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Sheet1!$D$9:$D$16</c:f>
              <c:numCache>
                <c:formatCode>0.0</c:formatCode>
                <c:ptCount val="8"/>
                <c:pt idx="0">
                  <c:v>72.55940550948813</c:v>
                </c:pt>
                <c:pt idx="1">
                  <c:v>32.481636590529753</c:v>
                </c:pt>
                <c:pt idx="2">
                  <c:v>17.65678715141286</c:v>
                </c:pt>
                <c:pt idx="3">
                  <c:v>11.980813567686223</c:v>
                </c:pt>
                <c:pt idx="4">
                  <c:v>9.04306107903769</c:v>
                </c:pt>
                <c:pt idx="5">
                  <c:v>7.2560829106409397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8-47BC-8DB2-56385C89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83680"/>
        <c:axId val="489134560"/>
      </c:scatterChart>
      <c:valAx>
        <c:axId val="3715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34560"/>
        <c:crosses val="autoZero"/>
        <c:crossBetween val="midCat"/>
      </c:valAx>
      <c:valAx>
        <c:axId val="4891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5</xdr:row>
      <xdr:rowOff>28575</xdr:rowOff>
    </xdr:from>
    <xdr:to>
      <xdr:col>20</xdr:col>
      <xdr:colOff>533400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7B42B-80F3-465F-9CCE-40340B83A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8:I14" totalsRowShown="0">
  <autoFilter ref="A8:I14"/>
  <tableColumns count="9">
    <tableColumn id="1" name="Stations(m)"/>
    <tableColumn id="2" name="Vtan (m/s)" dataDxfId="7">
      <calculatedColumnFormula>$B$5*A9</calculatedColumnFormula>
    </tableColumn>
    <tableColumn id="3" name="BladeAngle(rad)" dataDxfId="6">
      <calculatedColumnFormula>ATAN($B$4/B9)</calculatedColumnFormula>
    </tableColumn>
    <tableColumn id="4" name="BladeAngle (Degrees)" dataDxfId="5">
      <calculatedColumnFormula>C9* 180/PI()</calculatedColumnFormula>
    </tableColumn>
    <tableColumn id="7" name="theta" dataDxfId="3">
      <calculatedColumnFormula>$M$3/180*PI()+Table2[[#This Row],[BladeAngle(rad)]]</calculatedColumnFormula>
    </tableColumn>
    <tableColumn id="8" name="correction" dataDxfId="4"/>
    <tableColumn id="9" name="pitch" dataDxfId="2">
      <calculatedColumnFormula>2*PI()*A9*TAN(Table2[[#This Row],[theta]]+Table2[[#This Row],[correction]]/180*PI())</calculatedColumnFormula>
    </tableColumn>
    <tableColumn id="10" name="PitchToDiameter" dataDxfId="1">
      <calculatedColumnFormula>Table2[[#This Row],[pitch]]/($B$1*2+$M$4/100)</calculatedColumnFormula>
    </tableColumn>
    <tableColumn id="11" name="Vadv()(m/s)" dataDxfId="0">
      <calculatedColumnFormula>$B$5*TAN(Table2[[#This Row],[theta]]+Table2[[#This Row],[correction]]/180*PI())*Table2[[#This Row],[Stations(m)]]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I25" sqref="I25"/>
    </sheetView>
  </sheetViews>
  <sheetFormatPr defaultRowHeight="15" x14ac:dyDescent="0.25"/>
  <cols>
    <col min="1" max="1" width="18.28515625" customWidth="1"/>
    <col min="2" max="2" width="18.140625" customWidth="1"/>
    <col min="3" max="3" width="18.7109375" customWidth="1"/>
    <col min="4" max="4" width="22" customWidth="1"/>
    <col min="5" max="5" width="19" customWidth="1"/>
    <col min="6" max="6" width="12" bestFit="1" customWidth="1"/>
    <col min="7" max="7" width="20.140625" customWidth="1"/>
    <col min="8" max="8" width="17" customWidth="1"/>
    <col min="9" max="9" width="14.5703125" customWidth="1"/>
    <col min="10" max="10" width="12.5703125" bestFit="1" customWidth="1"/>
    <col min="13" max="13" width="21.42578125" customWidth="1"/>
  </cols>
  <sheetData>
    <row r="1" spans="1:14" x14ac:dyDescent="0.25">
      <c r="A1" t="s">
        <v>0</v>
      </c>
      <c r="B1">
        <f>25/100</f>
        <v>0.25</v>
      </c>
      <c r="C1" t="s">
        <v>4</v>
      </c>
    </row>
    <row r="2" spans="1:14" x14ac:dyDescent="0.25">
      <c r="A2" t="s">
        <v>2</v>
      </c>
      <c r="E2" t="s">
        <v>13</v>
      </c>
      <c r="F2">
        <v>15</v>
      </c>
      <c r="G2" t="s">
        <v>14</v>
      </c>
      <c r="I2" t="s">
        <v>20</v>
      </c>
      <c r="J2">
        <v>12</v>
      </c>
      <c r="K2" t="s">
        <v>5</v>
      </c>
      <c r="L2" t="s">
        <v>23</v>
      </c>
    </row>
    <row r="3" spans="1:14" x14ac:dyDescent="0.25">
      <c r="A3" t="s">
        <v>3</v>
      </c>
      <c r="E3" s="1" t="s">
        <v>15</v>
      </c>
      <c r="F3" s="1">
        <v>999.1</v>
      </c>
      <c r="G3" s="1" t="s">
        <v>16</v>
      </c>
      <c r="H3" s="1"/>
      <c r="I3" s="1" t="s">
        <v>21</v>
      </c>
      <c r="J3" s="1">
        <f>J2*0.5/100/F5</f>
        <v>52676.625659050973</v>
      </c>
      <c r="L3" t="s">
        <v>24</v>
      </c>
      <c r="M3">
        <v>8</v>
      </c>
      <c r="N3" t="s">
        <v>25</v>
      </c>
    </row>
    <row r="4" spans="1:14" x14ac:dyDescent="0.25">
      <c r="A4" t="s">
        <v>1</v>
      </c>
      <c r="B4" s="2">
        <v>0.8</v>
      </c>
      <c r="C4" t="s">
        <v>4</v>
      </c>
      <c r="E4" s="2" t="s">
        <v>17</v>
      </c>
      <c r="F4" s="5">
        <v>1.1379999999999999E-3</v>
      </c>
      <c r="G4" s="2" t="s">
        <v>18</v>
      </c>
      <c r="H4" s="2"/>
      <c r="I4" s="1" t="s">
        <v>22</v>
      </c>
      <c r="J4" s="2">
        <f>J3*3/100/F5</f>
        <v>1387413445.4118936</v>
      </c>
      <c r="L4" t="s">
        <v>30</v>
      </c>
      <c r="M4">
        <v>3</v>
      </c>
    </row>
    <row r="5" spans="1:14" x14ac:dyDescent="0.25">
      <c r="A5" t="s">
        <v>6</v>
      </c>
      <c r="B5" s="1">
        <f>8*PI()</f>
        <v>25.132741228718345</v>
      </c>
      <c r="C5" t="s">
        <v>8</v>
      </c>
      <c r="E5" t="s">
        <v>19</v>
      </c>
      <c r="F5">
        <f>F4/F3</f>
        <v>1.1390251226103492E-6</v>
      </c>
      <c r="I5" t="s">
        <v>32</v>
      </c>
      <c r="J5">
        <v>8</v>
      </c>
    </row>
    <row r="6" spans="1:14" x14ac:dyDescent="0.25">
      <c r="A6" t="s">
        <v>7</v>
      </c>
      <c r="B6">
        <v>6</v>
      </c>
    </row>
    <row r="8" spans="1:14" x14ac:dyDescent="0.25">
      <c r="A8" s="3" t="s">
        <v>10</v>
      </c>
      <c r="B8" s="3" t="s">
        <v>9</v>
      </c>
      <c r="C8" s="4" t="s">
        <v>11</v>
      </c>
      <c r="D8" s="4" t="s">
        <v>31</v>
      </c>
      <c r="E8" t="s">
        <v>26</v>
      </c>
      <c r="F8" t="s">
        <v>29</v>
      </c>
      <c r="G8" t="s">
        <v>12</v>
      </c>
      <c r="H8" t="s">
        <v>27</v>
      </c>
      <c r="I8" t="s">
        <v>28</v>
      </c>
    </row>
    <row r="9" spans="1:14" x14ac:dyDescent="0.25">
      <c r="A9">
        <f>1/100</f>
        <v>0.01</v>
      </c>
      <c r="B9" s="1">
        <f>$B$5*A9</f>
        <v>0.25132741228718347</v>
      </c>
      <c r="C9" s="2">
        <f>ATAN($B$4/B9)</f>
        <v>1.2664005294302816</v>
      </c>
      <c r="D9" s="2">
        <f>C9* 180/PI()</f>
        <v>72.55940550948813</v>
      </c>
      <c r="E9" s="1">
        <f>$M$3/180*PI()+Table2[[#This Row],[BladeAngle(rad)]]</f>
        <v>1.4060268695898279</v>
      </c>
      <c r="F9" s="6">
        <v>3</v>
      </c>
      <c r="G9" s="1">
        <f>2*PI()*A9*TAN(Table2[[#This Row],[theta]]+Table2[[#This Row],[correction]]/180*PI())</f>
        <v>0.55659832648519658</v>
      </c>
      <c r="H9" s="1">
        <f>Table2[[#This Row],[pitch]]/($B$1*2+$M$4/100)</f>
        <v>1.0501855216701821</v>
      </c>
      <c r="I9" s="1">
        <f>$B$5*TAN(Table2[[#This Row],[theta]]+Table2[[#This Row],[correction]]/180*PI())*Table2[[#This Row],[Stations(m)]]</f>
        <v>2.2263933059407863</v>
      </c>
    </row>
    <row r="10" spans="1:14" x14ac:dyDescent="0.25">
      <c r="A10">
        <f>5/100</f>
        <v>0.05</v>
      </c>
      <c r="B10" s="1">
        <f t="shared" ref="B10:B14" si="0">$B$5*A10</f>
        <v>1.2566370614359172</v>
      </c>
      <c r="C10" s="2">
        <f t="shared" ref="C10:C14" si="1">ATAN($B$4/B10)</f>
        <v>0.56691150494100939</v>
      </c>
      <c r="D10" s="2">
        <f t="shared" ref="D10:D14" si="2">C10* 180/PI()</f>
        <v>32.481636590529753</v>
      </c>
      <c r="E10" s="1">
        <f>$M$3/180*PI()+Table2[[#This Row],[BladeAngle(rad)]]</f>
        <v>0.70653784510055573</v>
      </c>
      <c r="F10" s="6">
        <v>3</v>
      </c>
      <c r="G10" s="1">
        <f>2*PI()*A10*TAN(Table2[[#This Row],[theta]]+Table2[[#This Row],[correction]]/180*PI())</f>
        <v>0.29793470711313286</v>
      </c>
      <c r="H10" s="1">
        <f>Table2[[#This Row],[pitch]]/($B$1*2+$M$4/100)</f>
        <v>0.56214095681723175</v>
      </c>
      <c r="I10" s="1">
        <f>$B$5*TAN(Table2[[#This Row],[theta]]+Table2[[#This Row],[correction]]/180*PI())*Table2[[#This Row],[Stations(m)]]</f>
        <v>1.1917388284525314</v>
      </c>
    </row>
    <row r="11" spans="1:14" x14ac:dyDescent="0.25">
      <c r="A11">
        <f>10/100</f>
        <v>0.1</v>
      </c>
      <c r="B11" s="1">
        <f t="shared" si="0"/>
        <v>2.5132741228718345</v>
      </c>
      <c r="C11" s="2">
        <f t="shared" si="1"/>
        <v>0.30816907111598496</v>
      </c>
      <c r="D11" s="2">
        <f t="shared" si="2"/>
        <v>17.65678715141286</v>
      </c>
      <c r="E11" s="1">
        <f>$M$3/180*PI()+Table2[[#This Row],[BladeAngle(rad)]]</f>
        <v>0.44779541127553135</v>
      </c>
      <c r="F11" s="6">
        <v>3</v>
      </c>
      <c r="G11" s="1">
        <f>2*PI()*A11*TAN(Table2[[#This Row],[theta]]+Table2[[#This Row],[correction]]/180*PI())</f>
        <v>0.34337867901956409</v>
      </c>
      <c r="H11" s="1">
        <f>Table2[[#This Row],[pitch]]/($B$1*2+$M$4/100)</f>
        <v>0.64788430003691333</v>
      </c>
      <c r="I11" s="1">
        <f>$B$5*TAN(Table2[[#This Row],[theta]]+Table2[[#This Row],[correction]]/180*PI())*Table2[[#This Row],[Stations(m)]]</f>
        <v>1.3735147160782564</v>
      </c>
    </row>
    <row r="12" spans="1:14" x14ac:dyDescent="0.25">
      <c r="A12">
        <f>15/100</f>
        <v>0.15</v>
      </c>
      <c r="B12" s="1">
        <f t="shared" si="0"/>
        <v>3.7699111843077517</v>
      </c>
      <c r="C12" s="2">
        <f t="shared" si="1"/>
        <v>0.20910464382373309</v>
      </c>
      <c r="D12" s="2">
        <f t="shared" si="2"/>
        <v>11.980813567686223</v>
      </c>
      <c r="E12" s="1">
        <f>$M$3/180*PI()+Table2[[#This Row],[BladeAngle(rad)]]</f>
        <v>0.34873098398327945</v>
      </c>
      <c r="F12" s="6">
        <v>3</v>
      </c>
      <c r="G12" s="1">
        <f>2*PI()*A12*TAN(Table2[[#This Row],[theta]]+Table2[[#This Row],[correction]]/180*PI())</f>
        <v>0.39968567283125045</v>
      </c>
      <c r="H12" s="1">
        <f>Table2[[#This Row],[pitch]]/($B$1*2+$M$4/100)</f>
        <v>0.75412391100235932</v>
      </c>
      <c r="I12" s="1">
        <f>$B$5*TAN(Table2[[#This Row],[theta]]+Table2[[#This Row],[correction]]/180*PI())*Table2[[#This Row],[Stations(m)]]</f>
        <v>1.5987426913250016</v>
      </c>
    </row>
    <row r="13" spans="1:14" x14ac:dyDescent="0.25">
      <c r="A13">
        <f>20/100</f>
        <v>0.2</v>
      </c>
      <c r="B13" s="1">
        <f t="shared" si="0"/>
        <v>5.026548245743669</v>
      </c>
      <c r="C13" s="2">
        <f t="shared" si="1"/>
        <v>0.15783119028815887</v>
      </c>
      <c r="D13" s="2">
        <f t="shared" si="2"/>
        <v>9.04306107903769</v>
      </c>
      <c r="E13" s="1">
        <f>$M$3/180*PI()+Table2[[#This Row],[BladeAngle(rad)]]</f>
        <v>0.29745753044770523</v>
      </c>
      <c r="F13" s="6">
        <v>3</v>
      </c>
      <c r="G13" s="1">
        <f>2*PI()*A13*TAN(Table2[[#This Row],[theta]]+Table2[[#This Row],[correction]]/180*PI())</f>
        <v>0.45844832704844529</v>
      </c>
      <c r="H13" s="1">
        <f>Table2[[#This Row],[pitch]]/($B$1*2+$M$4/100)</f>
        <v>0.86499684348763262</v>
      </c>
      <c r="I13" s="1">
        <f>$B$5*TAN(Table2[[#This Row],[theta]]+Table2[[#This Row],[correction]]/180*PI())*Table2[[#This Row],[Stations(m)]]</f>
        <v>1.8337933081937814</v>
      </c>
    </row>
    <row r="14" spans="1:14" x14ac:dyDescent="0.25">
      <c r="A14">
        <f>25/100</f>
        <v>0.25</v>
      </c>
      <c r="B14" s="1">
        <f t="shared" si="0"/>
        <v>6.2831853071795862</v>
      </c>
      <c r="C14" s="2">
        <f t="shared" si="1"/>
        <v>0.1266425375883779</v>
      </c>
      <c r="D14" s="2">
        <f t="shared" si="2"/>
        <v>7.2560829106409397</v>
      </c>
      <c r="E14" s="1">
        <f>$M$3/180*PI()+Table2[[#This Row],[BladeAngle(rad)]]</f>
        <v>0.26626887774792429</v>
      </c>
      <c r="F14" s="6">
        <v>3</v>
      </c>
      <c r="G14" s="1">
        <f>2*PI()*A14*TAN(Table2[[#This Row],[theta]]+Table2[[#This Row],[correction]]/180*PI())</f>
        <v>0.51815585455002755</v>
      </c>
      <c r="H14" s="1">
        <f>Table2[[#This Row],[pitch]]/($B$1*2+$M$4/100)</f>
        <v>0.97765255575476895</v>
      </c>
      <c r="I14" s="1">
        <f>$B$5*TAN(Table2[[#This Row],[theta]]+Table2[[#This Row],[correction]]/180*PI())*Table2[[#This Row],[Stations(m)]]</f>
        <v>2.0726234182001102</v>
      </c>
    </row>
    <row r="15" spans="1:14" x14ac:dyDescent="0.25">
      <c r="C15" s="2"/>
      <c r="D15" s="2"/>
    </row>
    <row r="16" spans="1:14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  <row r="29" spans="3:4" x14ac:dyDescent="0.25">
      <c r="C29" s="2"/>
      <c r="D29" s="2"/>
    </row>
    <row r="30" spans="3:4" x14ac:dyDescent="0.25">
      <c r="C30" s="2"/>
      <c r="D30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liuyi</cp:lastModifiedBy>
  <dcterms:created xsi:type="dcterms:W3CDTF">2017-10-21T18:10:38Z</dcterms:created>
  <dcterms:modified xsi:type="dcterms:W3CDTF">2017-10-21T22:02:48Z</dcterms:modified>
</cp:coreProperties>
</file>