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ngelaChen/Desktop/MMA/21 Summer/MGSC660 Math &amp; Stats/Group/Group A1/"/>
    </mc:Choice>
  </mc:AlternateContent>
  <xr:revisionPtr revIDLastSave="0" documentId="13_ncr:1_{8417819C-B0AB-ED4A-BDDD-5E177D81129F}" xr6:coauthVersionLast="47" xr6:coauthVersionMax="47" xr10:uidLastSave="{00000000-0000-0000-0000-000000000000}"/>
  <bookViews>
    <workbookView xWindow="40" yWindow="560" windowWidth="28760" windowHeight="16360" firstSheet="1" activeTab="9" xr2:uid="{C5DA7306-63A4-D642-B092-1A7AA58F732F}"/>
  </bookViews>
  <sheets>
    <sheet name="Sensitivity 1a" sheetId="13" r:id="rId1"/>
    <sheet name="Sensitivity 1b" sheetId="15" r:id="rId2"/>
    <sheet name="Sensitivity 1c" sheetId="17" r:id="rId3"/>
    <sheet name="Sensitivity 1d" sheetId="19" r:id="rId4"/>
    <sheet name="Answer 2" sheetId="22" r:id="rId5"/>
    <sheet name="Sensitivity 3" sheetId="27" r:id="rId6"/>
    <sheet name="Q3" sheetId="23" r:id="rId7"/>
    <sheet name="Sensitivity 5" sheetId="28" r:id="rId8"/>
    <sheet name="Q5" sheetId="24" r:id="rId9"/>
    <sheet name="Capital Budgeting Question" sheetId="25" r:id="rId10"/>
    <sheet name="Q2" sheetId="21" r:id="rId11"/>
    <sheet name="Q1d" sheetId="18" r:id="rId12"/>
    <sheet name="Q1c" sheetId="16" r:id="rId13"/>
    <sheet name="Q1b" sheetId="14" r:id="rId14"/>
    <sheet name="Q1a" sheetId="10" r:id="rId15"/>
  </sheets>
  <definedNames>
    <definedName name="solver_adj" localSheetId="14" hidden="1">Q1a!$C$3:$D$3</definedName>
    <definedName name="solver_adj" localSheetId="13" hidden="1">Q1b!$C$3:$D$3</definedName>
    <definedName name="solver_adj" localSheetId="12" hidden="1">Q1c!$C$3:$D$3</definedName>
    <definedName name="solver_adj" localSheetId="11" hidden="1">Q1d!$C$3:$D$3</definedName>
    <definedName name="solver_adj" localSheetId="10" hidden="1">'Q2'!$C$3:$D$3</definedName>
    <definedName name="solver_adj" localSheetId="6" hidden="1">'Q3'!$C$3:$E$3</definedName>
    <definedName name="solver_adj" localSheetId="8" hidden="1">'Q5'!$C$3:$D$3</definedName>
    <definedName name="solver_cvg" localSheetId="14" hidden="1">0.0001</definedName>
    <definedName name="solver_cvg" localSheetId="13" hidden="1">0.0001</definedName>
    <definedName name="solver_cvg" localSheetId="12" hidden="1">0.0001</definedName>
    <definedName name="solver_cvg" localSheetId="11" hidden="1">0.0001</definedName>
    <definedName name="solver_cvg" localSheetId="10" hidden="1">0.0001</definedName>
    <definedName name="solver_cvg" localSheetId="6" hidden="1">0.0001</definedName>
    <definedName name="solver_cvg" localSheetId="8" hidden="1">0.0001</definedName>
    <definedName name="solver_drv" localSheetId="14" hidden="1">1</definedName>
    <definedName name="solver_drv" localSheetId="13" hidden="1">1</definedName>
    <definedName name="solver_drv" localSheetId="12" hidden="1">1</definedName>
    <definedName name="solver_drv" localSheetId="11" hidden="1">1</definedName>
    <definedName name="solver_drv" localSheetId="10" hidden="1">1</definedName>
    <definedName name="solver_drv" localSheetId="6" hidden="1">1</definedName>
    <definedName name="solver_drv" localSheetId="8" hidden="1">1</definedName>
    <definedName name="solver_eng" localSheetId="14" hidden="1">2</definedName>
    <definedName name="solver_eng" localSheetId="13" hidden="1">2</definedName>
    <definedName name="solver_eng" localSheetId="12" hidden="1">2</definedName>
    <definedName name="solver_eng" localSheetId="11" hidden="1">2</definedName>
    <definedName name="solver_eng" localSheetId="10" hidden="1">2</definedName>
    <definedName name="solver_eng" localSheetId="6" hidden="1">2</definedName>
    <definedName name="solver_eng" localSheetId="8" hidden="1">2</definedName>
    <definedName name="solver_itr" localSheetId="14" hidden="1">2147483647</definedName>
    <definedName name="solver_itr" localSheetId="13" hidden="1">2147483647</definedName>
    <definedName name="solver_itr" localSheetId="12" hidden="1">2147483647</definedName>
    <definedName name="solver_itr" localSheetId="11" hidden="1">2147483647</definedName>
    <definedName name="solver_itr" localSheetId="10" hidden="1">2147483647</definedName>
    <definedName name="solver_itr" localSheetId="6" hidden="1">2147483647</definedName>
    <definedName name="solver_itr" localSheetId="8" hidden="1">2147483647</definedName>
    <definedName name="solver_lhs1" localSheetId="14" hidden="1">Q1a!$E$17:$E$20</definedName>
    <definedName name="solver_lhs1" localSheetId="13" hidden="1">Q1b!$E$16:$E$19</definedName>
    <definedName name="solver_lhs1" localSheetId="12" hidden="1">Q1c!$E$16:$E$19</definedName>
    <definedName name="solver_lhs1" localSheetId="11" hidden="1">Q1d!$E$16:$E$19</definedName>
    <definedName name="solver_lhs1" localSheetId="10" hidden="1">'Q2'!$E$16:$E$19</definedName>
    <definedName name="solver_lhs1" localSheetId="6" hidden="1">'Q3'!$F$17:$F$20</definedName>
    <definedName name="solver_lhs1" localSheetId="8" hidden="1">'Q5'!$E$17:$E$21</definedName>
    <definedName name="solver_lhs2" localSheetId="14" hidden="1">Q1a!$E$17:$E$20</definedName>
    <definedName name="solver_lhs2" localSheetId="13" hidden="1">Q1b!$E$16:$E$19</definedName>
    <definedName name="solver_lhs2" localSheetId="12" hidden="1">Q1c!$E$16:$E$19</definedName>
    <definedName name="solver_lhs2" localSheetId="11" hidden="1">Q1d!$E$16:$E$19</definedName>
    <definedName name="solver_lhs2" localSheetId="10" hidden="1">'Q2'!$E$16:$E$19</definedName>
    <definedName name="solver_lin" localSheetId="14" hidden="1">1</definedName>
    <definedName name="solver_lin" localSheetId="13" hidden="1">1</definedName>
    <definedName name="solver_lin" localSheetId="12" hidden="1">1</definedName>
    <definedName name="solver_lin" localSheetId="11" hidden="1">1</definedName>
    <definedName name="solver_lin" localSheetId="10" hidden="1">1</definedName>
    <definedName name="solver_lin" localSheetId="6" hidden="1">1</definedName>
    <definedName name="solver_lin" localSheetId="8" hidden="1">1</definedName>
    <definedName name="solver_mip" localSheetId="14" hidden="1">2147483647</definedName>
    <definedName name="solver_mip" localSheetId="13" hidden="1">2147483647</definedName>
    <definedName name="solver_mip" localSheetId="12" hidden="1">2147483647</definedName>
    <definedName name="solver_mip" localSheetId="11" hidden="1">2147483647</definedName>
    <definedName name="solver_mip" localSheetId="10" hidden="1">2147483647</definedName>
    <definedName name="solver_mip" localSheetId="6" hidden="1">2147483647</definedName>
    <definedName name="solver_mip" localSheetId="8" hidden="1">2147483647</definedName>
    <definedName name="solver_mni" localSheetId="14" hidden="1">30</definedName>
    <definedName name="solver_mni" localSheetId="13" hidden="1">30</definedName>
    <definedName name="solver_mni" localSheetId="12" hidden="1">30</definedName>
    <definedName name="solver_mni" localSheetId="11" hidden="1">30</definedName>
    <definedName name="solver_mni" localSheetId="10" hidden="1">30</definedName>
    <definedName name="solver_mni" localSheetId="6" hidden="1">30</definedName>
    <definedName name="solver_mni" localSheetId="8" hidden="1">30</definedName>
    <definedName name="solver_mrt" localSheetId="14" hidden="1">0.075</definedName>
    <definedName name="solver_mrt" localSheetId="13" hidden="1">0.075</definedName>
    <definedName name="solver_mrt" localSheetId="12" hidden="1">0.075</definedName>
    <definedName name="solver_mrt" localSheetId="11" hidden="1">0.075</definedName>
    <definedName name="solver_mrt" localSheetId="10" hidden="1">0.075</definedName>
    <definedName name="solver_mrt" localSheetId="6" hidden="1">0.075</definedName>
    <definedName name="solver_mrt" localSheetId="8" hidden="1">0.075</definedName>
    <definedName name="solver_msl" localSheetId="14" hidden="1">2</definedName>
    <definedName name="solver_msl" localSheetId="13" hidden="1">2</definedName>
    <definedName name="solver_msl" localSheetId="12" hidden="1">2</definedName>
    <definedName name="solver_msl" localSheetId="11" hidden="1">2</definedName>
    <definedName name="solver_msl" localSheetId="10" hidden="1">2</definedName>
    <definedName name="solver_msl" localSheetId="6" hidden="1">2</definedName>
    <definedName name="solver_msl" localSheetId="8" hidden="1">2</definedName>
    <definedName name="solver_neg" localSheetId="14" hidden="1">1</definedName>
    <definedName name="solver_neg" localSheetId="13" hidden="1">1</definedName>
    <definedName name="solver_neg" localSheetId="12" hidden="1">1</definedName>
    <definedName name="solver_neg" localSheetId="11" hidden="1">1</definedName>
    <definedName name="solver_neg" localSheetId="10" hidden="1">1</definedName>
    <definedName name="solver_neg" localSheetId="6" hidden="1">1</definedName>
    <definedName name="solver_neg" localSheetId="8" hidden="1">1</definedName>
    <definedName name="solver_nod" localSheetId="14" hidden="1">2147483647</definedName>
    <definedName name="solver_nod" localSheetId="13" hidden="1">2147483647</definedName>
    <definedName name="solver_nod" localSheetId="12" hidden="1">2147483647</definedName>
    <definedName name="solver_nod" localSheetId="11" hidden="1">2147483647</definedName>
    <definedName name="solver_nod" localSheetId="10" hidden="1">2147483647</definedName>
    <definedName name="solver_nod" localSheetId="6" hidden="1">2147483647</definedName>
    <definedName name="solver_nod" localSheetId="8" hidden="1">2147483647</definedName>
    <definedName name="solver_num" localSheetId="14" hidden="1">1</definedName>
    <definedName name="solver_num" localSheetId="13" hidden="1">1</definedName>
    <definedName name="solver_num" localSheetId="12" hidden="1">1</definedName>
    <definedName name="solver_num" localSheetId="11" hidden="1">1</definedName>
    <definedName name="solver_num" localSheetId="10" hidden="1">1</definedName>
    <definedName name="solver_num" localSheetId="6" hidden="1">1</definedName>
    <definedName name="solver_num" localSheetId="8" hidden="1">1</definedName>
    <definedName name="solver_opt" localSheetId="14" hidden="1">Q1a!$G$13</definedName>
    <definedName name="solver_opt" localSheetId="13" hidden="1">Q1b!$G$12</definedName>
    <definedName name="solver_opt" localSheetId="12" hidden="1">Q1c!$G$12</definedName>
    <definedName name="solver_opt" localSheetId="11" hidden="1">Q1d!$G$12</definedName>
    <definedName name="solver_opt" localSheetId="10" hidden="1">'Q2'!$G$12</definedName>
    <definedName name="solver_opt" localSheetId="6" hidden="1">'Q3'!$H$13</definedName>
    <definedName name="solver_opt" localSheetId="8" hidden="1">'Q5'!$G$13</definedName>
    <definedName name="solver_pre" localSheetId="14" hidden="1">0.000001</definedName>
    <definedName name="solver_pre" localSheetId="13" hidden="1">0.000001</definedName>
    <definedName name="solver_pre" localSheetId="12" hidden="1">0.000001</definedName>
    <definedName name="solver_pre" localSheetId="11" hidden="1">0.000001</definedName>
    <definedName name="solver_pre" localSheetId="10" hidden="1">0.000001</definedName>
    <definedName name="solver_pre" localSheetId="6" hidden="1">0.000001</definedName>
    <definedName name="solver_pre" localSheetId="8" hidden="1">0.000001</definedName>
    <definedName name="solver_rbv" localSheetId="14" hidden="1">1</definedName>
    <definedName name="solver_rbv" localSheetId="13" hidden="1">1</definedName>
    <definedName name="solver_rbv" localSheetId="12" hidden="1">1</definedName>
    <definedName name="solver_rbv" localSheetId="11" hidden="1">1</definedName>
    <definedName name="solver_rbv" localSheetId="10" hidden="1">1</definedName>
    <definedName name="solver_rbv" localSheetId="6" hidden="1">1</definedName>
    <definedName name="solver_rbv" localSheetId="8" hidden="1">1</definedName>
    <definedName name="solver_rel1" localSheetId="14" hidden="1">1</definedName>
    <definedName name="solver_rel1" localSheetId="13" hidden="1">1</definedName>
    <definedName name="solver_rel1" localSheetId="12" hidden="1">1</definedName>
    <definedName name="solver_rel1" localSheetId="11" hidden="1">1</definedName>
    <definedName name="solver_rel1" localSheetId="10" hidden="1">1</definedName>
    <definedName name="solver_rel1" localSheetId="6" hidden="1">1</definedName>
    <definedName name="solver_rel1" localSheetId="8" hidden="1">1</definedName>
    <definedName name="solver_rel2" localSheetId="14" hidden="1">1</definedName>
    <definedName name="solver_rel2" localSheetId="13" hidden="1">1</definedName>
    <definedName name="solver_rel2" localSheetId="12" hidden="1">1</definedName>
    <definedName name="solver_rel2" localSheetId="11" hidden="1">1</definedName>
    <definedName name="solver_rel2" localSheetId="10" hidden="1">1</definedName>
    <definedName name="solver_rhs1" localSheetId="14" hidden="1">Q1a!$G$17:$G$20</definedName>
    <definedName name="solver_rhs1" localSheetId="13" hidden="1">Q1b!$G$16:$G$19</definedName>
    <definedName name="solver_rhs1" localSheetId="12" hidden="1">Q1c!$G$16:$G$19</definedName>
    <definedName name="solver_rhs1" localSheetId="11" hidden="1">Q1d!$G$16:$G$19</definedName>
    <definedName name="solver_rhs1" localSheetId="10" hidden="1">'Q2'!$G$16:$G$19</definedName>
    <definedName name="solver_rhs1" localSheetId="6" hidden="1">'Q3'!$H$17:$H$20</definedName>
    <definedName name="solver_rhs1" localSheetId="8" hidden="1">'Q5'!$G$17:$G$21</definedName>
    <definedName name="solver_rhs2" localSheetId="14" hidden="1">Q1a!$G$17:$G$20</definedName>
    <definedName name="solver_rhs2" localSheetId="13" hidden="1">Q1b!$G$16:$G$19</definedName>
    <definedName name="solver_rhs2" localSheetId="12" hidden="1">Q1c!$G$16:$G$19</definedName>
    <definedName name="solver_rhs2" localSheetId="11" hidden="1">Q1d!$G$16:$G$19</definedName>
    <definedName name="solver_rhs2" localSheetId="10" hidden="1">'Q2'!$G$16:$G$19</definedName>
    <definedName name="solver_rlx" localSheetId="14" hidden="1">2</definedName>
    <definedName name="solver_rlx" localSheetId="13" hidden="1">2</definedName>
    <definedName name="solver_rlx" localSheetId="12" hidden="1">2</definedName>
    <definedName name="solver_rlx" localSheetId="11" hidden="1">2</definedName>
    <definedName name="solver_rlx" localSheetId="10" hidden="1">2</definedName>
    <definedName name="solver_rlx" localSheetId="6" hidden="1">2</definedName>
    <definedName name="solver_rlx" localSheetId="8" hidden="1">2</definedName>
    <definedName name="solver_rsd" localSheetId="14" hidden="1">0</definedName>
    <definedName name="solver_rsd" localSheetId="13" hidden="1">0</definedName>
    <definedName name="solver_rsd" localSheetId="12" hidden="1">0</definedName>
    <definedName name="solver_rsd" localSheetId="11" hidden="1">0</definedName>
    <definedName name="solver_rsd" localSheetId="10" hidden="1">0</definedName>
    <definedName name="solver_rsd" localSheetId="6" hidden="1">0</definedName>
    <definedName name="solver_rsd" localSheetId="8" hidden="1">0</definedName>
    <definedName name="solver_scl" localSheetId="14" hidden="1">1</definedName>
    <definedName name="solver_scl" localSheetId="13" hidden="1">1</definedName>
    <definedName name="solver_scl" localSheetId="12" hidden="1">1</definedName>
    <definedName name="solver_scl" localSheetId="11" hidden="1">1</definedName>
    <definedName name="solver_scl" localSheetId="10" hidden="1">1</definedName>
    <definedName name="solver_scl" localSheetId="6" hidden="1">1</definedName>
    <definedName name="solver_scl" localSheetId="8" hidden="1">1</definedName>
    <definedName name="solver_sho" localSheetId="14" hidden="1">2</definedName>
    <definedName name="solver_sho" localSheetId="13" hidden="1">2</definedName>
    <definedName name="solver_sho" localSheetId="12" hidden="1">2</definedName>
    <definedName name="solver_sho" localSheetId="11" hidden="1">2</definedName>
    <definedName name="solver_sho" localSheetId="10" hidden="1">2</definedName>
    <definedName name="solver_sho" localSheetId="6" hidden="1">2</definedName>
    <definedName name="solver_sho" localSheetId="8" hidden="1">2</definedName>
    <definedName name="solver_ssz" localSheetId="14" hidden="1">100</definedName>
    <definedName name="solver_ssz" localSheetId="13" hidden="1">100</definedName>
    <definedName name="solver_ssz" localSheetId="12" hidden="1">100</definedName>
    <definedName name="solver_ssz" localSheetId="11" hidden="1">100</definedName>
    <definedName name="solver_ssz" localSheetId="10" hidden="1">100</definedName>
    <definedName name="solver_ssz" localSheetId="6" hidden="1">100</definedName>
    <definedName name="solver_ssz" localSheetId="8" hidden="1">100</definedName>
    <definedName name="solver_tim" localSheetId="14" hidden="1">2147483647</definedName>
    <definedName name="solver_tim" localSheetId="13" hidden="1">2147483647</definedName>
    <definedName name="solver_tim" localSheetId="12" hidden="1">2147483647</definedName>
    <definedName name="solver_tim" localSheetId="11" hidden="1">2147483647</definedName>
    <definedName name="solver_tim" localSheetId="10" hidden="1">2147483647</definedName>
    <definedName name="solver_tim" localSheetId="6" hidden="1">2147483647</definedName>
    <definedName name="solver_tim" localSheetId="8" hidden="1">2147483647</definedName>
    <definedName name="solver_tol" localSheetId="14" hidden="1">0.01</definedName>
    <definedName name="solver_tol" localSheetId="13" hidden="1">0.01</definedName>
    <definedName name="solver_tol" localSheetId="12" hidden="1">0.01</definedName>
    <definedName name="solver_tol" localSheetId="11" hidden="1">0.01</definedName>
    <definedName name="solver_tol" localSheetId="10" hidden="1">0.01</definedName>
    <definedName name="solver_tol" localSheetId="6" hidden="1">0.01</definedName>
    <definedName name="solver_tol" localSheetId="8" hidden="1">0.01</definedName>
    <definedName name="solver_typ" localSheetId="14" hidden="1">1</definedName>
    <definedName name="solver_typ" localSheetId="13" hidden="1">1</definedName>
    <definedName name="solver_typ" localSheetId="12" hidden="1">1</definedName>
    <definedName name="solver_typ" localSheetId="11" hidden="1">1</definedName>
    <definedName name="solver_typ" localSheetId="10" hidden="1">1</definedName>
    <definedName name="solver_typ" localSheetId="6" hidden="1">1</definedName>
    <definedName name="solver_typ" localSheetId="8" hidden="1">1</definedName>
    <definedName name="solver_val" localSheetId="14" hidden="1">0</definedName>
    <definedName name="solver_val" localSheetId="13" hidden="1">0</definedName>
    <definedName name="solver_val" localSheetId="12" hidden="1">0</definedName>
    <definedName name="solver_val" localSheetId="11" hidden="1">0</definedName>
    <definedName name="solver_val" localSheetId="10" hidden="1">0</definedName>
    <definedName name="solver_val" localSheetId="6" hidden="1">0</definedName>
    <definedName name="solver_val" localSheetId="8" hidden="1">0</definedName>
    <definedName name="solver_ver" localSheetId="14" hidden="1">2</definedName>
    <definedName name="solver_ver" localSheetId="13" hidden="1">2</definedName>
    <definedName name="solver_ver" localSheetId="12" hidden="1">2</definedName>
    <definedName name="solver_ver" localSheetId="11" hidden="1">2</definedName>
    <definedName name="solver_ver" localSheetId="10" hidden="1">2</definedName>
    <definedName name="solver_ver" localSheetId="6" hidden="1">2</definedName>
    <definedName name="solver_ver" localSheetId="8" hidden="1">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J27" i="25" l="1"/>
  <c r="J26" i="25"/>
  <c r="J25" i="25"/>
  <c r="J24" i="25"/>
  <c r="J23" i="25"/>
  <c r="J22" i="25"/>
  <c r="J20" i="25"/>
  <c r="B20" i="25"/>
  <c r="J18" i="25"/>
  <c r="B18" i="25"/>
  <c r="E21" i="24" a="1"/>
  <c r="E21" i="24" s="1"/>
  <c r="E20" i="24" a="1"/>
  <c r="E20" i="24" s="1"/>
  <c r="I20" i="24" s="1"/>
  <c r="E19" i="24" a="1"/>
  <c r="E19" i="24" s="1"/>
  <c r="I19" i="24" s="1"/>
  <c r="E18" i="24" a="1"/>
  <c r="E18" i="24" s="1"/>
  <c r="I18" i="24" s="1"/>
  <c r="E17" i="24" a="1"/>
  <c r="E17" i="24" s="1"/>
  <c r="I17" i="24" s="1"/>
  <c r="F13" i="24"/>
  <c r="E13" i="24"/>
  <c r="D13" i="24"/>
  <c r="C13" i="24"/>
  <c r="D9" i="24"/>
  <c r="C9" i="24"/>
  <c r="F20" i="23" a="1"/>
  <c r="F20" i="23" s="1"/>
  <c r="J20" i="23" s="1"/>
  <c r="F19" i="23" a="1"/>
  <c r="F19" i="23" s="1"/>
  <c r="J19" i="23" s="1"/>
  <c r="F18" i="23" a="1"/>
  <c r="F18" i="23" s="1"/>
  <c r="J18" i="23" s="1"/>
  <c r="F17" i="23" a="1"/>
  <c r="F17" i="23" s="1"/>
  <c r="J17" i="23" s="1"/>
  <c r="G13" i="23"/>
  <c r="F13" i="23"/>
  <c r="E13" i="23"/>
  <c r="D13" i="23"/>
  <c r="C13" i="23"/>
  <c r="D9" i="23"/>
  <c r="C9" i="23"/>
  <c r="E16" i="21" a="1"/>
  <c r="E16" i="21" s="1"/>
  <c r="I16" i="21" s="1"/>
  <c r="E19" i="21" a="1"/>
  <c r="E19" i="21" s="1"/>
  <c r="I19" i="21" s="1"/>
  <c r="E18" i="21" a="1"/>
  <c r="E18" i="21" s="1"/>
  <c r="I18" i="21" s="1"/>
  <c r="E17" i="21" a="1"/>
  <c r="E17" i="21" s="1"/>
  <c r="I17" i="21" s="1"/>
  <c r="E12" i="21"/>
  <c r="D12" i="21"/>
  <c r="C12" i="21"/>
  <c r="D9" i="21"/>
  <c r="C9" i="21"/>
  <c r="F12" i="21" s="1"/>
  <c r="B25" i="18"/>
  <c r="B26" i="18" s="1"/>
  <c r="B23" i="18"/>
  <c r="E19" i="18" a="1"/>
  <c r="E19" i="18" s="1"/>
  <c r="I19" i="18" s="1"/>
  <c r="E18" i="18" a="1"/>
  <c r="E18" i="18" s="1"/>
  <c r="I18" i="18" s="1"/>
  <c r="E17" i="18" a="1"/>
  <c r="E17" i="18" s="1"/>
  <c r="I17" i="18" s="1"/>
  <c r="E16" i="18" a="1"/>
  <c r="E16" i="18" s="1"/>
  <c r="I16" i="18" s="1"/>
  <c r="E12" i="18"/>
  <c r="D12" i="18"/>
  <c r="C12" i="18"/>
  <c r="D9" i="18"/>
  <c r="C9" i="18"/>
  <c r="F12" i="18" s="1"/>
  <c r="B26" i="16"/>
  <c r="B25" i="16"/>
  <c r="B23" i="16"/>
  <c r="E19" i="16" a="1"/>
  <c r="E19" i="16" s="1"/>
  <c r="I19" i="16" s="1"/>
  <c r="E18" i="16" a="1"/>
  <c r="E18" i="16" s="1"/>
  <c r="I18" i="16" s="1"/>
  <c r="E17" i="16" a="1"/>
  <c r="E17" i="16" s="1"/>
  <c r="I17" i="16" s="1"/>
  <c r="E16" i="16" a="1"/>
  <c r="E16" i="16" s="1"/>
  <c r="I16" i="16" s="1"/>
  <c r="E12" i="16"/>
  <c r="D12" i="16"/>
  <c r="C12" i="16"/>
  <c r="D9" i="16"/>
  <c r="C9" i="16"/>
  <c r="F12" i="16" s="1"/>
  <c r="E19" i="14" a="1"/>
  <c r="E19" i="14" s="1"/>
  <c r="I19" i="14" s="1"/>
  <c r="E18" i="14" a="1"/>
  <c r="E18" i="14" s="1"/>
  <c r="I18" i="14" s="1"/>
  <c r="E17" i="14" a="1"/>
  <c r="E17" i="14" s="1"/>
  <c r="I17" i="14" s="1"/>
  <c r="E16" i="14" a="1"/>
  <c r="E16" i="14" s="1"/>
  <c r="I16" i="14" s="1"/>
  <c r="E12" i="14"/>
  <c r="D12" i="14"/>
  <c r="C12" i="14"/>
  <c r="D9" i="14"/>
  <c r="C9" i="14"/>
  <c r="F12" i="14" s="1"/>
  <c r="D9" i="10"/>
  <c r="C9" i="10"/>
  <c r="F13" i="10" s="1"/>
  <c r="E13" i="10"/>
  <c r="D13" i="10"/>
  <c r="C13" i="10"/>
  <c r="G13" i="24" l="1"/>
  <c r="H13" i="23"/>
  <c r="G12" i="21"/>
  <c r="G12" i="18"/>
  <c r="G12" i="16"/>
  <c r="G12" i="14"/>
  <c r="G13" i="10"/>
  <c r="E18" i="10" a="1"/>
  <c r="E18" i="10" s="1"/>
  <c r="I18" i="10" s="1"/>
  <c r="E19" i="10" a="1"/>
  <c r="E19" i="10" s="1"/>
  <c r="I19" i="10" s="1"/>
  <c r="E20" i="10" a="1"/>
  <c r="E20" i="10" s="1"/>
  <c r="I20" i="10" s="1"/>
  <c r="E17" i="10" a="1"/>
  <c r="E17" i="10" s="1"/>
  <c r="I17" i="10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<sst xmlns="http://schemas.openxmlformats.org/spreadsheetml/2006/main" count="584" uniqueCount="135">
  <si>
    <t>&lt;=</t>
  </si>
  <si>
    <t>Model 101</t>
  </si>
  <si>
    <t>Model 102</t>
  </si>
  <si>
    <t>Objective Function</t>
  </si>
  <si>
    <t>Constraints</t>
  </si>
  <si>
    <t>Engine assembly</t>
  </si>
  <si>
    <t>Metal stamping</t>
  </si>
  <si>
    <t>Model 101 assembly</t>
  </si>
  <si>
    <t>Model 102 assembly</t>
  </si>
  <si>
    <t>LHS</t>
  </si>
  <si>
    <t>RHS</t>
  </si>
  <si>
    <t xml:space="preserve">&lt;= </t>
  </si>
  <si>
    <t>Microsoft Excel 16.52 Sensitivity Report</t>
  </si>
  <si>
    <t>Variable Cells</t>
  </si>
  <si>
    <t>Cell</t>
  </si>
  <si>
    <t>Name</t>
  </si>
  <si>
    <t>Final</t>
  </si>
  <si>
    <t>Value</t>
  </si>
  <si>
    <t>Reduced</t>
  </si>
  <si>
    <t>Cost</t>
  </si>
  <si>
    <t>Objective</t>
  </si>
  <si>
    <t>Coefficient</t>
  </si>
  <si>
    <t>Allowable</t>
  </si>
  <si>
    <t>Increase</t>
  </si>
  <si>
    <t>Decrease</t>
  </si>
  <si>
    <t>Shadow</t>
  </si>
  <si>
    <t>Price</t>
  </si>
  <si>
    <t>Constraint</t>
  </si>
  <si>
    <t>R.H. Side</t>
  </si>
  <si>
    <t>$C$3</t>
  </si>
  <si>
    <t>$D$3</t>
  </si>
  <si>
    <t>Engine assembly LHS</t>
  </si>
  <si>
    <t>Metal stamping LHS</t>
  </si>
  <si>
    <t>Model 101 assembly LHS</t>
  </si>
  <si>
    <t>Model 102 assembly LHS</t>
  </si>
  <si>
    <t>Total</t>
  </si>
  <si>
    <t>Model 101 Rev</t>
  </si>
  <si>
    <t>Model 102 Rev</t>
  </si>
  <si>
    <t>Price Sold</t>
  </si>
  <si>
    <t>Decision Variable (# of units)</t>
  </si>
  <si>
    <t>（Assume the cost for products include fixed and variable costs)</t>
  </si>
  <si>
    <t>Fixed Overhead</t>
  </si>
  <si>
    <t>Variable Overhead</t>
  </si>
  <si>
    <t>Direct materials</t>
  </si>
  <si>
    <t>Direct Labor</t>
  </si>
  <si>
    <t>Worksheet: [MGSC 660ASS1.xlsx]Q1a</t>
  </si>
  <si>
    <t>Decision Variable (# of units) Model 101</t>
  </si>
  <si>
    <t>Decision Variable (# of units) Model 102</t>
  </si>
  <si>
    <t>$E$16</t>
  </si>
  <si>
    <t>$E$17</t>
  </si>
  <si>
    <t>$E$18</t>
  </si>
  <si>
    <t>$E$19</t>
  </si>
  <si>
    <t>Capacity</t>
  </si>
  <si>
    <t>Total overhead &amp; direct</t>
  </si>
  <si>
    <t>Var Over&amp; labour</t>
  </si>
  <si>
    <t>Report Created: 2021-08-18 10:25:02 PM</t>
  </si>
  <si>
    <t>Worksheet: [MGSC 660ASS1.xlsx]Q1b</t>
  </si>
  <si>
    <t>Report Created: 2021-08-18 10:33:02 PM</t>
  </si>
  <si>
    <t>Profit from part b)</t>
  </si>
  <si>
    <t>Profit from part c)</t>
  </si>
  <si>
    <t>Worksheet: [MGSC 660ASS1.xlsx]Q1c</t>
  </si>
  <si>
    <t>Report Created: 2021-08-18 10:40:10 PM</t>
  </si>
  <si>
    <t>% increase</t>
  </si>
  <si>
    <t>Profit initially</t>
  </si>
  <si>
    <t>Inc in contri to initial</t>
  </si>
  <si>
    <t>Worksheet: [MGSC 660ASS1.xlsx]Q1d</t>
  </si>
  <si>
    <t>Report Created: 2021-08-18 10:46:36 PM</t>
  </si>
  <si>
    <t>Microsoft Excel 16.52 Answer Report</t>
  </si>
  <si>
    <t>Worksheet: [MGSC 660ASS1.xlsx]Q2</t>
  </si>
  <si>
    <t>Report Created: 2021-08-18 11:03:13 PM</t>
  </si>
  <si>
    <t>Result: Solver found a solution.  All constraints and optimality conditions are satisfied.</t>
  </si>
  <si>
    <t>Solver Engine</t>
  </si>
  <si>
    <t>Engine: Simplex LP</t>
  </si>
  <si>
    <t>Solution Time: 2160.277 Seconds.</t>
  </si>
  <si>
    <t>Iterations: 2 Subproblems: 0</t>
  </si>
  <si>
    <t>Solver Options</t>
  </si>
  <si>
    <t>Max Time Unlimited, Iterations Unlimited, Precision 0.000001, Use Automatic Scaling</t>
  </si>
  <si>
    <t>Max Subproblems Unlimited, Max Integer Sols Unlimited, Integer Tolerance 1%, Assume NonNegative</t>
  </si>
  <si>
    <t>Objective Cell (Max)</t>
  </si>
  <si>
    <t>Original Value</t>
  </si>
  <si>
    <t>Final Value</t>
  </si>
  <si>
    <t>Integer</t>
  </si>
  <si>
    <t>Cell Value</t>
  </si>
  <si>
    <t>Formula</t>
  </si>
  <si>
    <t>Status</t>
  </si>
  <si>
    <t>Slack</t>
  </si>
  <si>
    <t>$G$12</t>
  </si>
  <si>
    <t>Objective Function Total</t>
  </si>
  <si>
    <t>Contin</t>
  </si>
  <si>
    <t>$E$16&lt;=$G$16</t>
  </si>
  <si>
    <t>Binding</t>
  </si>
  <si>
    <t>$E$17&lt;=$G$17</t>
  </si>
  <si>
    <t>$E$18&lt;=$G$18</t>
  </si>
  <si>
    <t>Not Binding</t>
  </si>
  <si>
    <t>$E$19&lt;=$G$19</t>
  </si>
  <si>
    <t>Model 103</t>
  </si>
  <si>
    <t>Model 103 Rev</t>
  </si>
  <si>
    <t>Production constraint</t>
  </si>
  <si>
    <t xml:space="preserve">2. a </t>
  </si>
  <si>
    <t>Projects</t>
  </si>
  <si>
    <t>2. b</t>
  </si>
  <si>
    <t>P1</t>
  </si>
  <si>
    <t>P2</t>
  </si>
  <si>
    <t>P3</t>
  </si>
  <si>
    <t>P4</t>
  </si>
  <si>
    <t>P5</t>
  </si>
  <si>
    <t>NPV</t>
  </si>
  <si>
    <t>Expenditure</t>
  </si>
  <si>
    <t>BUDGET:</t>
  </si>
  <si>
    <t>Undertake or not</t>
  </si>
  <si>
    <t>Maximize:</t>
  </si>
  <si>
    <t xml:space="preserve">Subject to: </t>
  </si>
  <si>
    <t>B14:F14</t>
  </si>
  <si>
    <t>==</t>
  </si>
  <si>
    <t>0 or 1</t>
  </si>
  <si>
    <t>J14:N14</t>
  </si>
  <si>
    <t>i</t>
  </si>
  <si>
    <t>&gt;=</t>
  </si>
  <si>
    <t>ii</t>
  </si>
  <si>
    <t>iii</t>
  </si>
  <si>
    <t>iv</t>
  </si>
  <si>
    <t xml:space="preserve">While most information is understandable and straightforward. 2 b iii and iv might need additional explanation.
iii. If P5 is selected, then either P1 or P3 (but not both) must be as well. 
P5&lt;=P1+P3  so P1+P3-P5&gt;=0
P5+P1+P3&lt;=2
iv. P4 is selected if and only if both P1 and P2 are selected.
2P4&lt;=P1+P2     so P1+P2-2P4&gt;=0
P1+P2&lt;=P4+1   so P1+P2-P4&lt;=1
</t>
  </si>
  <si>
    <t>Worksheet: [MGSC 660ASS1.xlsx]Q3</t>
  </si>
  <si>
    <t>Report Created: 2021-08-23 9:55:31 PM</t>
  </si>
  <si>
    <t>$E$3</t>
  </si>
  <si>
    <t>Decision Variable (# of units) Model 103</t>
  </si>
  <si>
    <t>$F$17</t>
  </si>
  <si>
    <t>$F$18</t>
  </si>
  <si>
    <t>$F$19</t>
  </si>
  <si>
    <t>$F$20</t>
  </si>
  <si>
    <t>Worksheet: [MGSC 660ASS1.xlsx]Q5</t>
  </si>
  <si>
    <t>Report Created: 2021-08-23 9:56:20 PM</t>
  </si>
  <si>
    <t>$E$20</t>
  </si>
  <si>
    <t>$E$21</t>
  </si>
  <si>
    <t>Production constraint LHS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</si>
</sst>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indexed="18"/>
      <name val="Calibri"/>
      <family val="2"/>
      <scheme val="minor"/>
    </font>
    <font>
      <sz val="24"/>
      <color rgb="FFFF0000"/>
      <name val="Calibri"/>
      <family val="2"/>
      <scheme val="minor"/>
    </font>
    <font>
      <sz val="24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b/>
      <sz val="12"/>
      <color indexed="18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rgb="FF92D050"/>
        <bgColor indexed="64"/>
      </patternFill>
    </fill>
  </fills>
  <borders count="16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medium">
        <color indexed="23"/>
      </top>
      <bottom/>
      <diagonal/>
    </border>
    <border>
      <left/>
      <right/>
      <top/>
      <bottom style="medium">
        <color indexed="23"/>
      </bottom>
      <diagonal/>
    </border>
    <border>
      <left/>
      <right/>
      <top style="thin">
        <color indexed="23"/>
      </top>
      <bottom/>
      <diagonal/>
    </border>
    <border>
      <left/>
      <right/>
      <top style="thin">
        <color indexed="23"/>
      </top>
      <bottom style="medium">
        <color indexed="23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medium">
        <color indexed="23"/>
      </top>
      <bottom style="medium">
        <color indexed="23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2">
    <xf numFmtId="0" fontId="0" fillId="0" borderId="0"/>
    <xf numFmtId="9" fontId="2" fillId="0" borderId="0" applyFont="0" applyFill="0" applyBorder="0" applyAlignment="0" applyProtection="0"/>
  </cellStyleXfs>
  <cellXfs count="53">
    <xf numFmtId="0" fontId="0" fillId="0" borderId="0" xfId="0"/>
    <xf numFmtId="0" fontId="0" fillId="0" borderId="0" xfId="0" applyBorder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1" fillId="0" borderId="0" xfId="0" applyFont="1"/>
    <xf numFmtId="0" fontId="0" fillId="0" borderId="6" xfId="0" applyFill="1" applyBorder="1" applyAlignment="1"/>
    <xf numFmtId="0" fontId="0" fillId="0" borderId="7" xfId="0" applyFill="1" applyBorder="1" applyAlignment="1"/>
    <xf numFmtId="0" fontId="0" fillId="0" borderId="9" xfId="0" applyBorder="1"/>
    <xf numFmtId="0" fontId="0" fillId="0" borderId="8" xfId="0" applyBorder="1"/>
    <xf numFmtId="0" fontId="3" fillId="0" borderId="4" xfId="0" applyFont="1" applyFill="1" applyBorder="1" applyAlignment="1">
      <alignment horizontal="center"/>
    </xf>
    <xf numFmtId="0" fontId="3" fillId="0" borderId="5" xfId="0" applyFont="1" applyFill="1" applyBorder="1" applyAlignment="1">
      <alignment horizontal="center"/>
    </xf>
    <xf numFmtId="9" fontId="0" fillId="0" borderId="0" xfId="1" applyFont="1"/>
    <xf numFmtId="0" fontId="0" fillId="0" borderId="1" xfId="0" applyFill="1" applyBorder="1"/>
    <xf numFmtId="10" fontId="0" fillId="0" borderId="0" xfId="1" applyNumberFormat="1" applyFont="1"/>
    <xf numFmtId="0" fontId="0" fillId="0" borderId="0" xfId="0" applyFill="1" applyBorder="1"/>
    <xf numFmtId="0" fontId="3" fillId="0" borderId="10" xfId="0" applyFont="1" applyFill="1" applyBorder="1" applyAlignment="1">
      <alignment horizontal="center"/>
    </xf>
    <xf numFmtId="0" fontId="0" fillId="0" borderId="7" xfId="0" applyNumberFormat="1" applyFill="1" applyBorder="1" applyAlignment="1"/>
    <xf numFmtId="0" fontId="0" fillId="0" borderId="6" xfId="0" applyNumberFormat="1" applyFill="1" applyBorder="1" applyAlignment="1"/>
    <xf numFmtId="0" fontId="4" fillId="0" borderId="11" xfId="0" applyFont="1" applyBorder="1"/>
    <xf numFmtId="0" fontId="5" fillId="0" borderId="12" xfId="0" applyFont="1" applyBorder="1" applyAlignment="1">
      <alignment horizontal="center" vertical="center"/>
    </xf>
    <xf numFmtId="0" fontId="5" fillId="0" borderId="13" xfId="0" applyFont="1" applyBorder="1" applyAlignment="1">
      <alignment horizontal="center" vertical="center"/>
    </xf>
    <xf numFmtId="0" fontId="5" fillId="0" borderId="14" xfId="0" applyFont="1" applyBorder="1"/>
    <xf numFmtId="0" fontId="5" fillId="0" borderId="0" xfId="0" applyFont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5" fillId="0" borderId="0" xfId="0" applyFont="1" applyAlignment="1">
      <alignment horizontal="center"/>
    </xf>
    <xf numFmtId="0" fontId="5" fillId="0" borderId="1" xfId="0" applyFont="1" applyBorder="1" applyAlignment="1">
      <alignment horizontal="center"/>
    </xf>
    <xf numFmtId="0" fontId="0" fillId="0" borderId="14" xfId="0" applyBorder="1"/>
    <xf numFmtId="0" fontId="6" fillId="2" borderId="14" xfId="0" applyFont="1" applyFill="1" applyBorder="1" applyAlignment="1">
      <alignment horizontal="center" vertical="center"/>
    </xf>
    <xf numFmtId="0" fontId="6" fillId="2" borderId="0" xfId="0" applyFont="1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1" fillId="3" borderId="14" xfId="0" applyFont="1" applyFill="1" applyBorder="1" applyAlignment="1">
      <alignment horizontal="center" vertical="center"/>
    </xf>
    <xf numFmtId="0" fontId="1" fillId="3" borderId="0" xfId="0" applyFont="1" applyFill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0" fillId="2" borderId="14" xfId="0" applyFill="1" applyBorder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2" borderId="14" xfId="0" applyFill="1" applyBorder="1"/>
    <xf numFmtId="0" fontId="0" fillId="2" borderId="0" xfId="0" applyFill="1" applyAlignment="1">
      <alignment horizontal="center"/>
    </xf>
    <xf numFmtId="0" fontId="0" fillId="2" borderId="0" xfId="0" quotePrefix="1" applyFill="1" applyAlignment="1">
      <alignment horizontal="center"/>
    </xf>
    <xf numFmtId="0" fontId="0" fillId="0" borderId="15" xfId="0" applyBorder="1"/>
    <xf numFmtId="0" fontId="0" fillId="4" borderId="14" xfId="0" applyFill="1" applyBorder="1" applyAlignment="1">
      <alignment horizontal="center"/>
    </xf>
    <xf numFmtId="0" fontId="0" fillId="4" borderId="0" xfId="0" applyFill="1" applyAlignment="1">
      <alignment horizontal="center"/>
    </xf>
    <xf numFmtId="0" fontId="0" fillId="4" borderId="14" xfId="0" applyFill="1" applyBorder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4" borderId="0" xfId="0" quotePrefix="1" applyFill="1" applyAlignment="1">
      <alignment horizontal="center" vertical="center"/>
    </xf>
    <xf numFmtId="0" fontId="0" fillId="4" borderId="15" xfId="0" applyFill="1" applyBorder="1" applyAlignment="1">
      <alignment horizontal="center" vertical="center"/>
    </xf>
    <xf numFmtId="0" fontId="0" fillId="4" borderId="2" xfId="0" applyFill="1" applyBorder="1" applyAlignment="1">
      <alignment horizontal="center" vertical="center"/>
    </xf>
    <xf numFmtId="0" fontId="0" fillId="0" borderId="0" xfId="0" applyAlignment="1">
      <alignment vertical="top" wrapText="1"/>
    </xf>
    <xf numFmtId="0" fontId="0" fillId="0" borderId="0" xfId="0" applyAlignment="1">
      <alignment vertical="top"/>
    </xf>
    <xf numFmtId="0" fontId="7" fillId="0" borderId="4" xfId="0" applyFont="1" applyFill="1" applyBorder="1" applyAlignment="1">
      <alignment horizontal="center"/>
    </xf>
    <xf numFmtId="0" fontId="7" fillId="0" borderId="5" xfId="0" applyFont="1" applyFill="1" applyBorder="1" applyAlignment="1">
      <alignment horizontal="center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eetMetadata" Target="metadata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DB3C48-F0F3-2242-9D02-1AA26A4E2461}">
  <dimension ref="A1:H18"/>
  <sheetViews>
    <sheetView showGridLines="0" zoomScale="125" workbookViewId="0">
      <selection activeCell="E15" sqref="E15"/>
    </sheetView>
  </sheetViews>
  <sheetFormatPr baseColWidth="10" defaultRowHeight="16" x14ac:dyDescent="0.2"/>
  <cols>
    <col min="1" max="1" width="2.33203125" customWidth="1"/>
    <col min="2" max="2" width="6.1640625" bestFit="1" customWidth="1"/>
    <col min="3" max="3" width="34.6640625" bestFit="1" customWidth="1"/>
    <col min="4" max="4" width="5.83203125" bestFit="1" customWidth="1"/>
    <col min="5" max="5" width="8.1640625" bestFit="1" customWidth="1"/>
    <col min="6" max="6" width="10" bestFit="1" customWidth="1"/>
    <col min="7" max="8" width="9.33203125" bestFit="1" customWidth="1"/>
  </cols>
  <sheetData>
    <row r="1" spans="1:8" x14ac:dyDescent="0.2">
      <c r="A1" s="5" t="s">
        <v>12</v>
      </c>
    </row>
    <row r="2" spans="1:8" x14ac:dyDescent="0.2">
      <c r="A2" s="5" t="s">
        <v>45</v>
      </c>
    </row>
    <row r="3" spans="1:8" x14ac:dyDescent="0.2">
      <c r="A3" s="5" t="s">
        <v>55</v>
      </c>
    </row>
    <row r="6" spans="1:8" ht="17" thickBot="1" x14ac:dyDescent="0.25">
      <c r="A6" t="s">
        <v>13</v>
      </c>
    </row>
    <row r="7" spans="1:8" x14ac:dyDescent="0.2">
      <c r="B7" s="10"/>
      <c r="C7" s="10"/>
      <c r="D7" s="10" t="s">
        <v>16</v>
      </c>
      <c r="E7" s="10" t="s">
        <v>18</v>
      </c>
      <c r="F7" s="10" t="s">
        <v>20</v>
      </c>
      <c r="G7" s="10" t="s">
        <v>22</v>
      </c>
      <c r="H7" s="10" t="s">
        <v>22</v>
      </c>
    </row>
    <row r="8" spans="1:8" ht="17" thickBot="1" x14ac:dyDescent="0.25">
      <c r="B8" s="11" t="s">
        <v>14</v>
      </c>
      <c r="C8" s="11" t="s">
        <v>15</v>
      </c>
      <c r="D8" s="11" t="s">
        <v>17</v>
      </c>
      <c r="E8" s="11" t="s">
        <v>19</v>
      </c>
      <c r="F8" s="11" t="s">
        <v>21</v>
      </c>
      <c r="G8" s="11" t="s">
        <v>23</v>
      </c>
      <c r="H8" s="11" t="s">
        <v>24</v>
      </c>
    </row>
    <row r="9" spans="1:8" x14ac:dyDescent="0.2">
      <c r="B9" s="6" t="s">
        <v>29</v>
      </c>
      <c r="C9" s="6" t="s">
        <v>46</v>
      </c>
      <c r="D9" s="6">
        <v>2000</v>
      </c>
      <c r="E9" s="6">
        <v>0</v>
      </c>
      <c r="F9" s="6">
        <v>3000</v>
      </c>
      <c r="G9" s="6">
        <v>1999.9999999999995</v>
      </c>
      <c r="H9" s="6">
        <v>500.00000000000023</v>
      </c>
    </row>
    <row r="10" spans="1:8" ht="17" thickBot="1" x14ac:dyDescent="0.25">
      <c r="B10" s="7" t="s">
        <v>30</v>
      </c>
      <c r="C10" s="7" t="s">
        <v>47</v>
      </c>
      <c r="D10" s="7">
        <v>1000</v>
      </c>
      <c r="E10" s="7">
        <v>0</v>
      </c>
      <c r="F10" s="7">
        <v>5000</v>
      </c>
      <c r="G10" s="7">
        <v>1000.0000000000005</v>
      </c>
      <c r="H10" s="7">
        <v>1999.9999999999995</v>
      </c>
    </row>
    <row r="12" spans="1:8" ht="17" thickBot="1" x14ac:dyDescent="0.25">
      <c r="A12" t="s">
        <v>4</v>
      </c>
    </row>
    <row r="13" spans="1:8" x14ac:dyDescent="0.2">
      <c r="B13" s="10"/>
      <c r="C13" s="10"/>
      <c r="D13" s="10" t="s">
        <v>16</v>
      </c>
      <c r="E13" s="10" t="s">
        <v>25</v>
      </c>
      <c r="F13" s="10" t="s">
        <v>27</v>
      </c>
      <c r="G13" s="10" t="s">
        <v>22</v>
      </c>
      <c r="H13" s="10" t="s">
        <v>22</v>
      </c>
    </row>
    <row r="14" spans="1:8" ht="17" thickBot="1" x14ac:dyDescent="0.25">
      <c r="B14" s="11" t="s">
        <v>14</v>
      </c>
      <c r="C14" s="11" t="s">
        <v>15</v>
      </c>
      <c r="D14" s="11" t="s">
        <v>17</v>
      </c>
      <c r="E14" s="11" t="s">
        <v>26</v>
      </c>
      <c r="F14" s="11" t="s">
        <v>28</v>
      </c>
      <c r="G14" s="11" t="s">
        <v>23</v>
      </c>
      <c r="H14" s="11" t="s">
        <v>24</v>
      </c>
    </row>
    <row r="15" spans="1:8" x14ac:dyDescent="0.2">
      <c r="B15" s="6" t="s">
        <v>48</v>
      </c>
      <c r="C15" s="6" t="s">
        <v>31</v>
      </c>
      <c r="D15" s="6">
        <v>4000</v>
      </c>
      <c r="E15" s="6">
        <v>1999.9999999999995</v>
      </c>
      <c r="F15" s="6">
        <v>4000</v>
      </c>
      <c r="G15" s="6">
        <v>500</v>
      </c>
      <c r="H15" s="6">
        <v>500</v>
      </c>
    </row>
    <row r="16" spans="1:8" x14ac:dyDescent="0.2">
      <c r="B16" s="6" t="s">
        <v>49</v>
      </c>
      <c r="C16" s="6" t="s">
        <v>32</v>
      </c>
      <c r="D16" s="6">
        <v>6000</v>
      </c>
      <c r="E16" s="6">
        <v>500.00000000000023</v>
      </c>
      <c r="F16" s="6">
        <v>6000</v>
      </c>
      <c r="G16" s="6">
        <v>500</v>
      </c>
      <c r="H16" s="6">
        <v>1000</v>
      </c>
    </row>
    <row r="17" spans="2:8" x14ac:dyDescent="0.2">
      <c r="B17" s="6" t="s">
        <v>50</v>
      </c>
      <c r="C17" s="6" t="s">
        <v>33</v>
      </c>
      <c r="D17" s="6">
        <v>4000</v>
      </c>
      <c r="E17" s="6">
        <v>0</v>
      </c>
      <c r="F17" s="6">
        <v>5000</v>
      </c>
      <c r="G17" s="6">
        <v>1E+30</v>
      </c>
      <c r="H17" s="6">
        <v>1000</v>
      </c>
    </row>
    <row r="18" spans="2:8" ht="17" thickBot="1" x14ac:dyDescent="0.25">
      <c r="B18" s="7" t="s">
        <v>51</v>
      </c>
      <c r="C18" s="7" t="s">
        <v>34</v>
      </c>
      <c r="D18" s="7">
        <v>3000</v>
      </c>
      <c r="E18" s="7">
        <v>0</v>
      </c>
      <c r="F18" s="7">
        <v>4500</v>
      </c>
      <c r="G18" s="7">
        <v>1E+30</v>
      </c>
      <c r="H18" s="7">
        <v>1500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DFFA0E-43CB-FD41-8C13-8FCD9CD5CA17}">
  <dimension ref="A1:H18"/>
  <sheetViews>
    <sheetView showGridLines="0" topLeftCell="A4" zoomScale="163" workbookViewId="0">
      <selection activeCell="G34" sqref="G34"/>
    </sheetView>
  </sheetViews>
  <sheetFormatPr baseColWidth="10" defaultRowHeight="16" x14ac:dyDescent="0.2"/>
  <cols>
    <col min="1" max="1" width="2.33203125" customWidth="1"/>
    <col min="2" max="2" width="6.1640625" bestFit="1" customWidth="1"/>
    <col min="3" max="3" width="34.6640625" bestFit="1" customWidth="1"/>
    <col min="4" max="4" width="5.83203125" bestFit="1" customWidth="1"/>
    <col min="5" max="5" width="8.1640625" bestFit="1" customWidth="1"/>
    <col min="6" max="6" width="10" bestFit="1" customWidth="1"/>
    <col min="7" max="8" width="9.33203125" bestFit="1" customWidth="1"/>
  </cols>
  <sheetData>
    <row r="1" spans="1:8" x14ac:dyDescent="0.2">
      <c r="A1" s="5" t="s">
        <v>12</v>
      </c>
    </row>
    <row r="2" spans="1:8" x14ac:dyDescent="0.2">
      <c r="A2" s="5" t="s">
        <v>56</v>
      </c>
    </row>
    <row r="3" spans="1:8" x14ac:dyDescent="0.2">
      <c r="A3" s="5" t="s">
        <v>57</v>
      </c>
    </row>
    <row r="6" spans="1:8" ht="17" thickBot="1" x14ac:dyDescent="0.25">
      <c r="A6" t="s">
        <v>13</v>
      </c>
    </row>
    <row r="7" spans="1:8" x14ac:dyDescent="0.2">
      <c r="B7" s="10"/>
      <c r="C7" s="10"/>
      <c r="D7" s="10" t="s">
        <v>16</v>
      </c>
      <c r="E7" s="10" t="s">
        <v>18</v>
      </c>
      <c r="F7" s="10" t="s">
        <v>20</v>
      </c>
      <c r="G7" s="10" t="s">
        <v>22</v>
      </c>
      <c r="H7" s="10" t="s">
        <v>22</v>
      </c>
    </row>
    <row r="8" spans="1:8" ht="17" thickBot="1" x14ac:dyDescent="0.25">
      <c r="B8" s="11" t="s">
        <v>14</v>
      </c>
      <c r="C8" s="11" t="s">
        <v>15</v>
      </c>
      <c r="D8" s="11" t="s">
        <v>17</v>
      </c>
      <c r="E8" s="11" t="s">
        <v>19</v>
      </c>
      <c r="F8" s="11" t="s">
        <v>21</v>
      </c>
      <c r="G8" s="11" t="s">
        <v>23</v>
      </c>
      <c r="H8" s="11" t="s">
        <v>24</v>
      </c>
    </row>
    <row r="9" spans="1:8" x14ac:dyDescent="0.2">
      <c r="B9" s="6" t="s">
        <v>29</v>
      </c>
      <c r="C9" s="6" t="s">
        <v>46</v>
      </c>
      <c r="D9" s="6">
        <v>1999</v>
      </c>
      <c r="E9" s="6">
        <v>0</v>
      </c>
      <c r="F9" s="6">
        <v>3000</v>
      </c>
      <c r="G9" s="6">
        <v>1999.9999999999995</v>
      </c>
      <c r="H9" s="6">
        <v>500.00000000000023</v>
      </c>
    </row>
    <row r="10" spans="1:8" ht="17" thickBot="1" x14ac:dyDescent="0.25">
      <c r="B10" s="7" t="s">
        <v>30</v>
      </c>
      <c r="C10" s="7" t="s">
        <v>47</v>
      </c>
      <c r="D10" s="7">
        <v>1001</v>
      </c>
      <c r="E10" s="7">
        <v>0</v>
      </c>
      <c r="F10" s="7">
        <v>5000</v>
      </c>
      <c r="G10" s="7">
        <v>1000.0000000000005</v>
      </c>
      <c r="H10" s="7">
        <v>1999.9999999999995</v>
      </c>
    </row>
    <row r="12" spans="1:8" ht="17" thickBot="1" x14ac:dyDescent="0.25">
      <c r="A12" t="s">
        <v>4</v>
      </c>
    </row>
    <row r="13" spans="1:8" x14ac:dyDescent="0.2">
      <c r="B13" s="10"/>
      <c r="C13" s="10"/>
      <c r="D13" s="10" t="s">
        <v>16</v>
      </c>
      <c r="E13" s="10" t="s">
        <v>25</v>
      </c>
      <c r="F13" s="10" t="s">
        <v>27</v>
      </c>
      <c r="G13" s="10" t="s">
        <v>22</v>
      </c>
      <c r="H13" s="10" t="s">
        <v>22</v>
      </c>
    </row>
    <row r="14" spans="1:8" ht="17" thickBot="1" x14ac:dyDescent="0.25">
      <c r="B14" s="11" t="s">
        <v>14</v>
      </c>
      <c r="C14" s="11" t="s">
        <v>15</v>
      </c>
      <c r="D14" s="11" t="s">
        <v>17</v>
      </c>
      <c r="E14" s="11" t="s">
        <v>26</v>
      </c>
      <c r="F14" s="11" t="s">
        <v>28</v>
      </c>
      <c r="G14" s="11" t="s">
        <v>23</v>
      </c>
      <c r="H14" s="11" t="s">
        <v>24</v>
      </c>
    </row>
    <row r="15" spans="1:8" x14ac:dyDescent="0.2">
      <c r="B15" s="6" t="s">
        <v>48</v>
      </c>
      <c r="C15" s="6" t="s">
        <v>31</v>
      </c>
      <c r="D15" s="6">
        <v>4001</v>
      </c>
      <c r="E15" s="6">
        <v>1999.9999999999995</v>
      </c>
      <c r="F15" s="6">
        <v>4001</v>
      </c>
      <c r="G15" s="6">
        <v>499</v>
      </c>
      <c r="H15" s="6">
        <v>501</v>
      </c>
    </row>
    <row r="16" spans="1:8" x14ac:dyDescent="0.2">
      <c r="B16" s="6" t="s">
        <v>49</v>
      </c>
      <c r="C16" s="6" t="s">
        <v>32</v>
      </c>
      <c r="D16" s="6">
        <v>6000</v>
      </c>
      <c r="E16" s="6">
        <v>500.00000000000023</v>
      </c>
      <c r="F16" s="6">
        <v>6000</v>
      </c>
      <c r="G16" s="6">
        <v>501</v>
      </c>
      <c r="H16" s="6">
        <v>998</v>
      </c>
    </row>
    <row r="17" spans="2:8" x14ac:dyDescent="0.2">
      <c r="B17" s="6" t="s">
        <v>50</v>
      </c>
      <c r="C17" s="6" t="s">
        <v>33</v>
      </c>
      <c r="D17" s="6">
        <v>3998</v>
      </c>
      <c r="E17" s="6">
        <v>0</v>
      </c>
      <c r="F17" s="6">
        <v>5000</v>
      </c>
      <c r="G17" s="6">
        <v>1E+30</v>
      </c>
      <c r="H17" s="6">
        <v>1002</v>
      </c>
    </row>
    <row r="18" spans="2:8" ht="17" thickBot="1" x14ac:dyDescent="0.25">
      <c r="B18" s="7" t="s">
        <v>51</v>
      </c>
      <c r="C18" s="7" t="s">
        <v>34</v>
      </c>
      <c r="D18" s="7">
        <v>3003</v>
      </c>
      <c r="E18" s="7">
        <v>0</v>
      </c>
      <c r="F18" s="7">
        <v>4500</v>
      </c>
      <c r="G18" s="7">
        <v>1E+30</v>
      </c>
      <c r="H18" s="7">
        <v>1497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1C8C76-53CE-904B-82EA-B950D635AE4A}">
  <dimension ref="A1:H18"/>
  <sheetViews>
    <sheetView showGridLines="0" topLeftCell="A3" zoomScale="135" workbookViewId="0">
      <selection activeCell="E24" sqref="E24"/>
    </sheetView>
  </sheetViews>
  <sheetFormatPr baseColWidth="10" defaultRowHeight="16" x14ac:dyDescent="0.2"/>
  <cols>
    <col min="1" max="1" width="2.33203125" customWidth="1"/>
    <col min="2" max="2" width="6.1640625" bestFit="1" customWidth="1"/>
    <col min="3" max="3" width="34.6640625" bestFit="1" customWidth="1"/>
    <col min="4" max="4" width="5.83203125" bestFit="1" customWidth="1"/>
    <col min="5" max="5" width="8.1640625" bestFit="1" customWidth="1"/>
    <col min="6" max="6" width="10" bestFit="1" customWidth="1"/>
    <col min="7" max="8" width="9.33203125" bestFit="1" customWidth="1"/>
  </cols>
  <sheetData>
    <row r="1" spans="1:8" x14ac:dyDescent="0.2">
      <c r="A1" s="5" t="s">
        <v>12</v>
      </c>
    </row>
    <row r="2" spans="1:8" x14ac:dyDescent="0.2">
      <c r="A2" s="5" t="s">
        <v>60</v>
      </c>
    </row>
    <row r="3" spans="1:8" x14ac:dyDescent="0.2">
      <c r="A3" s="5" t="s">
        <v>61</v>
      </c>
    </row>
    <row r="6" spans="1:8" ht="17" thickBot="1" x14ac:dyDescent="0.25">
      <c r="A6" t="s">
        <v>13</v>
      </c>
    </row>
    <row r="7" spans="1:8" x14ac:dyDescent="0.2">
      <c r="B7" s="10"/>
      <c r="C7" s="10"/>
      <c r="D7" s="10" t="s">
        <v>16</v>
      </c>
      <c r="E7" s="10" t="s">
        <v>18</v>
      </c>
      <c r="F7" s="10" t="s">
        <v>20</v>
      </c>
      <c r="G7" s="10" t="s">
        <v>22</v>
      </c>
      <c r="H7" s="10" t="s">
        <v>22</v>
      </c>
    </row>
    <row r="8" spans="1:8" ht="17" thickBot="1" x14ac:dyDescent="0.25">
      <c r="B8" s="11" t="s">
        <v>14</v>
      </c>
      <c r="C8" s="11" t="s">
        <v>15</v>
      </c>
      <c r="D8" s="11" t="s">
        <v>17</v>
      </c>
      <c r="E8" s="11" t="s">
        <v>19</v>
      </c>
      <c r="F8" s="11" t="s">
        <v>21</v>
      </c>
      <c r="G8" s="11" t="s">
        <v>23</v>
      </c>
      <c r="H8" s="11" t="s">
        <v>24</v>
      </c>
    </row>
    <row r="9" spans="1:8" x14ac:dyDescent="0.2">
      <c r="B9" s="6" t="s">
        <v>29</v>
      </c>
      <c r="C9" s="6" t="s">
        <v>46</v>
      </c>
      <c r="D9" s="6">
        <v>1900</v>
      </c>
      <c r="E9" s="6">
        <v>0</v>
      </c>
      <c r="F9" s="6">
        <v>3000</v>
      </c>
      <c r="G9" s="6">
        <v>1999.9999999999995</v>
      </c>
      <c r="H9" s="6">
        <v>500.00000000000023</v>
      </c>
    </row>
    <row r="10" spans="1:8" ht="17" thickBot="1" x14ac:dyDescent="0.25">
      <c r="B10" s="7" t="s">
        <v>30</v>
      </c>
      <c r="C10" s="7" t="s">
        <v>47</v>
      </c>
      <c r="D10" s="7">
        <v>1100</v>
      </c>
      <c r="E10" s="7">
        <v>0</v>
      </c>
      <c r="F10" s="7">
        <v>5000</v>
      </c>
      <c r="G10" s="7">
        <v>1000.0000000000005</v>
      </c>
      <c r="H10" s="7">
        <v>1999.9999999999995</v>
      </c>
    </row>
    <row r="12" spans="1:8" ht="17" thickBot="1" x14ac:dyDescent="0.25">
      <c r="A12" t="s">
        <v>4</v>
      </c>
    </row>
    <row r="13" spans="1:8" x14ac:dyDescent="0.2">
      <c r="B13" s="10"/>
      <c r="C13" s="10"/>
      <c r="D13" s="10" t="s">
        <v>16</v>
      </c>
      <c r="E13" s="10" t="s">
        <v>25</v>
      </c>
      <c r="F13" s="10" t="s">
        <v>27</v>
      </c>
      <c r="G13" s="10" t="s">
        <v>22</v>
      </c>
      <c r="H13" s="10" t="s">
        <v>22</v>
      </c>
    </row>
    <row r="14" spans="1:8" ht="17" thickBot="1" x14ac:dyDescent="0.25">
      <c r="B14" s="11" t="s">
        <v>14</v>
      </c>
      <c r="C14" s="11" t="s">
        <v>15</v>
      </c>
      <c r="D14" s="11" t="s">
        <v>17</v>
      </c>
      <c r="E14" s="11" t="s">
        <v>26</v>
      </c>
      <c r="F14" s="11" t="s">
        <v>28</v>
      </c>
      <c r="G14" s="11" t="s">
        <v>23</v>
      </c>
      <c r="H14" s="11" t="s">
        <v>24</v>
      </c>
    </row>
    <row r="15" spans="1:8" x14ac:dyDescent="0.2">
      <c r="B15" s="6" t="s">
        <v>48</v>
      </c>
      <c r="C15" s="6" t="s">
        <v>31</v>
      </c>
      <c r="D15" s="6">
        <v>4100</v>
      </c>
      <c r="E15" s="6">
        <v>1999.9999999999995</v>
      </c>
      <c r="F15" s="6">
        <v>4100</v>
      </c>
      <c r="G15" s="6">
        <v>400</v>
      </c>
      <c r="H15" s="6">
        <v>600</v>
      </c>
    </row>
    <row r="16" spans="1:8" x14ac:dyDescent="0.2">
      <c r="B16" s="6" t="s">
        <v>49</v>
      </c>
      <c r="C16" s="6" t="s">
        <v>32</v>
      </c>
      <c r="D16" s="6">
        <v>6000</v>
      </c>
      <c r="E16" s="6">
        <v>500.00000000000023</v>
      </c>
      <c r="F16" s="6">
        <v>6000</v>
      </c>
      <c r="G16" s="6">
        <v>600</v>
      </c>
      <c r="H16" s="6">
        <v>800</v>
      </c>
    </row>
    <row r="17" spans="2:8" x14ac:dyDescent="0.2">
      <c r="B17" s="6" t="s">
        <v>50</v>
      </c>
      <c r="C17" s="6" t="s">
        <v>33</v>
      </c>
      <c r="D17" s="6">
        <v>3800</v>
      </c>
      <c r="E17" s="6">
        <v>0</v>
      </c>
      <c r="F17" s="6">
        <v>5000</v>
      </c>
      <c r="G17" s="6">
        <v>1E+30</v>
      </c>
      <c r="H17" s="6">
        <v>1200</v>
      </c>
    </row>
    <row r="18" spans="2:8" ht="17" thickBot="1" x14ac:dyDescent="0.25">
      <c r="B18" s="7" t="s">
        <v>51</v>
      </c>
      <c r="C18" s="7" t="s">
        <v>34</v>
      </c>
      <c r="D18" s="7">
        <v>3300</v>
      </c>
      <c r="E18" s="7">
        <v>0</v>
      </c>
      <c r="F18" s="7">
        <v>4500</v>
      </c>
      <c r="G18" s="7">
        <v>1E+30</v>
      </c>
      <c r="H18" s="7">
        <v>1200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9C538B-C3B7-0544-8E4E-93A3B50449A6}">
  <dimension ref="A1:H18"/>
  <sheetViews>
    <sheetView showGridLines="0" zoomScale="136" zoomScaleNormal="130" workbookViewId="0">
      <selection sqref="A1:A3"/>
    </sheetView>
  </sheetViews>
  <sheetFormatPr baseColWidth="10" defaultRowHeight="16" x14ac:dyDescent="0.2"/>
  <cols>
    <col min="1" max="1" width="2.33203125" customWidth="1"/>
    <col min="2" max="2" width="6.1640625" bestFit="1" customWidth="1"/>
    <col min="3" max="3" width="34.6640625" bestFit="1" customWidth="1"/>
    <col min="4" max="4" width="5.83203125" bestFit="1" customWidth="1"/>
    <col min="5" max="5" width="12.1640625" bestFit="1" customWidth="1"/>
    <col min="6" max="6" width="10" bestFit="1" customWidth="1"/>
    <col min="7" max="8" width="9.33203125" bestFit="1" customWidth="1"/>
  </cols>
  <sheetData>
    <row r="1" spans="1:8" x14ac:dyDescent="0.2">
      <c r="A1" s="5" t="s">
        <v>12</v>
      </c>
    </row>
    <row r="2" spans="1:8" x14ac:dyDescent="0.2">
      <c r="A2" s="5" t="s">
        <v>65</v>
      </c>
    </row>
    <row r="3" spans="1:8" x14ac:dyDescent="0.2">
      <c r="A3" s="5" t="s">
        <v>66</v>
      </c>
    </row>
    <row r="6" spans="1:8" ht="17" thickBot="1" x14ac:dyDescent="0.25">
      <c r="A6" t="s">
        <v>13</v>
      </c>
    </row>
    <row r="7" spans="1:8" x14ac:dyDescent="0.2">
      <c r="B7" s="10"/>
      <c r="C7" s="10"/>
      <c r="D7" s="10" t="s">
        <v>16</v>
      </c>
      <c r="E7" s="10" t="s">
        <v>18</v>
      </c>
      <c r="F7" s="10" t="s">
        <v>20</v>
      </c>
      <c r="G7" s="10" t="s">
        <v>22</v>
      </c>
      <c r="H7" s="10" t="s">
        <v>22</v>
      </c>
    </row>
    <row r="8" spans="1:8" ht="17" thickBot="1" x14ac:dyDescent="0.25">
      <c r="B8" s="11" t="s">
        <v>14</v>
      </c>
      <c r="C8" s="11" t="s">
        <v>15</v>
      </c>
      <c r="D8" s="11" t="s">
        <v>17</v>
      </c>
      <c r="E8" s="11" t="s">
        <v>19</v>
      </c>
      <c r="F8" s="11" t="s">
        <v>21</v>
      </c>
      <c r="G8" s="11" t="s">
        <v>23</v>
      </c>
      <c r="H8" s="11" t="s">
        <v>24</v>
      </c>
    </row>
    <row r="9" spans="1:8" x14ac:dyDescent="0.2">
      <c r="B9" s="6" t="s">
        <v>29</v>
      </c>
      <c r="C9" s="6" t="s">
        <v>46</v>
      </c>
      <c r="D9" s="6">
        <v>1500</v>
      </c>
      <c r="E9" s="6">
        <v>0</v>
      </c>
      <c r="F9" s="6">
        <v>3000</v>
      </c>
      <c r="G9" s="6">
        <v>1999.9999999999995</v>
      </c>
      <c r="H9" s="6">
        <v>3000</v>
      </c>
    </row>
    <row r="10" spans="1:8" ht="17" thickBot="1" x14ac:dyDescent="0.25">
      <c r="B10" s="7" t="s">
        <v>30</v>
      </c>
      <c r="C10" s="7" t="s">
        <v>47</v>
      </c>
      <c r="D10" s="7">
        <v>1500</v>
      </c>
      <c r="E10" s="7">
        <v>0</v>
      </c>
      <c r="F10" s="7">
        <v>5000</v>
      </c>
      <c r="G10" s="7">
        <v>1E+30</v>
      </c>
      <c r="H10" s="7">
        <v>1999.9999999999995</v>
      </c>
    </row>
    <row r="12" spans="1:8" ht="17" thickBot="1" x14ac:dyDescent="0.25">
      <c r="A12" t="s">
        <v>4</v>
      </c>
    </row>
    <row r="13" spans="1:8" x14ac:dyDescent="0.2">
      <c r="B13" s="10"/>
      <c r="C13" s="10"/>
      <c r="D13" s="10" t="s">
        <v>16</v>
      </c>
      <c r="E13" s="10" t="s">
        <v>25</v>
      </c>
      <c r="F13" s="10" t="s">
        <v>27</v>
      </c>
      <c r="G13" s="10" t="s">
        <v>22</v>
      </c>
      <c r="H13" s="10" t="s">
        <v>22</v>
      </c>
    </row>
    <row r="14" spans="1:8" ht="17" thickBot="1" x14ac:dyDescent="0.25">
      <c r="B14" s="11" t="s">
        <v>14</v>
      </c>
      <c r="C14" s="11" t="s">
        <v>15</v>
      </c>
      <c r="D14" s="11" t="s">
        <v>17</v>
      </c>
      <c r="E14" s="11" t="s">
        <v>26</v>
      </c>
      <c r="F14" s="11" t="s">
        <v>28</v>
      </c>
      <c r="G14" s="11" t="s">
        <v>23</v>
      </c>
      <c r="H14" s="11" t="s">
        <v>24</v>
      </c>
    </row>
    <row r="15" spans="1:8" x14ac:dyDescent="0.2">
      <c r="B15" s="6" t="s">
        <v>48</v>
      </c>
      <c r="C15" s="6" t="s">
        <v>31</v>
      </c>
      <c r="D15" s="6">
        <v>4500</v>
      </c>
      <c r="E15" s="6">
        <v>0</v>
      </c>
      <c r="F15" s="6">
        <v>4500</v>
      </c>
      <c r="G15" s="6">
        <v>1E+30</v>
      </c>
      <c r="H15" s="6">
        <v>0</v>
      </c>
    </row>
    <row r="16" spans="1:8" x14ac:dyDescent="0.2">
      <c r="B16" s="6" t="s">
        <v>49</v>
      </c>
      <c r="C16" s="6" t="s">
        <v>32</v>
      </c>
      <c r="D16" s="6">
        <v>6000</v>
      </c>
      <c r="E16" s="6">
        <v>1500</v>
      </c>
      <c r="F16" s="6">
        <v>6000</v>
      </c>
      <c r="G16" s="6">
        <v>0</v>
      </c>
      <c r="H16" s="6">
        <v>3000</v>
      </c>
    </row>
    <row r="17" spans="2:8" x14ac:dyDescent="0.2">
      <c r="B17" s="6" t="s">
        <v>50</v>
      </c>
      <c r="C17" s="6" t="s">
        <v>33</v>
      </c>
      <c r="D17" s="6">
        <v>3000</v>
      </c>
      <c r="E17" s="6">
        <v>0</v>
      </c>
      <c r="F17" s="6">
        <v>5000</v>
      </c>
      <c r="G17" s="6">
        <v>1E+30</v>
      </c>
      <c r="H17" s="6">
        <v>2000</v>
      </c>
    </row>
    <row r="18" spans="2:8" ht="17" thickBot="1" x14ac:dyDescent="0.25">
      <c r="B18" s="7" t="s">
        <v>51</v>
      </c>
      <c r="C18" s="7" t="s">
        <v>34</v>
      </c>
      <c r="D18" s="7">
        <v>4500</v>
      </c>
      <c r="E18" s="7">
        <v>666.66666666666652</v>
      </c>
      <c r="F18" s="7">
        <v>4500</v>
      </c>
      <c r="G18" s="7">
        <v>0</v>
      </c>
      <c r="H18" s="7">
        <v>3000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B79495-6597-1F48-A5E8-5757D8DFED11}">
  <dimension ref="A1:G30"/>
  <sheetViews>
    <sheetView showGridLines="0" workbookViewId="0"/>
  </sheetViews>
  <sheetFormatPr baseColWidth="10" defaultRowHeight="16" x14ac:dyDescent="0.2"/>
  <cols>
    <col min="1" max="1" width="2.33203125" customWidth="1"/>
    <col min="2" max="2" width="6.1640625" bestFit="1" customWidth="1"/>
    <col min="3" max="3" width="34.6640625" bestFit="1" customWidth="1"/>
    <col min="4" max="4" width="12.83203125" bestFit="1" customWidth="1"/>
    <col min="5" max="5" width="13.5" bestFit="1" customWidth="1"/>
    <col min="6" max="6" width="10.83203125" bestFit="1" customWidth="1"/>
    <col min="7" max="7" width="5.5" bestFit="1" customWidth="1"/>
  </cols>
  <sheetData>
    <row r="1" spans="1:5" x14ac:dyDescent="0.2">
      <c r="A1" s="5" t="s">
        <v>67</v>
      </c>
    </row>
    <row r="2" spans="1:5" x14ac:dyDescent="0.2">
      <c r="A2" s="5" t="s">
        <v>68</v>
      </c>
    </row>
    <row r="3" spans="1:5" x14ac:dyDescent="0.2">
      <c r="A3" s="5" t="s">
        <v>69</v>
      </c>
    </row>
    <row r="4" spans="1:5" x14ac:dyDescent="0.2">
      <c r="A4" s="5" t="s">
        <v>70</v>
      </c>
    </row>
    <row r="5" spans="1:5" x14ac:dyDescent="0.2">
      <c r="A5" s="5" t="s">
        <v>71</v>
      </c>
    </row>
    <row r="6" spans="1:5" x14ac:dyDescent="0.2">
      <c r="A6" s="5"/>
      <c r="B6" t="s">
        <v>72</v>
      </c>
    </row>
    <row r="7" spans="1:5" x14ac:dyDescent="0.2">
      <c r="A7" s="5"/>
      <c r="B7" t="s">
        <v>73</v>
      </c>
    </row>
    <row r="8" spans="1:5" x14ac:dyDescent="0.2">
      <c r="A8" s="5"/>
      <c r="B8" t="s">
        <v>74</v>
      </c>
    </row>
    <row r="9" spans="1:5" x14ac:dyDescent="0.2">
      <c r="A9" s="5" t="s">
        <v>75</v>
      </c>
    </row>
    <row r="10" spans="1:5" x14ac:dyDescent="0.2">
      <c r="B10" t="s">
        <v>76</v>
      </c>
    </row>
    <row r="11" spans="1:5" x14ac:dyDescent="0.2">
      <c r="B11" t="s">
        <v>77</v>
      </c>
    </row>
    <row r="14" spans="1:5" ht="17" thickBot="1" x14ac:dyDescent="0.25">
      <c r="A14" t="s">
        <v>78</v>
      </c>
    </row>
    <row r="15" spans="1:5" ht="17" thickBot="1" x14ac:dyDescent="0.25">
      <c r="B15" s="16" t="s">
        <v>14</v>
      </c>
      <c r="C15" s="16" t="s">
        <v>15</v>
      </c>
      <c r="D15" s="16" t="s">
        <v>79</v>
      </c>
      <c r="E15" s="16" t="s">
        <v>80</v>
      </c>
    </row>
    <row r="16" spans="1:5" ht="17" thickBot="1" x14ac:dyDescent="0.25">
      <c r="B16" s="7" t="s">
        <v>86</v>
      </c>
      <c r="C16" s="7" t="s">
        <v>87</v>
      </c>
      <c r="D16" s="17">
        <v>3398000</v>
      </c>
      <c r="E16" s="17">
        <v>3400000</v>
      </c>
    </row>
    <row r="19" spans="1:7" ht="17" thickBot="1" x14ac:dyDescent="0.25">
      <c r="A19" t="s">
        <v>13</v>
      </c>
    </row>
    <row r="20" spans="1:7" ht="17" thickBot="1" x14ac:dyDescent="0.25">
      <c r="B20" s="16" t="s">
        <v>14</v>
      </c>
      <c r="C20" s="16" t="s">
        <v>15</v>
      </c>
      <c r="D20" s="16" t="s">
        <v>79</v>
      </c>
      <c r="E20" s="16" t="s">
        <v>80</v>
      </c>
      <c r="F20" s="16" t="s">
        <v>81</v>
      </c>
    </row>
    <row r="21" spans="1:7" x14ac:dyDescent="0.2">
      <c r="B21" s="6" t="s">
        <v>29</v>
      </c>
      <c r="C21" s="6" t="s">
        <v>46</v>
      </c>
      <c r="D21" s="18">
        <v>1501</v>
      </c>
      <c r="E21" s="18">
        <v>1500</v>
      </c>
      <c r="F21" s="6" t="s">
        <v>88</v>
      </c>
    </row>
    <row r="22" spans="1:7" ht="17" thickBot="1" x14ac:dyDescent="0.25">
      <c r="B22" s="7" t="s">
        <v>30</v>
      </c>
      <c r="C22" s="7" t="s">
        <v>47</v>
      </c>
      <c r="D22" s="17">
        <v>1499</v>
      </c>
      <c r="E22" s="17">
        <v>1500</v>
      </c>
      <c r="F22" s="7" t="s">
        <v>88</v>
      </c>
    </row>
    <row r="25" spans="1:7" ht="17" thickBot="1" x14ac:dyDescent="0.25">
      <c r="A25" t="s">
        <v>4</v>
      </c>
    </row>
    <row r="26" spans="1:7" ht="17" thickBot="1" x14ac:dyDescent="0.25">
      <c r="B26" s="16" t="s">
        <v>14</v>
      </c>
      <c r="C26" s="16" t="s">
        <v>15</v>
      </c>
      <c r="D26" s="16" t="s">
        <v>82</v>
      </c>
      <c r="E26" s="16" t="s">
        <v>83</v>
      </c>
      <c r="F26" s="16" t="s">
        <v>84</v>
      </c>
      <c r="G26" s="16" t="s">
        <v>85</v>
      </c>
    </row>
    <row r="27" spans="1:7" x14ac:dyDescent="0.2">
      <c r="B27" s="6" t="s">
        <v>48</v>
      </c>
      <c r="C27" s="6" t="s">
        <v>31</v>
      </c>
      <c r="D27" s="18">
        <v>4500</v>
      </c>
      <c r="E27" s="6" t="s">
        <v>89</v>
      </c>
      <c r="F27" s="6" t="s">
        <v>90</v>
      </c>
      <c r="G27" s="6">
        <v>0</v>
      </c>
    </row>
    <row r="28" spans="1:7" x14ac:dyDescent="0.2">
      <c r="B28" s="6" t="s">
        <v>49</v>
      </c>
      <c r="C28" s="6" t="s">
        <v>32</v>
      </c>
      <c r="D28" s="18">
        <v>6000</v>
      </c>
      <c r="E28" s="6" t="s">
        <v>91</v>
      </c>
      <c r="F28" s="6" t="s">
        <v>90</v>
      </c>
      <c r="G28" s="6">
        <v>0</v>
      </c>
    </row>
    <row r="29" spans="1:7" x14ac:dyDescent="0.2">
      <c r="B29" s="6" t="s">
        <v>50</v>
      </c>
      <c r="C29" s="6" t="s">
        <v>33</v>
      </c>
      <c r="D29" s="18">
        <v>3000</v>
      </c>
      <c r="E29" s="6" t="s">
        <v>92</v>
      </c>
      <c r="F29" s="6" t="s">
        <v>93</v>
      </c>
      <c r="G29" s="6">
        <v>2000</v>
      </c>
    </row>
    <row r="30" spans="1:7" ht="17" thickBot="1" x14ac:dyDescent="0.25">
      <c r="B30" s="7" t="s">
        <v>51</v>
      </c>
      <c r="C30" s="7" t="s">
        <v>34</v>
      </c>
      <c r="D30" s="17">
        <v>4500</v>
      </c>
      <c r="E30" s="7" t="s">
        <v>94</v>
      </c>
      <c r="F30" s="7" t="s">
        <v>90</v>
      </c>
      <c r="G30" s="7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1B4894-E36E-FA40-BA56-AE4B18D50040}">
  <dimension ref="A1:H19"/>
  <sheetViews>
    <sheetView showGridLines="0" workbookViewId="0">
      <selection sqref="A1:A3"/>
    </sheetView>
  </sheetViews>
  <sheetFormatPr baseColWidth="10" defaultRowHeight="16" x14ac:dyDescent="0.2"/>
  <cols>
    <col min="1" max="1" width="2.33203125" customWidth="1"/>
    <col min="2" max="2" width="6.1640625" bestFit="1" customWidth="1"/>
    <col min="3" max="3" width="34.6640625" bestFit="1" customWidth="1"/>
    <col min="4" max="4" width="5.83203125" bestFit="1" customWidth="1"/>
    <col min="5" max="5" width="8.1640625" bestFit="1" customWidth="1"/>
    <col min="6" max="6" width="10" bestFit="1" customWidth="1"/>
    <col min="7" max="8" width="9.33203125" bestFit="1" customWidth="1"/>
  </cols>
  <sheetData>
    <row r="1" spans="1:8" x14ac:dyDescent="0.2">
      <c r="A1" s="5" t="s">
        <v>12</v>
      </c>
    </row>
    <row r="2" spans="1:8" x14ac:dyDescent="0.2">
      <c r="A2" s="5" t="s">
        <v>122</v>
      </c>
    </row>
    <row r="3" spans="1:8" x14ac:dyDescent="0.2">
      <c r="A3" s="5" t="s">
        <v>123</v>
      </c>
    </row>
    <row r="6" spans="1:8" ht="17" thickBot="1" x14ac:dyDescent="0.25">
      <c r="A6" t="s">
        <v>13</v>
      </c>
    </row>
    <row r="7" spans="1:8" x14ac:dyDescent="0.2">
      <c r="B7" s="51"/>
      <c r="C7" s="51"/>
      <c r="D7" s="51" t="s">
        <v>16</v>
      </c>
      <c r="E7" s="51" t="s">
        <v>18</v>
      </c>
      <c r="F7" s="51" t="s">
        <v>20</v>
      </c>
      <c r="G7" s="51" t="s">
        <v>22</v>
      </c>
      <c r="H7" s="51" t="s">
        <v>22</v>
      </c>
    </row>
    <row r="8" spans="1:8" ht="17" thickBot="1" x14ac:dyDescent="0.25">
      <c r="B8" s="52" t="s">
        <v>14</v>
      </c>
      <c r="C8" s="52" t="s">
        <v>15</v>
      </c>
      <c r="D8" s="52" t="s">
        <v>17</v>
      </c>
      <c r="E8" s="52" t="s">
        <v>19</v>
      </c>
      <c r="F8" s="52" t="s">
        <v>21</v>
      </c>
      <c r="G8" s="52" t="s">
        <v>23</v>
      </c>
      <c r="H8" s="52" t="s">
        <v>24</v>
      </c>
    </row>
    <row r="9" spans="1:8" x14ac:dyDescent="0.2">
      <c r="B9" s="6" t="s">
        <v>29</v>
      </c>
      <c r="C9" s="6" t="s">
        <v>46</v>
      </c>
      <c r="D9" s="6">
        <v>2000</v>
      </c>
      <c r="E9" s="6">
        <v>0</v>
      </c>
      <c r="F9" s="6">
        <v>3000</v>
      </c>
      <c r="G9" s="6">
        <v>1999.9999999999995</v>
      </c>
      <c r="H9" s="6">
        <v>499.99999999999949</v>
      </c>
    </row>
    <row r="10" spans="1:8" x14ac:dyDescent="0.2">
      <c r="B10" s="6" t="s">
        <v>30</v>
      </c>
      <c r="C10" s="6" t="s">
        <v>47</v>
      </c>
      <c r="D10" s="6">
        <v>1000</v>
      </c>
      <c r="E10" s="6">
        <v>0</v>
      </c>
      <c r="F10" s="6">
        <v>5000</v>
      </c>
      <c r="G10" s="6">
        <v>1000.0000000000005</v>
      </c>
      <c r="H10" s="6">
        <v>1999.9999999999995</v>
      </c>
    </row>
    <row r="11" spans="1:8" ht="17" thickBot="1" x14ac:dyDescent="0.25">
      <c r="B11" s="7" t="s">
        <v>124</v>
      </c>
      <c r="C11" s="7" t="s">
        <v>125</v>
      </c>
      <c r="D11" s="7">
        <v>0</v>
      </c>
      <c r="E11" s="7">
        <v>-349.99999999999972</v>
      </c>
      <c r="F11" s="7">
        <v>2000</v>
      </c>
      <c r="G11" s="7">
        <v>349.99999999999972</v>
      </c>
      <c r="H11" s="7">
        <v>1E+30</v>
      </c>
    </row>
    <row r="13" spans="1:8" ht="17" thickBot="1" x14ac:dyDescent="0.25">
      <c r="A13" t="s">
        <v>4</v>
      </c>
    </row>
    <row r="14" spans="1:8" x14ac:dyDescent="0.2">
      <c r="B14" s="51"/>
      <c r="C14" s="51"/>
      <c r="D14" s="51" t="s">
        <v>16</v>
      </c>
      <c r="E14" s="51" t="s">
        <v>25</v>
      </c>
      <c r="F14" s="51" t="s">
        <v>27</v>
      </c>
      <c r="G14" s="51" t="s">
        <v>22</v>
      </c>
      <c r="H14" s="51" t="s">
        <v>22</v>
      </c>
    </row>
    <row r="15" spans="1:8" ht="17" thickBot="1" x14ac:dyDescent="0.25">
      <c r="B15" s="52" t="s">
        <v>14</v>
      </c>
      <c r="C15" s="52" t="s">
        <v>15</v>
      </c>
      <c r="D15" s="52" t="s">
        <v>17</v>
      </c>
      <c r="E15" s="52" t="s">
        <v>26</v>
      </c>
      <c r="F15" s="52" t="s">
        <v>28</v>
      </c>
      <c r="G15" s="52" t="s">
        <v>23</v>
      </c>
      <c r="H15" s="52" t="s">
        <v>24</v>
      </c>
    </row>
    <row r="16" spans="1:8" x14ac:dyDescent="0.2">
      <c r="B16" s="6" t="s">
        <v>126</v>
      </c>
      <c r="C16" s="6" t="s">
        <v>31</v>
      </c>
      <c r="D16" s="6">
        <v>4000</v>
      </c>
      <c r="E16" s="6">
        <v>1999.9999999999995</v>
      </c>
      <c r="F16" s="6">
        <v>4000</v>
      </c>
      <c r="G16" s="6">
        <v>500</v>
      </c>
      <c r="H16" s="6">
        <v>500</v>
      </c>
    </row>
    <row r="17" spans="2:8" x14ac:dyDescent="0.2">
      <c r="B17" s="6" t="s">
        <v>127</v>
      </c>
      <c r="C17" s="6" t="s">
        <v>32</v>
      </c>
      <c r="D17" s="6">
        <v>6000</v>
      </c>
      <c r="E17" s="6">
        <v>500.00000000000023</v>
      </c>
      <c r="F17" s="6">
        <v>6000</v>
      </c>
      <c r="G17" s="6">
        <v>500</v>
      </c>
      <c r="H17" s="6">
        <v>1000</v>
      </c>
    </row>
    <row r="18" spans="2:8" x14ac:dyDescent="0.2">
      <c r="B18" s="6" t="s">
        <v>128</v>
      </c>
      <c r="C18" s="6" t="s">
        <v>33</v>
      </c>
      <c r="D18" s="6">
        <v>4000</v>
      </c>
      <c r="E18" s="6">
        <v>0</v>
      </c>
      <c r="F18" s="6">
        <v>5000</v>
      </c>
      <c r="G18" s="6">
        <v>1E+30</v>
      </c>
      <c r="H18" s="6">
        <v>1000</v>
      </c>
    </row>
    <row r="19" spans="2:8" ht="17" thickBot="1" x14ac:dyDescent="0.25">
      <c r="B19" s="7" t="s">
        <v>129</v>
      </c>
      <c r="C19" s="7" t="s">
        <v>34</v>
      </c>
      <c r="D19" s="7">
        <v>3000</v>
      </c>
      <c r="E19" s="7">
        <v>0</v>
      </c>
      <c r="F19" s="7">
        <v>4500</v>
      </c>
      <c r="G19" s="7">
        <v>1E+30</v>
      </c>
      <c r="H19" s="7">
        <v>1500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54567D-73B5-8141-AA6E-AB8AA4791B47}">
  <dimension ref="A1:J20"/>
  <sheetViews>
    <sheetView zoomScaleNormal="100" workbookViewId="0">
      <selection activeCell="N11" sqref="N11"/>
    </sheetView>
  </sheetViews>
  <sheetFormatPr baseColWidth="10" defaultRowHeight="16" x14ac:dyDescent="0.2"/>
  <sheetData>
    <row r="1" spans="1:10" x14ac:dyDescent="0.2">
      <c r="A1" t="s">
        <v>40</v>
      </c>
    </row>
    <row r="2" spans="1:10" x14ac:dyDescent="0.2">
      <c r="C2" t="s">
        <v>1</v>
      </c>
      <c r="D2" t="s">
        <v>2</v>
      </c>
      <c r="E2" t="s">
        <v>95</v>
      </c>
      <c r="F2" t="s">
        <v>35</v>
      </c>
    </row>
    <row r="3" spans="1:10" x14ac:dyDescent="0.2">
      <c r="A3" t="s">
        <v>39</v>
      </c>
      <c r="C3">
        <v>2000</v>
      </c>
      <c r="D3">
        <v>1000</v>
      </c>
      <c r="E3">
        <v>0</v>
      </c>
    </row>
    <row r="4" spans="1:10" x14ac:dyDescent="0.2">
      <c r="A4" t="s">
        <v>38</v>
      </c>
      <c r="C4">
        <v>39000</v>
      </c>
      <c r="D4">
        <v>38000</v>
      </c>
    </row>
    <row r="5" spans="1:10" x14ac:dyDescent="0.2">
      <c r="A5" t="s">
        <v>41</v>
      </c>
      <c r="F5">
        <v>8600000</v>
      </c>
    </row>
    <row r="6" spans="1:10" x14ac:dyDescent="0.2">
      <c r="A6" t="s">
        <v>42</v>
      </c>
      <c r="C6">
        <v>8000</v>
      </c>
      <c r="D6">
        <v>8500</v>
      </c>
    </row>
    <row r="7" spans="1:10" x14ac:dyDescent="0.2">
      <c r="A7" t="s">
        <v>43</v>
      </c>
      <c r="C7">
        <v>24000</v>
      </c>
      <c r="D7">
        <v>20000</v>
      </c>
    </row>
    <row r="8" spans="1:10" x14ac:dyDescent="0.2">
      <c r="A8" t="s">
        <v>44</v>
      </c>
      <c r="C8">
        <v>4000</v>
      </c>
      <c r="D8">
        <v>4500</v>
      </c>
    </row>
    <row r="9" spans="1:10" x14ac:dyDescent="0.2">
      <c r="A9" t="s">
        <v>53</v>
      </c>
      <c r="C9">
        <f>SUM(C6:C8)</f>
        <v>36000</v>
      </c>
      <c r="D9">
        <f>SUM(D6:D8)</f>
        <v>33000</v>
      </c>
    </row>
    <row r="12" spans="1:10" x14ac:dyDescent="0.2">
      <c r="C12" t="s">
        <v>36</v>
      </c>
      <c r="D12" t="s">
        <v>37</v>
      </c>
      <c r="E12" t="s">
        <v>96</v>
      </c>
      <c r="F12" t="s">
        <v>41</v>
      </c>
      <c r="G12" t="s">
        <v>54</v>
      </c>
      <c r="H12" t="s">
        <v>35</v>
      </c>
    </row>
    <row r="13" spans="1:10" x14ac:dyDescent="0.2">
      <c r="A13" t="s">
        <v>3</v>
      </c>
      <c r="C13">
        <f>$C$3*C4</f>
        <v>78000000</v>
      </c>
      <c r="D13">
        <f>$D$3*D4</f>
        <v>38000000</v>
      </c>
      <c r="E13">
        <f>2000*E3</f>
        <v>0</v>
      </c>
      <c r="F13">
        <f>F5</f>
        <v>8600000</v>
      </c>
      <c r="G13">
        <f>SUMPRODUCT(C9:E9,C3:E3)</f>
        <v>105000000</v>
      </c>
      <c r="H13">
        <f>(C13+D13+E13)-(F13+G13)</f>
        <v>2400000</v>
      </c>
    </row>
    <row r="16" spans="1:10" x14ac:dyDescent="0.2">
      <c r="A16" t="s">
        <v>4</v>
      </c>
      <c r="C16" t="s">
        <v>1</v>
      </c>
      <c r="D16" t="s">
        <v>2</v>
      </c>
      <c r="E16" t="s">
        <v>95</v>
      </c>
      <c r="F16" t="s">
        <v>9</v>
      </c>
      <c r="H16" t="s">
        <v>10</v>
      </c>
      <c r="J16" t="s">
        <v>52</v>
      </c>
    </row>
    <row r="17" spans="1:10" x14ac:dyDescent="0.2">
      <c r="A17" t="s">
        <v>5</v>
      </c>
      <c r="C17">
        <v>1</v>
      </c>
      <c r="D17">
        <v>2</v>
      </c>
      <c r="E17">
        <v>0.8</v>
      </c>
      <c r="F17" cm="1">
        <f t="array" ref="F17">SUMPRODUCT(C17:E17*$C$3:$E$3)</f>
        <v>4000</v>
      </c>
      <c r="G17" t="s">
        <v>0</v>
      </c>
      <c r="H17">
        <v>4000</v>
      </c>
      <c r="J17">
        <f>F17/H17</f>
        <v>1</v>
      </c>
    </row>
    <row r="18" spans="1:10" x14ac:dyDescent="0.2">
      <c r="A18" t="s">
        <v>6</v>
      </c>
      <c r="C18">
        <v>2</v>
      </c>
      <c r="D18">
        <v>2</v>
      </c>
      <c r="E18">
        <v>1.5</v>
      </c>
      <c r="F18" cm="1">
        <f t="array" ref="F18">SUMPRODUCT(C18:E18*$C$3:$E$3)</f>
        <v>6000</v>
      </c>
      <c r="G18" t="s">
        <v>0</v>
      </c>
      <c r="H18">
        <v>6000</v>
      </c>
      <c r="J18">
        <f t="shared" ref="J18:J20" si="0">F18/H18</f>
        <v>1</v>
      </c>
    </row>
    <row r="19" spans="1:10" x14ac:dyDescent="0.2">
      <c r="A19" t="s">
        <v>7</v>
      </c>
      <c r="C19">
        <v>2</v>
      </c>
      <c r="D19">
        <v>0</v>
      </c>
      <c r="E19">
        <v>1</v>
      </c>
      <c r="F19" cm="1">
        <f t="array" ref="F19">SUMPRODUCT(C19:E19*$C$3:$E$3)</f>
        <v>4000</v>
      </c>
      <c r="G19" t="s">
        <v>0</v>
      </c>
      <c r="H19">
        <v>5000</v>
      </c>
      <c r="J19">
        <f>F19/H19</f>
        <v>0.8</v>
      </c>
    </row>
    <row r="20" spans="1:10" x14ac:dyDescent="0.2">
      <c r="A20" t="s">
        <v>8</v>
      </c>
      <c r="C20">
        <v>0</v>
      </c>
      <c r="D20">
        <v>3</v>
      </c>
      <c r="E20">
        <v>0</v>
      </c>
      <c r="F20" cm="1">
        <f t="array" ref="F20">SUMPRODUCT(C20:E20*$C$3:$E$3)</f>
        <v>3000</v>
      </c>
      <c r="G20" t="s">
        <v>11</v>
      </c>
      <c r="H20">
        <v>4500</v>
      </c>
      <c r="J20">
        <f t="shared" ref="J20:J21" si="1">F20/H20</f>
        <v>0.66666666666666663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31B6F2-767E-5349-9344-B724E6BADF6F}">
  <dimension ref="A1:H19"/>
  <sheetViews>
    <sheetView showGridLines="0" workbookViewId="0">
      <selection sqref="A1:A3"/>
    </sheetView>
  </sheetViews>
  <sheetFormatPr baseColWidth="10" defaultRowHeight="16" x14ac:dyDescent="0.2"/>
  <cols>
    <col min="1" max="1" width="2.33203125" customWidth="1"/>
    <col min="2" max="2" width="6.1640625" bestFit="1" customWidth="1"/>
    <col min="3" max="3" width="34.6640625" bestFit="1" customWidth="1"/>
    <col min="4" max="4" width="5.83203125" bestFit="1" customWidth="1"/>
    <col min="5" max="5" width="8.1640625" bestFit="1" customWidth="1"/>
    <col min="6" max="6" width="10" bestFit="1" customWidth="1"/>
    <col min="7" max="7" width="9.33203125" bestFit="1" customWidth="1"/>
    <col min="8" max="8" width="12.1640625" bestFit="1" customWidth="1"/>
  </cols>
  <sheetData>
    <row r="1" spans="1:8" x14ac:dyDescent="0.2">
      <c r="A1" s="5" t="s">
        <v>12</v>
      </c>
    </row>
    <row r="2" spans="1:8" x14ac:dyDescent="0.2">
      <c r="A2" s="5" t="s">
        <v>130</v>
      </c>
    </row>
    <row r="3" spans="1:8" x14ac:dyDescent="0.2">
      <c r="A3" s="5" t="s">
        <v>131</v>
      </c>
    </row>
    <row r="6" spans="1:8" ht="17" thickBot="1" x14ac:dyDescent="0.25">
      <c r="A6" t="s">
        <v>13</v>
      </c>
    </row>
    <row r="7" spans="1:8" x14ac:dyDescent="0.2">
      <c r="B7" s="51"/>
      <c r="C7" s="51"/>
      <c r="D7" s="51" t="s">
        <v>16</v>
      </c>
      <c r="E7" s="51" t="s">
        <v>18</v>
      </c>
      <c r="F7" s="51" t="s">
        <v>20</v>
      </c>
      <c r="G7" s="51" t="s">
        <v>22</v>
      </c>
      <c r="H7" s="51" t="s">
        <v>22</v>
      </c>
    </row>
    <row r="8" spans="1:8" ht="17" thickBot="1" x14ac:dyDescent="0.25">
      <c r="B8" s="52" t="s">
        <v>14</v>
      </c>
      <c r="C8" s="52" t="s">
        <v>15</v>
      </c>
      <c r="D8" s="52" t="s">
        <v>17</v>
      </c>
      <c r="E8" s="52" t="s">
        <v>19</v>
      </c>
      <c r="F8" s="52" t="s">
        <v>21</v>
      </c>
      <c r="G8" s="52" t="s">
        <v>23</v>
      </c>
      <c r="H8" s="52" t="s">
        <v>24</v>
      </c>
    </row>
    <row r="9" spans="1:8" x14ac:dyDescent="0.2">
      <c r="B9" s="6" t="s">
        <v>29</v>
      </c>
      <c r="C9" s="6" t="s">
        <v>46</v>
      </c>
      <c r="D9" s="6">
        <v>2250</v>
      </c>
      <c r="E9" s="6">
        <v>0</v>
      </c>
      <c r="F9" s="6">
        <v>3000</v>
      </c>
      <c r="G9" s="6">
        <v>2000</v>
      </c>
      <c r="H9" s="6">
        <v>4666.6666666666661</v>
      </c>
    </row>
    <row r="10" spans="1:8" ht="17" thickBot="1" x14ac:dyDescent="0.25">
      <c r="B10" s="7" t="s">
        <v>30</v>
      </c>
      <c r="C10" s="7" t="s">
        <v>47</v>
      </c>
      <c r="D10" s="7">
        <v>750</v>
      </c>
      <c r="E10" s="7">
        <v>0</v>
      </c>
      <c r="F10" s="7">
        <v>5000</v>
      </c>
      <c r="G10" s="7">
        <v>1E+30</v>
      </c>
      <c r="H10" s="7">
        <v>2000</v>
      </c>
    </row>
    <row r="12" spans="1:8" ht="17" thickBot="1" x14ac:dyDescent="0.25">
      <c r="A12" t="s">
        <v>4</v>
      </c>
    </row>
    <row r="13" spans="1:8" x14ac:dyDescent="0.2">
      <c r="B13" s="51"/>
      <c r="C13" s="51"/>
      <c r="D13" s="51" t="s">
        <v>16</v>
      </c>
      <c r="E13" s="51" t="s">
        <v>25</v>
      </c>
      <c r="F13" s="51" t="s">
        <v>27</v>
      </c>
      <c r="G13" s="51" t="s">
        <v>22</v>
      </c>
      <c r="H13" s="51" t="s">
        <v>22</v>
      </c>
    </row>
    <row r="14" spans="1:8" ht="17" thickBot="1" x14ac:dyDescent="0.25">
      <c r="B14" s="52" t="s">
        <v>14</v>
      </c>
      <c r="C14" s="52" t="s">
        <v>15</v>
      </c>
      <c r="D14" s="52" t="s">
        <v>17</v>
      </c>
      <c r="E14" s="52" t="s">
        <v>26</v>
      </c>
      <c r="F14" s="52" t="s">
        <v>28</v>
      </c>
      <c r="G14" s="52" t="s">
        <v>23</v>
      </c>
      <c r="H14" s="52" t="s">
        <v>24</v>
      </c>
    </row>
    <row r="15" spans="1:8" x14ac:dyDescent="0.2">
      <c r="B15" s="6" t="s">
        <v>49</v>
      </c>
      <c r="C15" s="6" t="s">
        <v>31</v>
      </c>
      <c r="D15" s="6">
        <v>3750</v>
      </c>
      <c r="E15" s="6">
        <v>0</v>
      </c>
      <c r="F15" s="6">
        <v>4000</v>
      </c>
      <c r="G15" s="6">
        <v>1E+30</v>
      </c>
      <c r="H15" s="6">
        <v>250.00000000000045</v>
      </c>
    </row>
    <row r="16" spans="1:8" x14ac:dyDescent="0.2">
      <c r="B16" s="6" t="s">
        <v>50</v>
      </c>
      <c r="C16" s="6" t="s">
        <v>32</v>
      </c>
      <c r="D16" s="6">
        <v>6000</v>
      </c>
      <c r="E16" s="6">
        <v>1749.9999999999998</v>
      </c>
      <c r="F16" s="6">
        <v>6000</v>
      </c>
      <c r="G16" s="6">
        <v>400.00000000000074</v>
      </c>
      <c r="H16" s="6">
        <v>6000</v>
      </c>
    </row>
    <row r="17" spans="2:8" x14ac:dyDescent="0.2">
      <c r="B17" s="6" t="s">
        <v>51</v>
      </c>
      <c r="C17" s="6" t="s">
        <v>33</v>
      </c>
      <c r="D17" s="6">
        <v>4500</v>
      </c>
      <c r="E17" s="6">
        <v>0</v>
      </c>
      <c r="F17" s="6">
        <v>5000</v>
      </c>
      <c r="G17" s="6">
        <v>1E+30</v>
      </c>
      <c r="H17" s="6">
        <v>500</v>
      </c>
    </row>
    <row r="18" spans="2:8" x14ac:dyDescent="0.2">
      <c r="B18" s="6" t="s">
        <v>132</v>
      </c>
      <c r="C18" s="6" t="s">
        <v>34</v>
      </c>
      <c r="D18" s="6">
        <v>2250</v>
      </c>
      <c r="E18" s="6">
        <v>0</v>
      </c>
      <c r="F18" s="6">
        <v>4500</v>
      </c>
      <c r="G18" s="6">
        <v>1E+30</v>
      </c>
      <c r="H18" s="6">
        <v>2250</v>
      </c>
    </row>
    <row r="19" spans="2:8" ht="17" thickBot="1" x14ac:dyDescent="0.25">
      <c r="B19" s="7" t="s">
        <v>133</v>
      </c>
      <c r="C19" s="7" t="s">
        <v>134</v>
      </c>
      <c r="D19" s="7">
        <v>0</v>
      </c>
      <c r="E19" s="7">
        <v>500</v>
      </c>
      <c r="F19" s="7">
        <v>0</v>
      </c>
      <c r="G19" s="7">
        <v>1000.0000000000018</v>
      </c>
      <c r="H19" s="7">
        <v>1000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338784-135B-8342-8652-B950580255D6}">
  <dimension ref="A1:I21"/>
  <sheetViews>
    <sheetView workbookViewId="0">
      <selection activeCell="L26" sqref="L26:L27"/>
    </sheetView>
  </sheetViews>
  <sheetFormatPr baseColWidth="10" defaultRowHeight="16" x14ac:dyDescent="0.2"/>
  <sheetData>
    <row r="1" spans="1:9" x14ac:dyDescent="0.2">
      <c r="A1" t="s">
        <v>40</v>
      </c>
    </row>
    <row r="2" spans="1:9" x14ac:dyDescent="0.2">
      <c r="C2" t="s">
        <v>1</v>
      </c>
      <c r="D2" t="s">
        <v>2</v>
      </c>
      <c r="E2" t="s">
        <v>35</v>
      </c>
    </row>
    <row r="3" spans="1:9" x14ac:dyDescent="0.2">
      <c r="A3" t="s">
        <v>39</v>
      </c>
      <c r="C3">
        <v>2250</v>
      </c>
      <c r="D3">
        <v>750</v>
      </c>
    </row>
    <row r="4" spans="1:9" x14ac:dyDescent="0.2">
      <c r="A4" t="s">
        <v>38</v>
      </c>
      <c r="C4">
        <v>39000</v>
      </c>
      <c r="D4">
        <v>38000</v>
      </c>
    </row>
    <row r="5" spans="1:9" x14ac:dyDescent="0.2">
      <c r="A5" t="s">
        <v>41</v>
      </c>
      <c r="E5">
        <v>8600000</v>
      </c>
    </row>
    <row r="6" spans="1:9" x14ac:dyDescent="0.2">
      <c r="A6" t="s">
        <v>42</v>
      </c>
      <c r="C6">
        <v>8000</v>
      </c>
      <c r="D6">
        <v>8500</v>
      </c>
    </row>
    <row r="7" spans="1:9" x14ac:dyDescent="0.2">
      <c r="A7" t="s">
        <v>43</v>
      </c>
      <c r="C7">
        <v>24000</v>
      </c>
      <c r="D7">
        <v>20000</v>
      </c>
    </row>
    <row r="8" spans="1:9" x14ac:dyDescent="0.2">
      <c r="A8" t="s">
        <v>44</v>
      </c>
      <c r="C8">
        <v>4000</v>
      </c>
      <c r="D8">
        <v>4500</v>
      </c>
    </row>
    <row r="9" spans="1:9" x14ac:dyDescent="0.2">
      <c r="A9" t="s">
        <v>53</v>
      </c>
      <c r="C9">
        <f>SUM(C6:C8)</f>
        <v>36000</v>
      </c>
      <c r="D9">
        <f>SUM(D6:D8)</f>
        <v>33000</v>
      </c>
    </row>
    <row r="12" spans="1:9" x14ac:dyDescent="0.2">
      <c r="C12" t="s">
        <v>36</v>
      </c>
      <c r="D12" t="s">
        <v>37</v>
      </c>
      <c r="E12" t="s">
        <v>41</v>
      </c>
      <c r="F12" t="s">
        <v>54</v>
      </c>
      <c r="G12" t="s">
        <v>35</v>
      </c>
    </row>
    <row r="13" spans="1:9" x14ac:dyDescent="0.2">
      <c r="A13" t="s">
        <v>3</v>
      </c>
      <c r="C13">
        <f>$C$3*C4</f>
        <v>87750000</v>
      </c>
      <c r="D13">
        <f>$D$3*D4</f>
        <v>28500000</v>
      </c>
      <c r="E13">
        <f>E5</f>
        <v>8600000</v>
      </c>
      <c r="F13">
        <f>SUMPRODUCT(C9:D9,C3:D3)</f>
        <v>105750000</v>
      </c>
      <c r="G13">
        <f>(C13+D13)-(E13+F13)</f>
        <v>1900000</v>
      </c>
    </row>
    <row r="16" spans="1:9" x14ac:dyDescent="0.2">
      <c r="A16" t="s">
        <v>4</v>
      </c>
      <c r="C16" t="s">
        <v>1</v>
      </c>
      <c r="D16" t="s">
        <v>2</v>
      </c>
      <c r="E16" t="s">
        <v>9</v>
      </c>
      <c r="G16" t="s">
        <v>10</v>
      </c>
      <c r="I16" t="s">
        <v>52</v>
      </c>
    </row>
    <row r="17" spans="1:9" x14ac:dyDescent="0.2">
      <c r="A17" t="s">
        <v>5</v>
      </c>
      <c r="C17">
        <v>1</v>
      </c>
      <c r="D17">
        <v>2</v>
      </c>
      <c r="E17" cm="1">
        <f t="array" ref="E17">SUMPRODUCT(C17:D17*$C$3:$D$3)</f>
        <v>3750</v>
      </c>
      <c r="F17" t="s">
        <v>0</v>
      </c>
      <c r="G17">
        <v>4000</v>
      </c>
      <c r="I17" s="12">
        <f>E17/G17</f>
        <v>0.9375</v>
      </c>
    </row>
    <row r="18" spans="1:9" x14ac:dyDescent="0.2">
      <c r="A18" t="s">
        <v>6</v>
      </c>
      <c r="C18">
        <v>2</v>
      </c>
      <c r="D18">
        <v>2</v>
      </c>
      <c r="E18" cm="1">
        <f t="array" ref="E18">SUMPRODUCT(C18:D18*$C$3:$D$3)</f>
        <v>6000</v>
      </c>
      <c r="F18" t="s">
        <v>0</v>
      </c>
      <c r="G18">
        <v>6000</v>
      </c>
      <c r="I18" s="12">
        <f t="shared" ref="I18" si="0">E18/G18</f>
        <v>1</v>
      </c>
    </row>
    <row r="19" spans="1:9" x14ac:dyDescent="0.2">
      <c r="A19" t="s">
        <v>7</v>
      </c>
      <c r="C19">
        <v>2</v>
      </c>
      <c r="D19">
        <v>0</v>
      </c>
      <c r="E19" cm="1">
        <f t="array" ref="E19">SUMPRODUCT(C19:D19*$C$3:$D$3)</f>
        <v>4500</v>
      </c>
      <c r="F19" t="s">
        <v>0</v>
      </c>
      <c r="G19">
        <v>5000</v>
      </c>
      <c r="I19" s="12">
        <f>E19/G19</f>
        <v>0.9</v>
      </c>
    </row>
    <row r="20" spans="1:9" x14ac:dyDescent="0.2">
      <c r="A20" t="s">
        <v>8</v>
      </c>
      <c r="C20">
        <v>0</v>
      </c>
      <c r="D20">
        <v>3</v>
      </c>
      <c r="E20" cm="1">
        <f t="array" ref="E20">SUMPRODUCT(C20:D20*$C$3:$D$3)</f>
        <v>2250</v>
      </c>
      <c r="F20" t="s">
        <v>11</v>
      </c>
      <c r="G20">
        <v>4500</v>
      </c>
      <c r="I20" s="12">
        <f t="shared" ref="I20" si="1">E20/G20</f>
        <v>0.5</v>
      </c>
    </row>
    <row r="21" spans="1:9" x14ac:dyDescent="0.2">
      <c r="A21" t="s">
        <v>97</v>
      </c>
      <c r="C21">
        <v>-1</v>
      </c>
      <c r="D21">
        <v>3</v>
      </c>
      <c r="E21" cm="1">
        <f t="array" ref="E21">SUMPRODUCT(C21:D21*$C$3:$D$3)</f>
        <v>0</v>
      </c>
      <c r="F21" t="s">
        <v>0</v>
      </c>
      <c r="G2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9F2FF1-6EDF-5B44-A1C4-ACC389F8C12F}">
  <dimension ref="A5:N38"/>
  <sheetViews>
    <sheetView tabSelected="1" topLeftCell="A4" workbookViewId="0">
      <selection activeCell="O31" sqref="O31"/>
    </sheetView>
  </sheetViews>
  <sheetFormatPr baseColWidth="10" defaultRowHeight="16" x14ac:dyDescent="0.2"/>
  <sheetData>
    <row r="5" spans="1:14" ht="31" x14ac:dyDescent="0.35">
      <c r="A5" s="19" t="s">
        <v>98</v>
      </c>
      <c r="B5" s="20" t="s">
        <v>99</v>
      </c>
      <c r="C5" s="20"/>
      <c r="D5" s="20"/>
      <c r="E5" s="20"/>
      <c r="F5" s="21"/>
      <c r="I5" s="19" t="s">
        <v>100</v>
      </c>
      <c r="J5" s="20" t="s">
        <v>99</v>
      </c>
      <c r="K5" s="20"/>
      <c r="L5" s="20"/>
      <c r="M5" s="20"/>
      <c r="N5" s="21"/>
    </row>
    <row r="6" spans="1:14" ht="31" x14ac:dyDescent="0.35">
      <c r="A6" s="22"/>
      <c r="B6" s="23"/>
      <c r="C6" s="23"/>
      <c r="D6" s="23"/>
      <c r="E6" s="23"/>
      <c r="F6" s="24"/>
      <c r="I6" s="22"/>
      <c r="J6" s="23"/>
      <c r="K6" s="23"/>
      <c r="L6" s="23"/>
      <c r="M6" s="23"/>
      <c r="N6" s="24"/>
    </row>
    <row r="7" spans="1:14" ht="31" x14ac:dyDescent="0.35">
      <c r="A7" s="22"/>
      <c r="B7" s="25" t="s">
        <v>101</v>
      </c>
      <c r="C7" s="25" t="s">
        <v>102</v>
      </c>
      <c r="D7" s="25" t="s">
        <v>103</v>
      </c>
      <c r="E7" s="25" t="s">
        <v>104</v>
      </c>
      <c r="F7" s="26" t="s">
        <v>105</v>
      </c>
      <c r="I7" s="22"/>
      <c r="J7" s="25" t="s">
        <v>101</v>
      </c>
      <c r="K7" s="25" t="s">
        <v>102</v>
      </c>
      <c r="L7" s="25" t="s">
        <v>103</v>
      </c>
      <c r="M7" s="25" t="s">
        <v>104</v>
      </c>
      <c r="N7" s="26" t="s">
        <v>105</v>
      </c>
    </row>
    <row r="8" spans="1:14" ht="31" x14ac:dyDescent="0.35">
      <c r="A8" s="22" t="s">
        <v>106</v>
      </c>
      <c r="B8" s="25">
        <v>10</v>
      </c>
      <c r="C8" s="25">
        <v>17</v>
      </c>
      <c r="D8" s="25">
        <v>16</v>
      </c>
      <c r="E8" s="25">
        <v>8</v>
      </c>
      <c r="F8" s="26">
        <v>14</v>
      </c>
      <c r="I8" s="22" t="s">
        <v>106</v>
      </c>
      <c r="J8" s="25">
        <v>10</v>
      </c>
      <c r="K8" s="25">
        <v>17</v>
      </c>
      <c r="L8" s="25">
        <v>16</v>
      </c>
      <c r="M8" s="25">
        <v>8</v>
      </c>
      <c r="N8" s="26">
        <v>14</v>
      </c>
    </row>
    <row r="9" spans="1:14" ht="31" x14ac:dyDescent="0.35">
      <c r="A9" s="22" t="s">
        <v>107</v>
      </c>
      <c r="B9" s="25">
        <v>48</v>
      </c>
      <c r="C9" s="25">
        <v>96</v>
      </c>
      <c r="D9" s="25">
        <v>80</v>
      </c>
      <c r="E9" s="25">
        <v>32</v>
      </c>
      <c r="F9" s="26">
        <v>64</v>
      </c>
      <c r="I9" s="22" t="s">
        <v>107</v>
      </c>
      <c r="J9" s="25">
        <v>48</v>
      </c>
      <c r="K9" s="25">
        <v>96</v>
      </c>
      <c r="L9" s="25">
        <v>80</v>
      </c>
      <c r="M9" s="25">
        <v>32</v>
      </c>
      <c r="N9" s="26">
        <v>64</v>
      </c>
    </row>
    <row r="10" spans="1:14" x14ac:dyDescent="0.2">
      <c r="A10" s="27"/>
      <c r="F10" s="2"/>
      <c r="I10" s="27"/>
      <c r="N10" s="2"/>
    </row>
    <row r="11" spans="1:14" x14ac:dyDescent="0.2">
      <c r="A11" s="27"/>
      <c r="F11" s="2"/>
      <c r="I11" s="27"/>
      <c r="N11" s="2"/>
    </row>
    <row r="12" spans="1:14" ht="26" x14ac:dyDescent="0.2">
      <c r="A12" s="28" t="s">
        <v>108</v>
      </c>
      <c r="B12" s="29">
        <v>160</v>
      </c>
      <c r="C12" s="30"/>
      <c r="D12" s="30"/>
      <c r="E12" s="30"/>
      <c r="F12" s="31"/>
      <c r="I12" s="28" t="s">
        <v>108</v>
      </c>
      <c r="J12" s="29">
        <v>160</v>
      </c>
      <c r="K12" s="30"/>
      <c r="L12" s="30"/>
      <c r="M12" s="30"/>
      <c r="N12" s="31"/>
    </row>
    <row r="13" spans="1:14" x14ac:dyDescent="0.2">
      <c r="A13" s="32"/>
      <c r="B13" s="30"/>
      <c r="C13" s="30"/>
      <c r="D13" s="30"/>
      <c r="E13" s="30"/>
      <c r="F13" s="31"/>
      <c r="I13" s="32"/>
      <c r="J13" s="30"/>
      <c r="K13" s="30"/>
      <c r="L13" s="30"/>
      <c r="M13" s="30"/>
      <c r="N13" s="31"/>
    </row>
    <row r="14" spans="1:14" x14ac:dyDescent="0.2">
      <c r="A14" s="33" t="s">
        <v>109</v>
      </c>
      <c r="B14" s="34">
        <v>1</v>
      </c>
      <c r="C14" s="34">
        <v>0</v>
      </c>
      <c r="D14" s="34">
        <v>1</v>
      </c>
      <c r="E14" s="34">
        <v>1</v>
      </c>
      <c r="F14" s="35">
        <v>0</v>
      </c>
      <c r="I14" s="33" t="s">
        <v>109</v>
      </c>
      <c r="J14" s="34">
        <v>1</v>
      </c>
      <c r="K14" s="34">
        <v>0</v>
      </c>
      <c r="L14" s="34">
        <v>1</v>
      </c>
      <c r="M14" s="34">
        <v>0</v>
      </c>
      <c r="N14" s="35">
        <v>0</v>
      </c>
    </row>
    <row r="15" spans="1:14" x14ac:dyDescent="0.2">
      <c r="A15" s="32"/>
      <c r="B15" s="30"/>
      <c r="C15" s="30"/>
      <c r="D15" s="30"/>
      <c r="E15" s="30"/>
      <c r="F15" s="31"/>
      <c r="I15" s="32"/>
      <c r="J15" s="30"/>
      <c r="K15" s="30"/>
      <c r="L15" s="30"/>
      <c r="M15" s="30"/>
      <c r="N15" s="31"/>
    </row>
    <row r="16" spans="1:14" x14ac:dyDescent="0.2">
      <c r="A16" s="32"/>
      <c r="B16" s="30"/>
      <c r="C16" s="30"/>
      <c r="D16" s="30"/>
      <c r="E16" s="30"/>
      <c r="F16" s="31"/>
      <c r="I16" s="32"/>
      <c r="J16" s="30"/>
      <c r="K16" s="30"/>
      <c r="L16" s="30"/>
      <c r="M16" s="30"/>
      <c r="N16" s="31"/>
    </row>
    <row r="17" spans="1:14" x14ac:dyDescent="0.2">
      <c r="A17" s="32"/>
      <c r="B17" s="30"/>
      <c r="C17" s="30"/>
      <c r="D17" s="30"/>
      <c r="E17" s="30"/>
      <c r="F17" s="31"/>
      <c r="I17" s="32"/>
      <c r="J17" s="30"/>
      <c r="K17" s="30"/>
      <c r="L17" s="30"/>
      <c r="M17" s="30"/>
      <c r="N17" s="31"/>
    </row>
    <row r="18" spans="1:14" x14ac:dyDescent="0.2">
      <c r="A18" s="36" t="s">
        <v>110</v>
      </c>
      <c r="B18" s="37">
        <f>SUMPRODUCT(B14:F14,B8:F8)</f>
        <v>34</v>
      </c>
      <c r="C18" s="30"/>
      <c r="D18" s="30"/>
      <c r="E18" s="30"/>
      <c r="F18" s="31"/>
      <c r="I18" s="36" t="s">
        <v>110</v>
      </c>
      <c r="J18" s="37">
        <f>SUMPRODUCT($J$14:$N$14,$J$8:$N$8)</f>
        <v>26</v>
      </c>
      <c r="K18" s="30"/>
      <c r="L18" s="30"/>
      <c r="M18" s="30"/>
      <c r="N18" s="31"/>
    </row>
    <row r="19" spans="1:14" x14ac:dyDescent="0.2">
      <c r="A19" s="32"/>
      <c r="B19" s="30"/>
      <c r="C19" s="30"/>
      <c r="D19" s="30"/>
      <c r="E19" s="30"/>
      <c r="F19" s="31"/>
      <c r="I19" s="32"/>
      <c r="J19" s="30"/>
      <c r="K19" s="30"/>
      <c r="L19" s="30"/>
      <c r="M19" s="30"/>
      <c r="N19" s="31"/>
    </row>
    <row r="20" spans="1:14" x14ac:dyDescent="0.2">
      <c r="A20" s="36" t="s">
        <v>111</v>
      </c>
      <c r="B20" s="37">
        <f>SUMPRODUCT(B9:F9,B14:F14)</f>
        <v>160</v>
      </c>
      <c r="C20" s="37" t="s">
        <v>0</v>
      </c>
      <c r="D20" s="37">
        <v>160</v>
      </c>
      <c r="E20" s="30"/>
      <c r="F20" s="31"/>
      <c r="I20" s="36" t="s">
        <v>111</v>
      </c>
      <c r="J20" s="37">
        <f>SUMPRODUCT($J$9:$N$9,$J$14:$N$14)</f>
        <v>128</v>
      </c>
      <c r="K20" s="37" t="s">
        <v>0</v>
      </c>
      <c r="L20" s="37">
        <v>160</v>
      </c>
      <c r="M20" s="30"/>
      <c r="N20" s="31"/>
    </row>
    <row r="21" spans="1:14" x14ac:dyDescent="0.2">
      <c r="A21" s="38"/>
      <c r="B21" s="39" t="s">
        <v>112</v>
      </c>
      <c r="C21" s="40" t="s">
        <v>113</v>
      </c>
      <c r="D21" s="39" t="s">
        <v>114</v>
      </c>
      <c r="F21" s="2"/>
      <c r="I21" s="38"/>
      <c r="J21" s="39" t="s">
        <v>115</v>
      </c>
      <c r="K21" s="40" t="s">
        <v>113</v>
      </c>
      <c r="L21" s="39" t="s">
        <v>114</v>
      </c>
      <c r="N21" s="2"/>
    </row>
    <row r="22" spans="1:14" x14ac:dyDescent="0.2">
      <c r="A22" s="41"/>
      <c r="B22" s="3"/>
      <c r="C22" s="3"/>
      <c r="D22" s="3"/>
      <c r="E22" s="3"/>
      <c r="F22" s="4"/>
      <c r="I22" s="42" t="s">
        <v>116</v>
      </c>
      <c r="J22" s="43">
        <f>$J$14+$L$14+$M$14</f>
        <v>2</v>
      </c>
      <c r="K22" s="43" t="s">
        <v>117</v>
      </c>
      <c r="L22" s="43">
        <v>2</v>
      </c>
      <c r="N22" s="2"/>
    </row>
    <row r="23" spans="1:14" x14ac:dyDescent="0.2">
      <c r="I23" s="44" t="s">
        <v>118</v>
      </c>
      <c r="J23" s="45">
        <f>K14+N14</f>
        <v>0</v>
      </c>
      <c r="K23" s="45" t="s">
        <v>0</v>
      </c>
      <c r="L23" s="45">
        <v>1</v>
      </c>
      <c r="N23" s="2"/>
    </row>
    <row r="24" spans="1:14" x14ac:dyDescent="0.2">
      <c r="I24" s="44" t="s">
        <v>119</v>
      </c>
      <c r="J24" s="45">
        <f>J14+L14-N14</f>
        <v>2</v>
      </c>
      <c r="K24" s="46" t="s">
        <v>117</v>
      </c>
      <c r="L24" s="45">
        <v>0</v>
      </c>
      <c r="N24" s="2"/>
    </row>
    <row r="25" spans="1:14" x14ac:dyDescent="0.2">
      <c r="I25" s="44" t="s">
        <v>119</v>
      </c>
      <c r="J25" s="45">
        <f>N14+J14+L14</f>
        <v>2</v>
      </c>
      <c r="K25" s="46" t="s">
        <v>0</v>
      </c>
      <c r="L25" s="45">
        <v>2</v>
      </c>
      <c r="N25" s="2"/>
    </row>
    <row r="26" spans="1:14" x14ac:dyDescent="0.2">
      <c r="I26" s="44" t="s">
        <v>120</v>
      </c>
      <c r="J26" s="45">
        <f>J14+K14-M14</f>
        <v>1</v>
      </c>
      <c r="K26" s="46" t="s">
        <v>0</v>
      </c>
      <c r="L26" s="45">
        <v>1</v>
      </c>
      <c r="N26" s="2"/>
    </row>
    <row r="27" spans="1:14" x14ac:dyDescent="0.2">
      <c r="I27" s="47" t="s">
        <v>120</v>
      </c>
      <c r="J27" s="48">
        <f>J14+K14-2*M14</f>
        <v>1</v>
      </c>
      <c r="K27" s="48" t="s">
        <v>117</v>
      </c>
      <c r="L27" s="48">
        <v>0</v>
      </c>
      <c r="M27" s="3"/>
      <c r="N27" s="4"/>
    </row>
    <row r="31" spans="1:14" x14ac:dyDescent="0.2">
      <c r="A31" s="49" t="s">
        <v>121</v>
      </c>
      <c r="B31" s="50"/>
      <c r="C31" s="50"/>
      <c r="D31" s="50"/>
      <c r="E31" s="50"/>
      <c r="F31" s="50"/>
      <c r="G31" s="50"/>
      <c r="H31" s="50"/>
    </row>
    <row r="32" spans="1:14" x14ac:dyDescent="0.2">
      <c r="A32" s="50"/>
      <c r="B32" s="50"/>
      <c r="C32" s="50"/>
      <c r="D32" s="50"/>
      <c r="E32" s="50"/>
      <c r="F32" s="50"/>
      <c r="G32" s="50"/>
      <c r="H32" s="50"/>
    </row>
    <row r="33" spans="1:8" x14ac:dyDescent="0.2">
      <c r="A33" s="50"/>
      <c r="B33" s="50"/>
      <c r="C33" s="50"/>
      <c r="D33" s="50"/>
      <c r="E33" s="50"/>
      <c r="F33" s="50"/>
      <c r="G33" s="50"/>
      <c r="H33" s="50"/>
    </row>
    <row r="34" spans="1:8" x14ac:dyDescent="0.2">
      <c r="A34" s="50"/>
      <c r="B34" s="50"/>
      <c r="C34" s="50"/>
      <c r="D34" s="50"/>
      <c r="E34" s="50"/>
      <c r="F34" s="50"/>
      <c r="G34" s="50"/>
      <c r="H34" s="50"/>
    </row>
    <row r="35" spans="1:8" x14ac:dyDescent="0.2">
      <c r="A35" s="50"/>
      <c r="B35" s="50"/>
      <c r="C35" s="50"/>
      <c r="D35" s="50"/>
      <c r="E35" s="50"/>
      <c r="F35" s="50"/>
      <c r="G35" s="50"/>
      <c r="H35" s="50"/>
    </row>
    <row r="36" spans="1:8" x14ac:dyDescent="0.2">
      <c r="A36" s="50"/>
      <c r="B36" s="50"/>
      <c r="C36" s="50"/>
      <c r="D36" s="50"/>
      <c r="E36" s="50"/>
      <c r="F36" s="50"/>
      <c r="G36" s="50"/>
      <c r="H36" s="50"/>
    </row>
    <row r="37" spans="1:8" x14ac:dyDescent="0.2">
      <c r="A37" s="50"/>
      <c r="B37" s="50"/>
      <c r="C37" s="50"/>
      <c r="D37" s="50"/>
      <c r="E37" s="50"/>
      <c r="F37" s="50"/>
      <c r="G37" s="50"/>
      <c r="H37" s="50"/>
    </row>
    <row r="38" spans="1:8" x14ac:dyDescent="0.2">
      <c r="A38" s="50"/>
      <c r="B38" s="50"/>
      <c r="C38" s="50"/>
      <c r="D38" s="50"/>
      <c r="E38" s="50"/>
      <c r="F38" s="50"/>
      <c r="G38" s="50"/>
      <c r="H38" s="50"/>
    </row>
  </sheetData>
  <mergeCells count="3">
    <mergeCell ref="B5:F6"/>
    <mergeCell ref="J5:N6"/>
    <mergeCell ref="A31:H38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B9BB54-1075-C54C-8C7A-A7A9FEA231CC}">
  <dimension ref="A1:I19"/>
  <sheetViews>
    <sheetView zoomScale="125" zoomScaleNormal="125" workbookViewId="0">
      <selection activeCell="E25" sqref="E25"/>
    </sheetView>
  </sheetViews>
  <sheetFormatPr baseColWidth="10" defaultRowHeight="16" x14ac:dyDescent="0.2"/>
  <cols>
    <col min="1" max="1" width="24.5" customWidth="1"/>
    <col min="2" max="2" width="18.5" customWidth="1"/>
    <col min="3" max="3" width="15.83203125" customWidth="1"/>
    <col min="4" max="4" width="14.5" customWidth="1"/>
    <col min="5" max="6" width="16.33203125" customWidth="1"/>
    <col min="7" max="7" width="21.5" customWidth="1"/>
    <col min="8" max="8" width="13.5" bestFit="1" customWidth="1"/>
    <col min="9" max="9" width="15.83203125" customWidth="1"/>
  </cols>
  <sheetData>
    <row r="1" spans="1:9" x14ac:dyDescent="0.2">
      <c r="A1" t="s">
        <v>40</v>
      </c>
    </row>
    <row r="2" spans="1:9" x14ac:dyDescent="0.2">
      <c r="A2" s="4"/>
      <c r="B2" s="3"/>
      <c r="C2" s="3" t="s">
        <v>1</v>
      </c>
      <c r="D2" s="3" t="s">
        <v>2</v>
      </c>
      <c r="E2" s="3" t="s">
        <v>35</v>
      </c>
    </row>
    <row r="3" spans="1:9" x14ac:dyDescent="0.2">
      <c r="A3" s="2" t="s">
        <v>39</v>
      </c>
      <c r="C3">
        <v>1500</v>
      </c>
      <c r="D3">
        <v>1500</v>
      </c>
    </row>
    <row r="4" spans="1:9" x14ac:dyDescent="0.2">
      <c r="A4" s="4" t="s">
        <v>38</v>
      </c>
      <c r="B4" s="3"/>
      <c r="C4" s="3">
        <v>39000</v>
      </c>
      <c r="D4" s="3">
        <v>38000</v>
      </c>
      <c r="E4" s="3"/>
    </row>
    <row r="5" spans="1:9" x14ac:dyDescent="0.2">
      <c r="A5" s="2" t="s">
        <v>41</v>
      </c>
      <c r="E5">
        <v>8600000</v>
      </c>
    </row>
    <row r="6" spans="1:9" x14ac:dyDescent="0.2">
      <c r="A6" s="2" t="s">
        <v>42</v>
      </c>
      <c r="C6">
        <v>8000</v>
      </c>
      <c r="D6">
        <v>8500</v>
      </c>
    </row>
    <row r="7" spans="1:9" x14ac:dyDescent="0.2">
      <c r="A7" s="2" t="s">
        <v>43</v>
      </c>
      <c r="C7">
        <v>24000</v>
      </c>
      <c r="D7">
        <v>20000</v>
      </c>
    </row>
    <row r="8" spans="1:9" x14ac:dyDescent="0.2">
      <c r="A8" s="4" t="s">
        <v>44</v>
      </c>
      <c r="B8" s="3"/>
      <c r="C8" s="3">
        <v>4000</v>
      </c>
      <c r="D8" s="3">
        <v>4500</v>
      </c>
      <c r="E8" s="3"/>
    </row>
    <row r="9" spans="1:9" x14ac:dyDescent="0.2">
      <c r="A9" s="13" t="s">
        <v>53</v>
      </c>
      <c r="C9">
        <f>SUM(C6:C8)</f>
        <v>36000</v>
      </c>
      <c r="D9">
        <f>SUM(D6:D8)</f>
        <v>33000</v>
      </c>
    </row>
    <row r="11" spans="1:9" x14ac:dyDescent="0.2">
      <c r="A11" s="1"/>
      <c r="B11" s="1"/>
      <c r="C11" s="1" t="s">
        <v>36</v>
      </c>
      <c r="D11" s="1" t="s">
        <v>37</v>
      </c>
      <c r="E11" s="1" t="s">
        <v>41</v>
      </c>
      <c r="F11" s="1" t="s">
        <v>54</v>
      </c>
      <c r="G11" s="1" t="s">
        <v>35</v>
      </c>
    </row>
    <row r="12" spans="1:9" x14ac:dyDescent="0.2">
      <c r="A12" s="4" t="s">
        <v>3</v>
      </c>
      <c r="B12" s="3"/>
      <c r="C12" s="3">
        <f>$C$3*C4</f>
        <v>58500000</v>
      </c>
      <c r="D12" s="3">
        <f>$D$3*D4</f>
        <v>57000000</v>
      </c>
      <c r="E12" s="3">
        <f>E5</f>
        <v>8600000</v>
      </c>
      <c r="F12" s="3">
        <f>SUMPRODUCT(C9:D9,C3:D3)</f>
        <v>103500000</v>
      </c>
      <c r="G12" s="3">
        <f>(C12+D12)-(E12+F12)</f>
        <v>3400000</v>
      </c>
    </row>
    <row r="13" spans="1:9" x14ac:dyDescent="0.2">
      <c r="A13" s="1"/>
      <c r="B13" s="1"/>
      <c r="C13" s="1"/>
      <c r="D13" s="1"/>
      <c r="E13" s="1"/>
      <c r="F13" s="1"/>
      <c r="G13" s="1"/>
      <c r="H13" s="1"/>
    </row>
    <row r="15" spans="1:9" x14ac:dyDescent="0.2">
      <c r="A15" s="8" t="s">
        <v>4</v>
      </c>
      <c r="B15" s="3"/>
      <c r="C15" s="3" t="s">
        <v>1</v>
      </c>
      <c r="D15" s="3" t="s">
        <v>2</v>
      </c>
      <c r="E15" s="3" t="s">
        <v>9</v>
      </c>
      <c r="F15" s="3"/>
      <c r="G15" s="3" t="s">
        <v>10</v>
      </c>
      <c r="I15" t="s">
        <v>52</v>
      </c>
    </row>
    <row r="16" spans="1:9" x14ac:dyDescent="0.2">
      <c r="A16" s="9" t="s">
        <v>5</v>
      </c>
      <c r="C16">
        <v>1</v>
      </c>
      <c r="D16">
        <v>2</v>
      </c>
      <c r="E16" cm="1">
        <f t="array" ref="E16">SUMPRODUCT(C16:D16*$C$3:$D$3)</f>
        <v>4500</v>
      </c>
      <c r="F16" t="s">
        <v>0</v>
      </c>
      <c r="G16">
        <v>4500</v>
      </c>
      <c r="I16" s="14">
        <f>E16/G16</f>
        <v>1</v>
      </c>
    </row>
    <row r="17" spans="1:9" x14ac:dyDescent="0.2">
      <c r="A17" s="9" t="s">
        <v>6</v>
      </c>
      <c r="C17">
        <v>2</v>
      </c>
      <c r="D17">
        <v>2</v>
      </c>
      <c r="E17" cm="1">
        <f t="array" ref="E17">SUMPRODUCT(C17:D17*$C$3:$D$3)</f>
        <v>6000</v>
      </c>
      <c r="F17" t="s">
        <v>0</v>
      </c>
      <c r="G17">
        <v>6000</v>
      </c>
      <c r="I17" s="14">
        <f t="shared" ref="I17:I19" si="0">E17/G17</f>
        <v>1</v>
      </c>
    </row>
    <row r="18" spans="1:9" x14ac:dyDescent="0.2">
      <c r="A18" s="9" t="s">
        <v>7</v>
      </c>
      <c r="C18">
        <v>2</v>
      </c>
      <c r="D18">
        <v>0</v>
      </c>
      <c r="E18" cm="1">
        <f t="array" ref="E18">SUMPRODUCT(C18:D18*$C$3:$D$3)</f>
        <v>3000</v>
      </c>
      <c r="F18" t="s">
        <v>0</v>
      </c>
      <c r="G18">
        <v>5000</v>
      </c>
      <c r="I18" s="14">
        <f t="shared" si="0"/>
        <v>0.6</v>
      </c>
    </row>
    <row r="19" spans="1:9" x14ac:dyDescent="0.2">
      <c r="A19" s="9" t="s">
        <v>8</v>
      </c>
      <c r="C19">
        <v>0</v>
      </c>
      <c r="D19">
        <v>3</v>
      </c>
      <c r="E19" cm="1">
        <f t="array" ref="E19">SUMPRODUCT(C19:D19*$C$3:$D$3)</f>
        <v>4500</v>
      </c>
      <c r="F19" t="s">
        <v>11</v>
      </c>
      <c r="G19">
        <v>4500</v>
      </c>
      <c r="I19" s="14">
        <f t="shared" si="0"/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0B347B-88BC-574D-BE12-74DEE7DA8838}">
  <dimension ref="A1:I26"/>
  <sheetViews>
    <sheetView zoomScale="125" zoomScaleNormal="140" workbookViewId="0">
      <selection activeCell="H26" sqref="H26"/>
    </sheetView>
  </sheetViews>
  <sheetFormatPr baseColWidth="10" defaultRowHeight="16" x14ac:dyDescent="0.2"/>
  <cols>
    <col min="1" max="1" width="24.5" customWidth="1"/>
    <col min="2" max="2" width="18.5" customWidth="1"/>
    <col min="3" max="3" width="15.83203125" customWidth="1"/>
    <col min="4" max="4" width="14.5" customWidth="1"/>
    <col min="5" max="6" width="16.33203125" customWidth="1"/>
    <col min="7" max="7" width="21.5" customWidth="1"/>
    <col min="8" max="8" width="13.5" bestFit="1" customWidth="1"/>
    <col min="9" max="9" width="15.83203125" customWidth="1"/>
  </cols>
  <sheetData>
    <row r="1" spans="1:9" x14ac:dyDescent="0.2">
      <c r="A1" t="s">
        <v>40</v>
      </c>
    </row>
    <row r="2" spans="1:9" x14ac:dyDescent="0.2">
      <c r="A2" s="4"/>
      <c r="B2" s="3"/>
      <c r="C2" s="3" t="s">
        <v>1</v>
      </c>
      <c r="D2" s="3" t="s">
        <v>2</v>
      </c>
      <c r="E2" s="3" t="s">
        <v>35</v>
      </c>
    </row>
    <row r="3" spans="1:9" x14ac:dyDescent="0.2">
      <c r="A3" s="2" t="s">
        <v>39</v>
      </c>
      <c r="C3">
        <v>1500</v>
      </c>
      <c r="D3">
        <v>1500</v>
      </c>
    </row>
    <row r="4" spans="1:9" x14ac:dyDescent="0.2">
      <c r="A4" s="4" t="s">
        <v>38</v>
      </c>
      <c r="B4" s="3"/>
      <c r="C4" s="3">
        <v>39000</v>
      </c>
      <c r="D4" s="3">
        <v>38000</v>
      </c>
      <c r="E4" s="3"/>
    </row>
    <row r="5" spans="1:9" x14ac:dyDescent="0.2">
      <c r="A5" s="2" t="s">
        <v>41</v>
      </c>
      <c r="E5">
        <v>8600000</v>
      </c>
    </row>
    <row r="6" spans="1:9" x14ac:dyDescent="0.2">
      <c r="A6" s="2" t="s">
        <v>42</v>
      </c>
      <c r="C6">
        <v>8000</v>
      </c>
      <c r="D6">
        <v>8500</v>
      </c>
    </row>
    <row r="7" spans="1:9" x14ac:dyDescent="0.2">
      <c r="A7" s="2" t="s">
        <v>43</v>
      </c>
      <c r="C7">
        <v>24000</v>
      </c>
      <c r="D7">
        <v>20000</v>
      </c>
    </row>
    <row r="8" spans="1:9" x14ac:dyDescent="0.2">
      <c r="A8" s="4" t="s">
        <v>44</v>
      </c>
      <c r="B8" s="3"/>
      <c r="C8" s="3">
        <v>4000</v>
      </c>
      <c r="D8" s="3">
        <v>4500</v>
      </c>
      <c r="E8" s="3"/>
    </row>
    <row r="9" spans="1:9" x14ac:dyDescent="0.2">
      <c r="A9" s="13" t="s">
        <v>53</v>
      </c>
      <c r="C9">
        <f>SUM(C6:C8)</f>
        <v>36000</v>
      </c>
      <c r="D9">
        <f>SUM(D6:D8)</f>
        <v>33000</v>
      </c>
    </row>
    <row r="11" spans="1:9" x14ac:dyDescent="0.2">
      <c r="A11" s="1"/>
      <c r="B11" s="1"/>
      <c r="C11" s="1" t="s">
        <v>36</v>
      </c>
      <c r="D11" s="1" t="s">
        <v>37</v>
      </c>
      <c r="E11" s="1" t="s">
        <v>41</v>
      </c>
      <c r="F11" s="1" t="s">
        <v>54</v>
      </c>
      <c r="G11" s="1" t="s">
        <v>35</v>
      </c>
    </row>
    <row r="12" spans="1:9" x14ac:dyDescent="0.2">
      <c r="A12" s="4" t="s">
        <v>3</v>
      </c>
      <c r="B12" s="3"/>
      <c r="C12" s="3">
        <f>$C$3*C4</f>
        <v>58500000</v>
      </c>
      <c r="D12" s="3">
        <f>$D$3*D4</f>
        <v>57000000</v>
      </c>
      <c r="E12" s="3">
        <f>E5</f>
        <v>8600000</v>
      </c>
      <c r="F12" s="3">
        <f>SUMPRODUCT(C9:D9,C3:D3)</f>
        <v>103500000</v>
      </c>
      <c r="G12" s="3">
        <f>(C12+D12)-(E12+F12)</f>
        <v>3400000</v>
      </c>
    </row>
    <row r="13" spans="1:9" x14ac:dyDescent="0.2">
      <c r="A13" s="1"/>
      <c r="B13" s="1"/>
      <c r="C13" s="1"/>
      <c r="D13" s="1"/>
      <c r="E13" s="1"/>
      <c r="F13" s="1"/>
      <c r="G13" s="1"/>
      <c r="H13" s="1"/>
    </row>
    <row r="15" spans="1:9" x14ac:dyDescent="0.2">
      <c r="A15" s="8" t="s">
        <v>4</v>
      </c>
      <c r="B15" s="3"/>
      <c r="C15" s="3" t="s">
        <v>1</v>
      </c>
      <c r="D15" s="3" t="s">
        <v>2</v>
      </c>
      <c r="E15" s="3" t="s">
        <v>9</v>
      </c>
      <c r="F15" s="3"/>
      <c r="G15" s="3" t="s">
        <v>10</v>
      </c>
      <c r="I15" t="s">
        <v>52</v>
      </c>
    </row>
    <row r="16" spans="1:9" x14ac:dyDescent="0.2">
      <c r="A16" s="9" t="s">
        <v>5</v>
      </c>
      <c r="C16">
        <v>1</v>
      </c>
      <c r="D16">
        <v>2</v>
      </c>
      <c r="E16" cm="1">
        <f t="array" ref="E16">SUMPRODUCT(C16:D16*$C$3:$D$3)</f>
        <v>4500</v>
      </c>
      <c r="F16" t="s">
        <v>0</v>
      </c>
      <c r="G16">
        <v>4500</v>
      </c>
      <c r="I16" s="14">
        <f>E16/G16</f>
        <v>1</v>
      </c>
    </row>
    <row r="17" spans="1:9" x14ac:dyDescent="0.2">
      <c r="A17" s="9" t="s">
        <v>6</v>
      </c>
      <c r="C17">
        <v>2</v>
      </c>
      <c r="D17">
        <v>2</v>
      </c>
      <c r="E17" cm="1">
        <f t="array" ref="E17">SUMPRODUCT(C17:D17*$C$3:$D$3)</f>
        <v>6000</v>
      </c>
      <c r="F17" t="s">
        <v>0</v>
      </c>
      <c r="G17">
        <v>6000</v>
      </c>
      <c r="I17" s="14">
        <f t="shared" ref="I17:I19" si="0">E17/G17</f>
        <v>1</v>
      </c>
    </row>
    <row r="18" spans="1:9" x14ac:dyDescent="0.2">
      <c r="A18" s="9" t="s">
        <v>7</v>
      </c>
      <c r="C18">
        <v>2</v>
      </c>
      <c r="D18">
        <v>0</v>
      </c>
      <c r="E18" cm="1">
        <f t="array" ref="E18">SUMPRODUCT(C18:D18*$C$3:$D$3)</f>
        <v>3000</v>
      </c>
      <c r="F18" t="s">
        <v>0</v>
      </c>
      <c r="G18">
        <v>5000</v>
      </c>
      <c r="I18" s="14">
        <f t="shared" si="0"/>
        <v>0.6</v>
      </c>
    </row>
    <row r="19" spans="1:9" x14ac:dyDescent="0.2">
      <c r="A19" s="9" t="s">
        <v>8</v>
      </c>
      <c r="C19">
        <v>0</v>
      </c>
      <c r="D19">
        <v>3</v>
      </c>
      <c r="E19" cm="1">
        <f t="array" ref="E19">SUMPRODUCT(C19:D19*$C$3:$D$3)</f>
        <v>4500</v>
      </c>
      <c r="F19" t="s">
        <v>11</v>
      </c>
      <c r="G19">
        <v>4500</v>
      </c>
      <c r="I19" s="14">
        <f t="shared" si="0"/>
        <v>1</v>
      </c>
    </row>
    <row r="21" spans="1:9" x14ac:dyDescent="0.2">
      <c r="A21" s="4" t="s">
        <v>63</v>
      </c>
      <c r="B21" s="3">
        <v>2400000</v>
      </c>
    </row>
    <row r="22" spans="1:9" x14ac:dyDescent="0.2">
      <c r="A22" s="2" t="s">
        <v>58</v>
      </c>
      <c r="B22">
        <v>2402000</v>
      </c>
    </row>
    <row r="23" spans="1:9" x14ac:dyDescent="0.2">
      <c r="A23" s="4" t="s">
        <v>64</v>
      </c>
      <c r="B23" s="3">
        <f>B22-B21</f>
        <v>2000</v>
      </c>
    </row>
    <row r="24" spans="1:9" x14ac:dyDescent="0.2">
      <c r="A24" s="2" t="s">
        <v>59</v>
      </c>
      <c r="B24">
        <v>2600000</v>
      </c>
    </row>
    <row r="25" spans="1:9" x14ac:dyDescent="0.2">
      <c r="A25" s="4" t="s">
        <v>64</v>
      </c>
      <c r="B25" s="3">
        <f>B24-B21</f>
        <v>200000</v>
      </c>
    </row>
    <row r="26" spans="1:9" x14ac:dyDescent="0.2">
      <c r="A26" s="2" t="s">
        <v>62</v>
      </c>
      <c r="B26">
        <f>B25/B23</f>
        <v>100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29E0C2-5FAC-0C46-A649-145E2A124B70}">
  <dimension ref="A1:I26"/>
  <sheetViews>
    <sheetView zoomScale="125" zoomScaleNormal="140" workbookViewId="0">
      <selection activeCell="C31" sqref="C31"/>
    </sheetView>
  </sheetViews>
  <sheetFormatPr baseColWidth="10" defaultRowHeight="16" x14ac:dyDescent="0.2"/>
  <cols>
    <col min="1" max="1" width="24.5" customWidth="1"/>
    <col min="2" max="2" width="18.5" customWidth="1"/>
    <col min="3" max="3" width="15.83203125" customWidth="1"/>
    <col min="4" max="4" width="14.5" customWidth="1"/>
    <col min="5" max="6" width="16.33203125" customWidth="1"/>
    <col min="7" max="7" width="21.5" customWidth="1"/>
    <col min="8" max="8" width="13.5" bestFit="1" customWidth="1"/>
    <col min="9" max="9" width="15.83203125" customWidth="1"/>
  </cols>
  <sheetData>
    <row r="1" spans="1:9" x14ac:dyDescent="0.2">
      <c r="A1" t="s">
        <v>40</v>
      </c>
    </row>
    <row r="2" spans="1:9" x14ac:dyDescent="0.2">
      <c r="A2" s="4"/>
      <c r="B2" s="3"/>
      <c r="C2" s="3" t="s">
        <v>1</v>
      </c>
      <c r="D2" s="3" t="s">
        <v>2</v>
      </c>
      <c r="E2" s="3" t="s">
        <v>35</v>
      </c>
    </row>
    <row r="3" spans="1:9" x14ac:dyDescent="0.2">
      <c r="A3" s="2" t="s">
        <v>39</v>
      </c>
      <c r="C3">
        <v>1900</v>
      </c>
      <c r="D3">
        <v>1100</v>
      </c>
    </row>
    <row r="4" spans="1:9" x14ac:dyDescent="0.2">
      <c r="A4" s="4" t="s">
        <v>38</v>
      </c>
      <c r="B4" s="3"/>
      <c r="C4" s="3">
        <v>39000</v>
      </c>
      <c r="D4" s="3">
        <v>38000</v>
      </c>
      <c r="E4" s="3"/>
    </row>
    <row r="5" spans="1:9" x14ac:dyDescent="0.2">
      <c r="A5" s="2" t="s">
        <v>41</v>
      </c>
      <c r="E5">
        <v>8600000</v>
      </c>
    </row>
    <row r="6" spans="1:9" x14ac:dyDescent="0.2">
      <c r="A6" s="2" t="s">
        <v>42</v>
      </c>
      <c r="C6">
        <v>8000</v>
      </c>
      <c r="D6">
        <v>8500</v>
      </c>
    </row>
    <row r="7" spans="1:9" x14ac:dyDescent="0.2">
      <c r="A7" s="2" t="s">
        <v>43</v>
      </c>
      <c r="C7">
        <v>24000</v>
      </c>
      <c r="D7">
        <v>20000</v>
      </c>
    </row>
    <row r="8" spans="1:9" x14ac:dyDescent="0.2">
      <c r="A8" s="4" t="s">
        <v>44</v>
      </c>
      <c r="B8" s="3"/>
      <c r="C8" s="3">
        <v>4000</v>
      </c>
      <c r="D8" s="3">
        <v>4500</v>
      </c>
      <c r="E8" s="3"/>
    </row>
    <row r="9" spans="1:9" x14ac:dyDescent="0.2">
      <c r="A9" s="13" t="s">
        <v>53</v>
      </c>
      <c r="C9">
        <f>SUM(C6:C8)</f>
        <v>36000</v>
      </c>
      <c r="D9">
        <f>SUM(D6:D8)</f>
        <v>33000</v>
      </c>
    </row>
    <row r="11" spans="1:9" x14ac:dyDescent="0.2">
      <c r="A11" s="1"/>
      <c r="B11" s="1"/>
      <c r="C11" s="1" t="s">
        <v>36</v>
      </c>
      <c r="D11" s="1" t="s">
        <v>37</v>
      </c>
      <c r="E11" s="1" t="s">
        <v>41</v>
      </c>
      <c r="F11" s="1" t="s">
        <v>54</v>
      </c>
      <c r="G11" s="1" t="s">
        <v>35</v>
      </c>
    </row>
    <row r="12" spans="1:9" x14ac:dyDescent="0.2">
      <c r="A12" s="4" t="s">
        <v>3</v>
      </c>
      <c r="B12" s="3"/>
      <c r="C12" s="3">
        <f>$C$3*C4</f>
        <v>74100000</v>
      </c>
      <c r="D12" s="3">
        <f>$D$3*D4</f>
        <v>41800000</v>
      </c>
      <c r="E12" s="3">
        <f>E5</f>
        <v>8600000</v>
      </c>
      <c r="F12" s="3">
        <f>SUMPRODUCT(C9:D9,C3:D3)</f>
        <v>104700000</v>
      </c>
      <c r="G12" s="3">
        <f>(C12+D12)-(E12+F12)</f>
        <v>2600000</v>
      </c>
    </row>
    <row r="13" spans="1:9" x14ac:dyDescent="0.2">
      <c r="A13" s="1"/>
      <c r="B13" s="1"/>
      <c r="C13" s="1"/>
      <c r="D13" s="1"/>
      <c r="E13" s="1"/>
      <c r="F13" s="1"/>
      <c r="G13" s="1"/>
      <c r="H13" s="1"/>
    </row>
    <row r="15" spans="1:9" x14ac:dyDescent="0.2">
      <c r="A15" s="8" t="s">
        <v>4</v>
      </c>
      <c r="B15" s="3"/>
      <c r="C15" s="3" t="s">
        <v>1</v>
      </c>
      <c r="D15" s="3" t="s">
        <v>2</v>
      </c>
      <c r="E15" s="3" t="s">
        <v>9</v>
      </c>
      <c r="F15" s="3"/>
      <c r="G15" s="3" t="s">
        <v>10</v>
      </c>
      <c r="I15" t="s">
        <v>52</v>
      </c>
    </row>
    <row r="16" spans="1:9" x14ac:dyDescent="0.2">
      <c r="A16" s="9" t="s">
        <v>5</v>
      </c>
      <c r="C16">
        <v>1</v>
      </c>
      <c r="D16">
        <v>2</v>
      </c>
      <c r="E16" cm="1">
        <f t="array" ref="E16">SUMPRODUCT(C16:D16*$C$3:$D$3)</f>
        <v>4100</v>
      </c>
      <c r="F16" t="s">
        <v>0</v>
      </c>
      <c r="G16">
        <v>4100</v>
      </c>
      <c r="I16" s="14">
        <f>E16/G16</f>
        <v>1</v>
      </c>
    </row>
    <row r="17" spans="1:9" x14ac:dyDescent="0.2">
      <c r="A17" s="9" t="s">
        <v>6</v>
      </c>
      <c r="C17">
        <v>2</v>
      </c>
      <c r="D17">
        <v>2</v>
      </c>
      <c r="E17" cm="1">
        <f t="array" ref="E17">SUMPRODUCT(C17:D17*$C$3:$D$3)</f>
        <v>6000</v>
      </c>
      <c r="F17" t="s">
        <v>0</v>
      </c>
      <c r="G17">
        <v>6000</v>
      </c>
      <c r="I17" s="14">
        <f t="shared" ref="I17:I19" si="0">E17/G17</f>
        <v>1</v>
      </c>
    </row>
    <row r="18" spans="1:9" x14ac:dyDescent="0.2">
      <c r="A18" s="9" t="s">
        <v>7</v>
      </c>
      <c r="C18">
        <v>2</v>
      </c>
      <c r="D18">
        <v>0</v>
      </c>
      <c r="E18" cm="1">
        <f t="array" ref="E18">SUMPRODUCT(C18:D18*$C$3:$D$3)</f>
        <v>3800</v>
      </c>
      <c r="F18" t="s">
        <v>0</v>
      </c>
      <c r="G18">
        <v>5000</v>
      </c>
      <c r="I18" s="14">
        <f t="shared" si="0"/>
        <v>0.76</v>
      </c>
    </row>
    <row r="19" spans="1:9" x14ac:dyDescent="0.2">
      <c r="A19" s="9" t="s">
        <v>8</v>
      </c>
      <c r="C19">
        <v>0</v>
      </c>
      <c r="D19">
        <v>3</v>
      </c>
      <c r="E19" cm="1">
        <f t="array" ref="E19">SUMPRODUCT(C19:D19*$C$3:$D$3)</f>
        <v>3300</v>
      </c>
      <c r="F19" t="s">
        <v>11</v>
      </c>
      <c r="G19">
        <v>4500</v>
      </c>
      <c r="I19" s="14">
        <f t="shared" si="0"/>
        <v>0.73333333333333328</v>
      </c>
    </row>
    <row r="21" spans="1:9" x14ac:dyDescent="0.2">
      <c r="A21" s="4" t="s">
        <v>63</v>
      </c>
      <c r="B21" s="3">
        <v>2400000</v>
      </c>
    </row>
    <row r="22" spans="1:9" x14ac:dyDescent="0.2">
      <c r="A22" s="2" t="s">
        <v>58</v>
      </c>
      <c r="B22">
        <v>2402000</v>
      </c>
    </row>
    <row r="23" spans="1:9" x14ac:dyDescent="0.2">
      <c r="A23" s="4" t="s">
        <v>64</v>
      </c>
      <c r="B23" s="3">
        <f>B22-B21</f>
        <v>2000</v>
      </c>
    </row>
    <row r="24" spans="1:9" x14ac:dyDescent="0.2">
      <c r="A24" s="2" t="s">
        <v>59</v>
      </c>
      <c r="B24">
        <v>2600000</v>
      </c>
    </row>
    <row r="25" spans="1:9" x14ac:dyDescent="0.2">
      <c r="A25" s="4" t="s">
        <v>64</v>
      </c>
      <c r="B25" s="3">
        <f>B24-B21</f>
        <v>200000</v>
      </c>
    </row>
    <row r="26" spans="1:9" x14ac:dyDescent="0.2">
      <c r="A26" s="2" t="s">
        <v>62</v>
      </c>
      <c r="B26">
        <f>B25/B23</f>
        <v>100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3643F3-58DA-FF40-BB87-84BCB3D3C551}">
  <dimension ref="A1:I19"/>
  <sheetViews>
    <sheetView zoomScale="125" zoomScaleNormal="140" workbookViewId="0">
      <selection activeCell="D14" sqref="D14"/>
    </sheetView>
  </sheetViews>
  <sheetFormatPr baseColWidth="10" defaultRowHeight="16" x14ac:dyDescent="0.2"/>
  <cols>
    <col min="1" max="1" width="24.5" customWidth="1"/>
    <col min="2" max="2" width="15.1640625" customWidth="1"/>
    <col min="3" max="3" width="15.83203125" customWidth="1"/>
    <col min="4" max="4" width="14.5" customWidth="1"/>
    <col min="5" max="6" width="16.33203125" customWidth="1"/>
    <col min="7" max="7" width="21.5" customWidth="1"/>
    <col min="8" max="8" width="13.5" bestFit="1" customWidth="1"/>
    <col min="9" max="9" width="15.83203125" customWidth="1"/>
  </cols>
  <sheetData>
    <row r="1" spans="1:9" x14ac:dyDescent="0.2">
      <c r="A1" t="s">
        <v>40</v>
      </c>
    </row>
    <row r="2" spans="1:9" x14ac:dyDescent="0.2">
      <c r="A2" s="4"/>
      <c r="B2" s="3"/>
      <c r="C2" s="3" t="s">
        <v>1</v>
      </c>
      <c r="D2" s="3" t="s">
        <v>2</v>
      </c>
      <c r="E2" s="3" t="s">
        <v>35</v>
      </c>
    </row>
    <row r="3" spans="1:9" x14ac:dyDescent="0.2">
      <c r="A3" s="2" t="s">
        <v>39</v>
      </c>
      <c r="C3">
        <v>1999</v>
      </c>
      <c r="D3">
        <v>1001</v>
      </c>
    </row>
    <row r="4" spans="1:9" x14ac:dyDescent="0.2">
      <c r="A4" s="4" t="s">
        <v>38</v>
      </c>
      <c r="B4" s="3"/>
      <c r="C4" s="3">
        <v>39000</v>
      </c>
      <c r="D4" s="3">
        <v>38000</v>
      </c>
      <c r="E4" s="3"/>
    </row>
    <row r="5" spans="1:9" x14ac:dyDescent="0.2">
      <c r="A5" s="2" t="s">
        <v>41</v>
      </c>
      <c r="E5">
        <v>8600000</v>
      </c>
    </row>
    <row r="6" spans="1:9" x14ac:dyDescent="0.2">
      <c r="A6" s="2" t="s">
        <v>42</v>
      </c>
      <c r="C6">
        <v>8000</v>
      </c>
      <c r="D6">
        <v>8500</v>
      </c>
    </row>
    <row r="7" spans="1:9" x14ac:dyDescent="0.2">
      <c r="A7" s="2" t="s">
        <v>43</v>
      </c>
      <c r="C7">
        <v>24000</v>
      </c>
      <c r="D7">
        <v>20000</v>
      </c>
    </row>
    <row r="8" spans="1:9" x14ac:dyDescent="0.2">
      <c r="A8" s="4" t="s">
        <v>44</v>
      </c>
      <c r="B8" s="3"/>
      <c r="C8" s="3">
        <v>4000</v>
      </c>
      <c r="D8" s="3">
        <v>4500</v>
      </c>
      <c r="E8" s="3"/>
    </row>
    <row r="9" spans="1:9" x14ac:dyDescent="0.2">
      <c r="A9" s="13" t="s">
        <v>53</v>
      </c>
      <c r="C9">
        <f>SUM(C6:C8)</f>
        <v>36000</v>
      </c>
      <c r="D9">
        <f>SUM(D6:D8)</f>
        <v>33000</v>
      </c>
    </row>
    <row r="11" spans="1:9" x14ac:dyDescent="0.2">
      <c r="A11" s="1"/>
      <c r="B11" s="1"/>
      <c r="C11" s="1" t="s">
        <v>36</v>
      </c>
      <c r="D11" s="1" t="s">
        <v>37</v>
      </c>
      <c r="E11" s="1" t="s">
        <v>41</v>
      </c>
      <c r="F11" s="1" t="s">
        <v>54</v>
      </c>
      <c r="G11" s="1" t="s">
        <v>35</v>
      </c>
    </row>
    <row r="12" spans="1:9" x14ac:dyDescent="0.2">
      <c r="A12" s="4" t="s">
        <v>3</v>
      </c>
      <c r="B12" s="3"/>
      <c r="C12" s="3">
        <f>$C$3*C4</f>
        <v>77961000</v>
      </c>
      <c r="D12" s="3">
        <f>$D$3*D4</f>
        <v>38038000</v>
      </c>
      <c r="E12" s="3">
        <f>E5</f>
        <v>8600000</v>
      </c>
      <c r="F12" s="3">
        <f>SUMPRODUCT(C9:D9,C3:D3)</f>
        <v>104997000</v>
      </c>
      <c r="G12" s="3">
        <f>(C12+D12)-(E12+F12)</f>
        <v>2402000</v>
      </c>
    </row>
    <row r="13" spans="1:9" x14ac:dyDescent="0.2">
      <c r="A13" s="1"/>
      <c r="B13" s="1"/>
      <c r="C13" s="1"/>
      <c r="D13" s="1"/>
      <c r="E13" s="1"/>
      <c r="F13" s="1"/>
      <c r="G13" s="1"/>
      <c r="H13" s="1"/>
    </row>
    <row r="15" spans="1:9" x14ac:dyDescent="0.2">
      <c r="A15" s="8" t="s">
        <v>4</v>
      </c>
      <c r="B15" s="3"/>
      <c r="C15" s="3" t="s">
        <v>1</v>
      </c>
      <c r="D15" s="3" t="s">
        <v>2</v>
      </c>
      <c r="E15" s="3" t="s">
        <v>9</v>
      </c>
      <c r="F15" s="3"/>
      <c r="G15" s="3" t="s">
        <v>10</v>
      </c>
      <c r="I15" t="s">
        <v>52</v>
      </c>
    </row>
    <row r="16" spans="1:9" x14ac:dyDescent="0.2">
      <c r="A16" s="9" t="s">
        <v>5</v>
      </c>
      <c r="C16">
        <v>1</v>
      </c>
      <c r="D16">
        <v>2</v>
      </c>
      <c r="E16" cm="1">
        <f t="array" ref="E16">SUMPRODUCT(C16:D16*$C$3:$D$3)</f>
        <v>4001</v>
      </c>
      <c r="F16" t="s">
        <v>0</v>
      </c>
      <c r="G16">
        <v>4001</v>
      </c>
      <c r="I16" s="14">
        <f>E16/G16</f>
        <v>1</v>
      </c>
    </row>
    <row r="17" spans="1:9" x14ac:dyDescent="0.2">
      <c r="A17" s="9" t="s">
        <v>6</v>
      </c>
      <c r="C17">
        <v>2</v>
      </c>
      <c r="D17">
        <v>2</v>
      </c>
      <c r="E17" cm="1">
        <f t="array" ref="E17">SUMPRODUCT(C17:D17*$C$3:$D$3)</f>
        <v>6000</v>
      </c>
      <c r="F17" t="s">
        <v>0</v>
      </c>
      <c r="G17">
        <v>6000</v>
      </c>
      <c r="I17" s="14">
        <f t="shared" ref="I17:I19" si="0">E17/G17</f>
        <v>1</v>
      </c>
    </row>
    <row r="18" spans="1:9" x14ac:dyDescent="0.2">
      <c r="A18" s="9" t="s">
        <v>7</v>
      </c>
      <c r="C18">
        <v>2</v>
      </c>
      <c r="D18">
        <v>0</v>
      </c>
      <c r="E18" cm="1">
        <f t="array" ref="E18">SUMPRODUCT(C18:D18*$C$3:$D$3)</f>
        <v>3998</v>
      </c>
      <c r="F18" t="s">
        <v>0</v>
      </c>
      <c r="G18">
        <v>5000</v>
      </c>
      <c r="I18" s="14">
        <f t="shared" si="0"/>
        <v>0.79959999999999998</v>
      </c>
    </row>
    <row r="19" spans="1:9" x14ac:dyDescent="0.2">
      <c r="A19" s="9" t="s">
        <v>8</v>
      </c>
      <c r="C19">
        <v>0</v>
      </c>
      <c r="D19">
        <v>3</v>
      </c>
      <c r="E19" cm="1">
        <f t="array" ref="E19">SUMPRODUCT(C19:D19*$C$3:$D$3)</f>
        <v>3003</v>
      </c>
      <c r="F19" t="s">
        <v>11</v>
      </c>
      <c r="G19">
        <v>4500</v>
      </c>
      <c r="I19" s="14">
        <f t="shared" si="0"/>
        <v>0.66733333333333333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BE90AC-D3E3-B94F-B58F-1B0EA07E7094}">
  <dimension ref="A1:I20"/>
  <sheetViews>
    <sheetView zoomScale="125" zoomScaleNormal="140" workbookViewId="0">
      <selection activeCell="G13" sqref="G13"/>
    </sheetView>
  </sheetViews>
  <sheetFormatPr baseColWidth="10" defaultRowHeight="16" x14ac:dyDescent="0.2"/>
  <cols>
    <col min="1" max="1" width="24.5" customWidth="1"/>
    <col min="2" max="2" width="15.1640625" customWidth="1"/>
    <col min="3" max="3" width="15.83203125" customWidth="1"/>
    <col min="4" max="4" width="14.5" customWidth="1"/>
    <col min="5" max="6" width="16.33203125" customWidth="1"/>
    <col min="7" max="7" width="21.5" customWidth="1"/>
    <col min="8" max="8" width="13.5" bestFit="1" customWidth="1"/>
    <col min="9" max="9" width="15.83203125" customWidth="1"/>
  </cols>
  <sheetData>
    <row r="1" spans="1:9" x14ac:dyDescent="0.2">
      <c r="A1" t="s">
        <v>40</v>
      </c>
    </row>
    <row r="2" spans="1:9" x14ac:dyDescent="0.2">
      <c r="A2" s="4"/>
      <c r="B2" s="3"/>
      <c r="C2" s="3" t="s">
        <v>1</v>
      </c>
      <c r="D2" s="3" t="s">
        <v>2</v>
      </c>
      <c r="E2" s="3" t="s">
        <v>35</v>
      </c>
    </row>
    <row r="3" spans="1:9" x14ac:dyDescent="0.2">
      <c r="A3" s="2" t="s">
        <v>39</v>
      </c>
      <c r="C3">
        <v>2000</v>
      </c>
      <c r="D3">
        <v>1000</v>
      </c>
    </row>
    <row r="4" spans="1:9" x14ac:dyDescent="0.2">
      <c r="A4" s="4" t="s">
        <v>38</v>
      </c>
      <c r="B4" s="3"/>
      <c r="C4" s="3">
        <v>39000</v>
      </c>
      <c r="D4" s="3">
        <v>38000</v>
      </c>
      <c r="E4" s="3"/>
    </row>
    <row r="5" spans="1:9" x14ac:dyDescent="0.2">
      <c r="A5" s="2" t="s">
        <v>41</v>
      </c>
      <c r="E5">
        <v>8600000</v>
      </c>
    </row>
    <row r="6" spans="1:9" x14ac:dyDescent="0.2">
      <c r="A6" s="2" t="s">
        <v>42</v>
      </c>
      <c r="C6">
        <v>8000</v>
      </c>
      <c r="D6">
        <v>8500</v>
      </c>
    </row>
    <row r="7" spans="1:9" x14ac:dyDescent="0.2">
      <c r="A7" s="2" t="s">
        <v>43</v>
      </c>
      <c r="C7">
        <v>24000</v>
      </c>
      <c r="D7">
        <v>20000</v>
      </c>
    </row>
    <row r="8" spans="1:9" x14ac:dyDescent="0.2">
      <c r="A8" s="4" t="s">
        <v>44</v>
      </c>
      <c r="B8" s="3"/>
      <c r="C8" s="3">
        <v>4000</v>
      </c>
      <c r="D8" s="3">
        <v>4500</v>
      </c>
      <c r="E8" s="3"/>
    </row>
    <row r="9" spans="1:9" x14ac:dyDescent="0.2">
      <c r="A9" s="13" t="s">
        <v>53</v>
      </c>
      <c r="C9">
        <f>SUM(C6:C8)</f>
        <v>36000</v>
      </c>
      <c r="D9">
        <f>SUM(D6:D8)</f>
        <v>33000</v>
      </c>
    </row>
    <row r="10" spans="1:9" x14ac:dyDescent="0.2">
      <c r="A10" s="15"/>
    </row>
    <row r="12" spans="1:9" x14ac:dyDescent="0.2">
      <c r="A12" s="1"/>
      <c r="B12" s="1"/>
      <c r="C12" s="1" t="s">
        <v>36</v>
      </c>
      <c r="D12" s="1" t="s">
        <v>37</v>
      </c>
      <c r="E12" s="1" t="s">
        <v>41</v>
      </c>
      <c r="F12" s="1" t="s">
        <v>54</v>
      </c>
      <c r="G12" s="1" t="s">
        <v>35</v>
      </c>
    </row>
    <row r="13" spans="1:9" x14ac:dyDescent="0.2">
      <c r="A13" s="4" t="s">
        <v>3</v>
      </c>
      <c r="B13" s="3"/>
      <c r="C13" s="3">
        <f>$C$3*C4</f>
        <v>78000000</v>
      </c>
      <c r="D13" s="3">
        <f>$D$3*D4</f>
        <v>38000000</v>
      </c>
      <c r="E13" s="3">
        <f>E5</f>
        <v>8600000</v>
      </c>
      <c r="F13" s="3">
        <f>SUMPRODUCT(C9:D9,C3:D3)</f>
        <v>105000000</v>
      </c>
      <c r="G13" s="3">
        <f>(C13+D13)-(E13+F13)</f>
        <v>2400000</v>
      </c>
    </row>
    <row r="14" spans="1:9" x14ac:dyDescent="0.2">
      <c r="A14" s="1"/>
      <c r="B14" s="1"/>
      <c r="C14" s="1"/>
      <c r="D14" s="1"/>
      <c r="E14" s="1"/>
      <c r="F14" s="1"/>
      <c r="G14" s="1"/>
      <c r="H14" s="1"/>
    </row>
    <row r="16" spans="1:9" x14ac:dyDescent="0.2">
      <c r="A16" s="8" t="s">
        <v>4</v>
      </c>
      <c r="B16" s="3"/>
      <c r="C16" s="3" t="s">
        <v>1</v>
      </c>
      <c r="D16" s="3" t="s">
        <v>2</v>
      </c>
      <c r="E16" s="3" t="s">
        <v>9</v>
      </c>
      <c r="F16" s="3"/>
      <c r="G16" s="3" t="s">
        <v>10</v>
      </c>
      <c r="I16" t="s">
        <v>52</v>
      </c>
    </row>
    <row r="17" spans="1:9" x14ac:dyDescent="0.2">
      <c r="A17" s="9" t="s">
        <v>5</v>
      </c>
      <c r="C17">
        <v>1</v>
      </c>
      <c r="D17">
        <v>2</v>
      </c>
      <c r="E17" cm="1">
        <f t="array" ref="E17">SUMPRODUCT(C17:D17*$C$3:$D$3)</f>
        <v>4000</v>
      </c>
      <c r="F17" t="s">
        <v>0</v>
      </c>
      <c r="G17">
        <v>4000</v>
      </c>
      <c r="I17" s="12">
        <f>E17/G17</f>
        <v>1</v>
      </c>
    </row>
    <row r="18" spans="1:9" x14ac:dyDescent="0.2">
      <c r="A18" s="9" t="s">
        <v>6</v>
      </c>
      <c r="C18">
        <v>2</v>
      </c>
      <c r="D18">
        <v>2</v>
      </c>
      <c r="E18" cm="1">
        <f t="array" ref="E18">SUMPRODUCT(C18:D18*$C$3:$D$3)</f>
        <v>6000</v>
      </c>
      <c r="F18" t="s">
        <v>0</v>
      </c>
      <c r="G18">
        <v>6000</v>
      </c>
      <c r="I18" s="12">
        <f t="shared" ref="I18:I20" si="0">E18/G18</f>
        <v>1</v>
      </c>
    </row>
    <row r="19" spans="1:9" x14ac:dyDescent="0.2">
      <c r="A19" s="9" t="s">
        <v>7</v>
      </c>
      <c r="C19">
        <v>2</v>
      </c>
      <c r="D19">
        <v>0</v>
      </c>
      <c r="E19" cm="1">
        <f t="array" ref="E19">SUMPRODUCT(C19:D19*$C$3:$D$3)</f>
        <v>4000</v>
      </c>
      <c r="F19" t="s">
        <v>0</v>
      </c>
      <c r="G19">
        <v>5000</v>
      </c>
      <c r="I19" s="12">
        <f t="shared" si="0"/>
        <v>0.8</v>
      </c>
    </row>
    <row r="20" spans="1:9" x14ac:dyDescent="0.2">
      <c r="A20" s="9" t="s">
        <v>8</v>
      </c>
      <c r="C20">
        <v>0</v>
      </c>
      <c r="D20">
        <v>3</v>
      </c>
      <c r="E20" cm="1">
        <f t="array" ref="E20">SUMPRODUCT(C20:D20*$C$3:$D$3)</f>
        <v>3000</v>
      </c>
      <c r="F20" t="s">
        <v>11</v>
      </c>
      <c r="G20">
        <v>4500</v>
      </c>
      <c r="I20" s="12">
        <f t="shared" si="0"/>
        <v>0.66666666666666663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Sensitivity 1a</vt:lpstr>
      <vt:lpstr>Sensitivity 1b</vt:lpstr>
      <vt:lpstr>Sensitivity 1c</vt:lpstr>
      <vt:lpstr>Sensitivity 1d</vt:lpstr>
      <vt:lpstr>Answer 2</vt:lpstr>
      <vt:lpstr>Sensitivity 3</vt:lpstr>
      <vt:lpstr>Q3</vt:lpstr>
      <vt:lpstr>Sensitivity 5</vt:lpstr>
      <vt:lpstr>Q5</vt:lpstr>
      <vt:lpstr>Capital Budgeting Question</vt:lpstr>
      <vt:lpstr>Q2</vt:lpstr>
      <vt:lpstr>Q1d</vt:lpstr>
      <vt:lpstr>Q1c</vt:lpstr>
      <vt:lpstr>Q1b</vt:lpstr>
      <vt:lpstr>Q1a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2021-08-12T20:39:17Z</dcterms:created>
  <dcterms:modified xsi:type="dcterms:W3CDTF">2021-08-24T02:02:08Z</dcterms:modified>
</cp:coreProperties>
</file>