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刘子楠的项目\2026PROGRAM\MDO澳洲\"/>
    </mc:Choice>
  </mc:AlternateContent>
  <bookViews>
    <workbookView windowWidth="27945" windowHeight="12375"/>
  </bookViews>
  <sheets>
    <sheet name="亦玩集团报价表" sheetId="2" r:id="rId1"/>
  </sheets>
  <definedNames>
    <definedName name="_xlnm.Print_Area" localSheetId="0">亦玩集团报价表!$A$3:$S$125</definedName>
    <definedName name="_xlnm.Print_Titles" localSheetId="0">亦玩集团报价表!$3:$3</definedName>
    <definedName name="编号">亦玩集团报价表!$C$28:$C$123</definedName>
    <definedName name="单价">亦玩集团报价表!#REF!</definedName>
    <definedName name="商品名称">亦玩集团报价表!#REF!</definedName>
    <definedName name="型号说明">亦玩集团报价表!#REF!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8" name="ID_DE45FAA28F7540C883D87C2B412B8E6D" descr="dbefae78d85eea0665769513a81dcd50"/>
        <xdr:cNvPicPr>
          <a:picLocks noChangeAspect="1"/>
        </xdr:cNvPicPr>
      </xdr:nvPicPr>
      <xdr:blipFill>
        <a:blip r:embed="rId1"/>
        <a:stretch>
          <a:fillRect/>
        </a:stretch>
      </xdr:blipFill>
      <xdr:spPr>
        <a:xfrm>
          <a:off x="2209800" y="2057400"/>
          <a:ext cx="1609090" cy="2348865"/>
        </a:xfrm>
        <a:prstGeom prst="rect">
          <a:avLst/>
        </a:prstGeom>
      </xdr:spPr>
    </xdr:pic>
  </etc:cellImage>
  <etc:cellImage>
    <xdr:pic>
      <xdr:nvPicPr>
        <xdr:cNvPr id="10" name="ID_37D91197EE8841BA9AE2E2111001932E" descr="f9bfe4479bf262e3aa69aaf25a0cd015"/>
        <xdr:cNvPicPr>
          <a:picLocks noChangeAspect="1"/>
        </xdr:cNvPicPr>
      </xdr:nvPicPr>
      <xdr:blipFill>
        <a:blip r:embed="rId2"/>
        <a:stretch>
          <a:fillRect/>
        </a:stretch>
      </xdr:blipFill>
      <xdr:spPr>
        <a:xfrm>
          <a:off x="2047875" y="2759075"/>
          <a:ext cx="1820545" cy="2630805"/>
        </a:xfrm>
        <a:prstGeom prst="rect">
          <a:avLst/>
        </a:prstGeom>
      </xdr:spPr>
    </xdr:pic>
  </etc:cellImage>
  <etc:cellImage>
    <xdr:pic>
      <xdr:nvPicPr>
        <xdr:cNvPr id="11" name="ID_87EBC0A3A4C447AEB5E12A5C0B46BB7E" descr="76da16731c85b5c592c8318466d89478"/>
        <xdr:cNvPicPr>
          <a:picLocks noChangeAspect="1"/>
        </xdr:cNvPicPr>
      </xdr:nvPicPr>
      <xdr:blipFill>
        <a:blip r:embed="rId3"/>
        <a:stretch>
          <a:fillRect/>
        </a:stretch>
      </xdr:blipFill>
      <xdr:spPr>
        <a:xfrm>
          <a:off x="2028825" y="3629025"/>
          <a:ext cx="1786890" cy="2407920"/>
        </a:xfrm>
        <a:prstGeom prst="rect">
          <a:avLst/>
        </a:prstGeom>
      </xdr:spPr>
    </xdr:pic>
  </etc:cellImage>
  <etc:cellImage>
    <xdr:pic>
      <xdr:nvPicPr>
        <xdr:cNvPr id="12" name="ID_85B2F17B6B2F441F8DDE7756D90430ED" descr="ebe2c68b260ce18de0e8d4d52f5e77eb"/>
        <xdr:cNvPicPr>
          <a:picLocks noChangeAspect="1"/>
        </xdr:cNvPicPr>
      </xdr:nvPicPr>
      <xdr:blipFill>
        <a:blip r:embed="rId4"/>
        <a:stretch>
          <a:fillRect/>
        </a:stretch>
      </xdr:blipFill>
      <xdr:spPr>
        <a:xfrm>
          <a:off x="2085975" y="4667250"/>
          <a:ext cx="2418080" cy="3355975"/>
        </a:xfrm>
        <a:prstGeom prst="rect">
          <a:avLst/>
        </a:prstGeom>
      </xdr:spPr>
    </xdr:pic>
  </etc:cellImage>
  <etc:cellImage>
    <xdr:pic>
      <xdr:nvPicPr>
        <xdr:cNvPr id="13" name="ID_A4504ABF86224ED5AF3EDCCCDBABF148" descr="a94c2bad0b9b8b9e2eccb201bedd0261"/>
        <xdr:cNvPicPr>
          <a:picLocks noChangeAspect="1"/>
        </xdr:cNvPicPr>
      </xdr:nvPicPr>
      <xdr:blipFill>
        <a:blip r:embed="rId5"/>
        <a:stretch>
          <a:fillRect/>
        </a:stretch>
      </xdr:blipFill>
      <xdr:spPr>
        <a:xfrm>
          <a:off x="2133600" y="5426075"/>
          <a:ext cx="1507490" cy="2156460"/>
        </a:xfrm>
        <a:prstGeom prst="rect">
          <a:avLst/>
        </a:prstGeom>
      </xdr:spPr>
    </xdr:pic>
  </etc:cellImage>
  <etc:cellImage>
    <xdr:pic>
      <xdr:nvPicPr>
        <xdr:cNvPr id="14" name="ID_DE298A272F474A1883090098F9BDD2D4" descr="26657a1c774420a68b1524d72fa0bccf"/>
        <xdr:cNvPicPr>
          <a:picLocks noChangeAspect="1"/>
        </xdr:cNvPicPr>
      </xdr:nvPicPr>
      <xdr:blipFill>
        <a:blip r:embed="rId6"/>
        <a:stretch>
          <a:fillRect/>
        </a:stretch>
      </xdr:blipFill>
      <xdr:spPr>
        <a:xfrm>
          <a:off x="1990725" y="6305550"/>
          <a:ext cx="1783715" cy="2351405"/>
        </a:xfrm>
        <a:prstGeom prst="rect">
          <a:avLst/>
        </a:prstGeom>
      </xdr:spPr>
    </xdr:pic>
  </etc:cellImage>
  <etc:cellImage>
    <xdr:pic>
      <xdr:nvPicPr>
        <xdr:cNvPr id="15" name="ID_E737138E607D4D1EB3CF891E9E007D13" descr="e4bbc950c5dc2bee5d4d18b64918d6c7"/>
        <xdr:cNvPicPr>
          <a:picLocks noChangeAspect="1"/>
        </xdr:cNvPicPr>
      </xdr:nvPicPr>
      <xdr:blipFill>
        <a:blip r:embed="rId7"/>
        <a:stretch>
          <a:fillRect/>
        </a:stretch>
      </xdr:blipFill>
      <xdr:spPr>
        <a:xfrm>
          <a:off x="1990725" y="7315200"/>
          <a:ext cx="2703830" cy="3679825"/>
        </a:xfrm>
        <a:prstGeom prst="rect">
          <a:avLst/>
        </a:prstGeom>
      </xdr:spPr>
    </xdr:pic>
  </etc:cellImage>
  <etc:cellImage>
    <xdr:pic>
      <xdr:nvPicPr>
        <xdr:cNvPr id="16" name="ID_AFEE1A0503C24881A31F987D3C02AFE6" descr="b7eec137ee008683901d4fd900feecbf"/>
        <xdr:cNvPicPr>
          <a:picLocks noChangeAspect="1"/>
        </xdr:cNvPicPr>
      </xdr:nvPicPr>
      <xdr:blipFill>
        <a:blip r:embed="rId8"/>
        <a:stretch>
          <a:fillRect/>
        </a:stretch>
      </xdr:blipFill>
      <xdr:spPr>
        <a:xfrm>
          <a:off x="2009775" y="8207375"/>
          <a:ext cx="3522980" cy="2301240"/>
        </a:xfrm>
        <a:prstGeom prst="rect">
          <a:avLst/>
        </a:prstGeom>
      </xdr:spPr>
    </xdr:pic>
  </etc:cellImage>
  <etc:cellImage>
    <xdr:pic>
      <xdr:nvPicPr>
        <xdr:cNvPr id="18" name="ID_72509807BCAE495BB95030E2ACB1D228" descr="f1395fd168df52cc9152c22196f5a335"/>
        <xdr:cNvPicPr>
          <a:picLocks noChangeAspect="1"/>
        </xdr:cNvPicPr>
      </xdr:nvPicPr>
      <xdr:blipFill>
        <a:blip r:embed="rId9"/>
        <a:stretch>
          <a:fillRect/>
        </a:stretch>
      </xdr:blipFill>
      <xdr:spPr>
        <a:xfrm>
          <a:off x="1981200" y="9890125"/>
          <a:ext cx="1767205" cy="2350770"/>
        </a:xfrm>
        <a:prstGeom prst="rect">
          <a:avLst/>
        </a:prstGeom>
      </xdr:spPr>
    </xdr:pic>
  </etc:cellImage>
  <etc:cellImage>
    <xdr:pic>
      <xdr:nvPicPr>
        <xdr:cNvPr id="19" name="ID_503A93D18E6E48CBB8495F9EA85E981D" descr="333fafbe5c0f406029645b2755e2ba6a"/>
        <xdr:cNvPicPr>
          <a:picLocks noChangeAspect="1"/>
        </xdr:cNvPicPr>
      </xdr:nvPicPr>
      <xdr:blipFill>
        <a:blip r:embed="rId10"/>
        <a:stretch>
          <a:fillRect/>
        </a:stretch>
      </xdr:blipFill>
      <xdr:spPr>
        <a:xfrm>
          <a:off x="1885950" y="10642600"/>
          <a:ext cx="3090545" cy="2352040"/>
        </a:xfrm>
        <a:prstGeom prst="rect">
          <a:avLst/>
        </a:prstGeom>
      </xdr:spPr>
    </xdr:pic>
  </etc:cellImage>
  <etc:cellImage>
    <xdr:pic>
      <xdr:nvPicPr>
        <xdr:cNvPr id="20" name="ID_608891B8D5B34674A8DA27524F5FC73B" descr="2c4877cf66b3c4f5389ead6a05c64521"/>
        <xdr:cNvPicPr>
          <a:picLocks noChangeAspect="1"/>
        </xdr:cNvPicPr>
      </xdr:nvPicPr>
      <xdr:blipFill>
        <a:blip r:embed="rId11"/>
        <a:stretch>
          <a:fillRect/>
        </a:stretch>
      </xdr:blipFill>
      <xdr:spPr>
        <a:xfrm>
          <a:off x="1990725" y="11610975"/>
          <a:ext cx="1701165" cy="2351405"/>
        </a:xfrm>
        <a:prstGeom prst="rect">
          <a:avLst/>
        </a:prstGeom>
      </xdr:spPr>
    </xdr:pic>
  </etc:cellImage>
  <etc:cellImage>
    <xdr:pic>
      <xdr:nvPicPr>
        <xdr:cNvPr id="21" name="ID_3DC32FD16A574EF4A65B546854E2A8B0" descr="e55bfea8ff6ce37d206ba4b7c578b64d"/>
        <xdr:cNvPicPr>
          <a:picLocks noChangeAspect="1"/>
        </xdr:cNvPicPr>
      </xdr:nvPicPr>
      <xdr:blipFill>
        <a:blip r:embed="rId12"/>
        <a:stretch>
          <a:fillRect/>
        </a:stretch>
      </xdr:blipFill>
      <xdr:spPr>
        <a:xfrm>
          <a:off x="1885950" y="12420600"/>
          <a:ext cx="1631315" cy="2326005"/>
        </a:xfrm>
        <a:prstGeom prst="rect">
          <a:avLst/>
        </a:prstGeom>
      </xdr:spPr>
    </xdr:pic>
  </etc:cellImage>
  <etc:cellImage>
    <xdr:pic>
      <xdr:nvPicPr>
        <xdr:cNvPr id="22" name="ID_97A405643B494603AEC89DEC12291ED8" descr="bc9a870c88927ca2c1dcf3002752dac1"/>
        <xdr:cNvPicPr>
          <a:picLocks noChangeAspect="1"/>
        </xdr:cNvPicPr>
      </xdr:nvPicPr>
      <xdr:blipFill>
        <a:blip r:embed="rId13"/>
        <a:stretch>
          <a:fillRect/>
        </a:stretch>
      </xdr:blipFill>
      <xdr:spPr>
        <a:xfrm>
          <a:off x="3103245" y="9029700"/>
          <a:ext cx="1865630" cy="2497455"/>
        </a:xfrm>
        <a:prstGeom prst="rect">
          <a:avLst/>
        </a:prstGeom>
      </xdr:spPr>
    </xdr:pic>
  </etc:cellImage>
  <etc:cellImage>
    <xdr:pic>
      <xdr:nvPicPr>
        <xdr:cNvPr id="23" name="ID_771E734FFDFE4BF68D32ED1255ED620F" descr="d9c38062db8daecd7ed55a882c552d9a"/>
        <xdr:cNvPicPr>
          <a:picLocks noChangeAspect="1"/>
        </xdr:cNvPicPr>
      </xdr:nvPicPr>
      <xdr:blipFill>
        <a:blip r:embed="rId14"/>
        <a:stretch>
          <a:fillRect/>
        </a:stretch>
      </xdr:blipFill>
      <xdr:spPr>
        <a:xfrm>
          <a:off x="3121025" y="16746855"/>
          <a:ext cx="1887855" cy="2399665"/>
        </a:xfrm>
        <a:prstGeom prst="rect">
          <a:avLst/>
        </a:prstGeom>
      </xdr:spPr>
    </xdr:pic>
  </etc:cellImage>
  <etc:cellImage>
    <xdr:pic>
      <xdr:nvPicPr>
        <xdr:cNvPr id="24" name="ID_823459FEF646462583D76ECE79F6C279" descr="fe42552c7ef64fb87261279c61e2b48e"/>
        <xdr:cNvPicPr>
          <a:picLocks noChangeAspect="1"/>
        </xdr:cNvPicPr>
      </xdr:nvPicPr>
      <xdr:blipFill>
        <a:blip r:embed="rId15"/>
        <a:stretch>
          <a:fillRect/>
        </a:stretch>
      </xdr:blipFill>
      <xdr:spPr>
        <a:xfrm>
          <a:off x="3173095" y="17498060"/>
          <a:ext cx="2018665" cy="2665730"/>
        </a:xfrm>
        <a:prstGeom prst="rect">
          <a:avLst/>
        </a:prstGeom>
      </xdr:spPr>
    </xdr:pic>
  </etc:cellImage>
  <etc:cellImage>
    <xdr:pic>
      <xdr:nvPicPr>
        <xdr:cNvPr id="25" name="ID_8AD1E0A73D534D91914F4900CC3C7F95" descr="f6c352d294d1825df169846543a202a2"/>
        <xdr:cNvPicPr>
          <a:picLocks noChangeAspect="1"/>
        </xdr:cNvPicPr>
      </xdr:nvPicPr>
      <xdr:blipFill>
        <a:blip r:embed="rId16"/>
        <a:stretch>
          <a:fillRect/>
        </a:stretch>
      </xdr:blipFill>
      <xdr:spPr>
        <a:xfrm>
          <a:off x="3128645" y="18314670"/>
          <a:ext cx="2176145" cy="1992630"/>
        </a:xfrm>
        <a:prstGeom prst="rect">
          <a:avLst/>
        </a:prstGeom>
      </xdr:spPr>
    </xdr:pic>
  </etc:cellImage>
  <etc:cellImage>
    <xdr:pic>
      <xdr:nvPicPr>
        <xdr:cNvPr id="26" name="ID_2FD8D4EC0CF74789B45B6F2184E69D4D" descr="2f601eabe5f851ecbbcc037e9430a5bd"/>
        <xdr:cNvPicPr>
          <a:picLocks noChangeAspect="1"/>
        </xdr:cNvPicPr>
      </xdr:nvPicPr>
      <xdr:blipFill>
        <a:blip r:embed="rId17"/>
        <a:stretch>
          <a:fillRect/>
        </a:stretch>
      </xdr:blipFill>
      <xdr:spPr>
        <a:xfrm>
          <a:off x="2922270" y="19024600"/>
          <a:ext cx="2545080" cy="1964055"/>
        </a:xfrm>
        <a:prstGeom prst="rect">
          <a:avLst/>
        </a:prstGeom>
      </xdr:spPr>
    </xdr:pic>
  </etc:cellImage>
  <etc:cellImage>
    <xdr:pic>
      <xdr:nvPicPr>
        <xdr:cNvPr id="27" name="ID_C8E23663B064456C8170182D36F08333" descr="2878375cebe92e3003d8b98aad554f3d"/>
        <xdr:cNvPicPr>
          <a:picLocks noChangeAspect="1"/>
        </xdr:cNvPicPr>
      </xdr:nvPicPr>
      <xdr:blipFill>
        <a:blip r:embed="rId18"/>
        <a:stretch>
          <a:fillRect/>
        </a:stretch>
      </xdr:blipFill>
      <xdr:spPr>
        <a:xfrm>
          <a:off x="2922270" y="19913600"/>
          <a:ext cx="5080000" cy="2437130"/>
        </a:xfrm>
        <a:prstGeom prst="rect">
          <a:avLst/>
        </a:prstGeom>
      </xdr:spPr>
    </xdr:pic>
  </etc:cellImage>
  <etc:cellImage>
    <xdr:pic>
      <xdr:nvPicPr>
        <xdr:cNvPr id="28" name="ID_1C210BFDA8544561831BC4A1C464F422" descr="813b4bfb0c915d32753c12e2576a60d4"/>
        <xdr:cNvPicPr>
          <a:picLocks noChangeAspect="1"/>
        </xdr:cNvPicPr>
      </xdr:nvPicPr>
      <xdr:blipFill>
        <a:blip r:embed="rId19"/>
        <a:stretch>
          <a:fillRect/>
        </a:stretch>
      </xdr:blipFill>
      <xdr:spPr>
        <a:xfrm>
          <a:off x="2922270" y="20802600"/>
          <a:ext cx="1810385" cy="1964690"/>
        </a:xfrm>
        <a:prstGeom prst="rect">
          <a:avLst/>
        </a:prstGeom>
      </xdr:spPr>
    </xdr:pic>
  </etc:cellImage>
  <etc:cellImage>
    <xdr:pic>
      <xdr:nvPicPr>
        <xdr:cNvPr id="29" name="ID_B4FA3F24EFDF4E4A9265895C55F1DD20" descr="2f969e4fd2b1811d98a01beb622833d9"/>
        <xdr:cNvPicPr>
          <a:picLocks noChangeAspect="1"/>
        </xdr:cNvPicPr>
      </xdr:nvPicPr>
      <xdr:blipFill>
        <a:blip r:embed="rId20"/>
        <a:stretch>
          <a:fillRect/>
        </a:stretch>
      </xdr:blipFill>
      <xdr:spPr>
        <a:xfrm>
          <a:off x="2922270" y="21691600"/>
          <a:ext cx="2544445" cy="2437765"/>
        </a:xfrm>
        <a:prstGeom prst="rect">
          <a:avLst/>
        </a:prstGeom>
      </xdr:spPr>
    </xdr:pic>
  </etc:cellImage>
  <etc:cellImage>
    <xdr:pic>
      <xdr:nvPicPr>
        <xdr:cNvPr id="30" name="ID_F73AC6C0D90C47A3BB5204C39BC4DBD9" descr="e80ab690f6414d9f90de4c2feecf10b9"/>
        <xdr:cNvPicPr>
          <a:picLocks noChangeAspect="1"/>
        </xdr:cNvPicPr>
      </xdr:nvPicPr>
      <xdr:blipFill>
        <a:blip r:embed="rId21"/>
        <a:stretch>
          <a:fillRect/>
        </a:stretch>
      </xdr:blipFill>
      <xdr:spPr>
        <a:xfrm>
          <a:off x="3263900" y="24964390"/>
          <a:ext cx="4361815" cy="1681480"/>
        </a:xfrm>
        <a:prstGeom prst="rect">
          <a:avLst/>
        </a:prstGeom>
      </xdr:spPr>
    </xdr:pic>
  </etc:cellImage>
  <etc:cellImage>
    <xdr:pic>
      <xdr:nvPicPr>
        <xdr:cNvPr id="33" name="ID_7254A38C12524CFEB17ECF4880BDA88F" descr="0c08270f1b380631f00ccf03c993d25f"/>
        <xdr:cNvPicPr>
          <a:picLocks noChangeAspect="1"/>
        </xdr:cNvPicPr>
      </xdr:nvPicPr>
      <xdr:blipFill>
        <a:blip r:embed="rId22"/>
        <a:stretch>
          <a:fillRect/>
        </a:stretch>
      </xdr:blipFill>
      <xdr:spPr>
        <a:xfrm>
          <a:off x="2922270" y="29184600"/>
          <a:ext cx="1402715" cy="1894840"/>
        </a:xfrm>
        <a:prstGeom prst="rect">
          <a:avLst/>
        </a:prstGeom>
      </xdr:spPr>
    </xdr:pic>
  </etc:cellImage>
  <etc:cellImage>
    <xdr:pic>
      <xdr:nvPicPr>
        <xdr:cNvPr id="34" name="ID_46E85DDB9CFE49D5AF7D272C0620B76B" descr="454f9bc95a7c8b5c2caa8a1477cf2056"/>
        <xdr:cNvPicPr>
          <a:picLocks noChangeAspect="1"/>
        </xdr:cNvPicPr>
      </xdr:nvPicPr>
      <xdr:blipFill>
        <a:blip r:embed="rId23"/>
        <a:stretch>
          <a:fillRect/>
        </a:stretch>
      </xdr:blipFill>
      <xdr:spPr>
        <a:xfrm>
          <a:off x="2922270" y="28295600"/>
          <a:ext cx="1402080" cy="1577975"/>
        </a:xfrm>
        <a:prstGeom prst="rect">
          <a:avLst/>
        </a:prstGeom>
      </xdr:spPr>
    </xdr:pic>
  </etc:cellImage>
  <etc:cellImage>
    <xdr:pic>
      <xdr:nvPicPr>
        <xdr:cNvPr id="35" name="ID_49C85169925A4F3485A05F7970DAD73F" descr="7d3369c657972ae5e10888dae64e230c"/>
        <xdr:cNvPicPr>
          <a:picLocks noChangeAspect="1"/>
        </xdr:cNvPicPr>
      </xdr:nvPicPr>
      <xdr:blipFill>
        <a:blip r:embed="rId24"/>
        <a:stretch>
          <a:fillRect/>
        </a:stretch>
      </xdr:blipFill>
      <xdr:spPr>
        <a:xfrm>
          <a:off x="2922270" y="27406600"/>
          <a:ext cx="1522095" cy="1915795"/>
        </a:xfrm>
        <a:prstGeom prst="rect">
          <a:avLst/>
        </a:prstGeom>
      </xdr:spPr>
    </xdr:pic>
  </etc:cellImage>
  <etc:cellImage>
    <xdr:pic>
      <xdr:nvPicPr>
        <xdr:cNvPr id="36" name="ID_212EFEC82F43451EA32ED465309FE16C" descr="b24a14d0e1fa222f0eaeac43790108fd"/>
        <xdr:cNvPicPr>
          <a:picLocks noChangeAspect="1"/>
        </xdr:cNvPicPr>
      </xdr:nvPicPr>
      <xdr:blipFill>
        <a:blip r:embed="rId25"/>
        <a:stretch>
          <a:fillRect/>
        </a:stretch>
      </xdr:blipFill>
      <xdr:spPr>
        <a:xfrm>
          <a:off x="3094355" y="26464895"/>
          <a:ext cx="3903980" cy="1736090"/>
        </a:xfrm>
        <a:prstGeom prst="rect">
          <a:avLst/>
        </a:prstGeom>
      </xdr:spPr>
    </xdr:pic>
  </etc:cellImage>
  <etc:cellImage>
    <xdr:pic>
      <xdr:nvPicPr>
        <xdr:cNvPr id="37" name="ID_7D09A099FFAB4AA492A248DC48B88653" descr="88f01edbfd135e56a261cca933098287"/>
        <xdr:cNvPicPr>
          <a:picLocks noChangeAspect="1"/>
        </xdr:cNvPicPr>
      </xdr:nvPicPr>
      <xdr:blipFill>
        <a:blip r:embed="rId26"/>
        <a:stretch>
          <a:fillRect/>
        </a:stretch>
      </xdr:blipFill>
      <xdr:spPr>
        <a:xfrm>
          <a:off x="3128010" y="26643965"/>
          <a:ext cx="1336040" cy="1894205"/>
        </a:xfrm>
        <a:prstGeom prst="rect">
          <a:avLst/>
        </a:prstGeom>
      </xdr:spPr>
    </xdr:pic>
  </etc:cellImage>
  <etc:cellImage>
    <xdr:pic>
      <xdr:nvPicPr>
        <xdr:cNvPr id="38" name="ID_6CA47ABC07F24904816E2C37B3409E4B" descr="0850154554a36162e54bc5da50fe1a77"/>
        <xdr:cNvPicPr>
          <a:picLocks noChangeAspect="1"/>
        </xdr:cNvPicPr>
      </xdr:nvPicPr>
      <xdr:blipFill>
        <a:blip r:embed="rId27"/>
        <a:stretch>
          <a:fillRect/>
        </a:stretch>
      </xdr:blipFill>
      <xdr:spPr>
        <a:xfrm>
          <a:off x="3027680" y="30627955"/>
          <a:ext cx="6174740" cy="2641600"/>
        </a:xfrm>
        <a:prstGeom prst="rect">
          <a:avLst/>
        </a:prstGeom>
      </xdr:spPr>
    </xdr:pic>
  </etc:cellImage>
  <etc:cellImage>
    <xdr:pic>
      <xdr:nvPicPr>
        <xdr:cNvPr id="39" name="ID_C6632FC859C54237860664361ED7A009" descr="83a8a46810a28d4ffc66e5efe9ac8b27"/>
        <xdr:cNvPicPr>
          <a:picLocks noChangeAspect="1"/>
        </xdr:cNvPicPr>
      </xdr:nvPicPr>
      <xdr:blipFill>
        <a:blip r:embed="rId28"/>
        <a:stretch>
          <a:fillRect/>
        </a:stretch>
      </xdr:blipFill>
      <xdr:spPr>
        <a:xfrm>
          <a:off x="3197225" y="31546165"/>
          <a:ext cx="2042795" cy="2740660"/>
        </a:xfrm>
        <a:prstGeom prst="rect">
          <a:avLst/>
        </a:prstGeom>
      </xdr:spPr>
    </xdr:pic>
  </etc:cellImage>
  <etc:cellImage>
    <xdr:pic>
      <xdr:nvPicPr>
        <xdr:cNvPr id="40" name="ID_08423783BE014154A94FA070BC1C2392" descr="65139932e4f64f0b5ef539fbddb9ea8d"/>
        <xdr:cNvPicPr>
          <a:picLocks noChangeAspect="1"/>
        </xdr:cNvPicPr>
      </xdr:nvPicPr>
      <xdr:blipFill>
        <a:blip r:embed="rId29"/>
        <a:stretch>
          <a:fillRect/>
        </a:stretch>
      </xdr:blipFill>
      <xdr:spPr>
        <a:xfrm>
          <a:off x="2922270" y="32232600"/>
          <a:ext cx="2000250" cy="2724150"/>
        </a:xfrm>
        <a:prstGeom prst="rect">
          <a:avLst/>
        </a:prstGeom>
      </xdr:spPr>
    </xdr:pic>
  </etc:cellImage>
  <etc:cellImage>
    <xdr:pic>
      <xdr:nvPicPr>
        <xdr:cNvPr id="41" name="ID_0BD5A116067443C9B52509AB3DC32FB4" descr="d0876c4c3aa7e84317d240cc8d137b87"/>
        <xdr:cNvPicPr>
          <a:picLocks noChangeAspect="1"/>
        </xdr:cNvPicPr>
      </xdr:nvPicPr>
      <xdr:blipFill>
        <a:blip r:embed="rId30"/>
        <a:stretch>
          <a:fillRect/>
        </a:stretch>
      </xdr:blipFill>
      <xdr:spPr>
        <a:xfrm>
          <a:off x="2922270" y="36169600"/>
          <a:ext cx="3832860" cy="1766570"/>
        </a:xfrm>
        <a:prstGeom prst="rect">
          <a:avLst/>
        </a:prstGeom>
      </xdr:spPr>
    </xdr:pic>
  </etc:cellImage>
  <etc:cellImage>
    <xdr:pic>
      <xdr:nvPicPr>
        <xdr:cNvPr id="42" name="ID_E7684401259B43B58913A28BBC456DC8" descr="f60a249cae8d40c0b81e9ed2a12ba953"/>
        <xdr:cNvPicPr>
          <a:picLocks noChangeAspect="1"/>
        </xdr:cNvPicPr>
      </xdr:nvPicPr>
      <xdr:blipFill>
        <a:blip r:embed="rId31"/>
        <a:stretch>
          <a:fillRect/>
        </a:stretch>
      </xdr:blipFill>
      <xdr:spPr>
        <a:xfrm>
          <a:off x="2922270" y="35280600"/>
          <a:ext cx="2219325" cy="2419350"/>
        </a:xfrm>
        <a:prstGeom prst="rect">
          <a:avLst/>
        </a:prstGeom>
      </xdr:spPr>
    </xdr:pic>
  </etc:cellImage>
  <etc:cellImage>
    <xdr:pic>
      <xdr:nvPicPr>
        <xdr:cNvPr id="43" name="ID_87F56F94A25A48D79D4C0CDBF463E6FC" descr="e847bce20d056e75122c4a985c3ec8bc"/>
        <xdr:cNvPicPr>
          <a:picLocks noChangeAspect="1"/>
        </xdr:cNvPicPr>
      </xdr:nvPicPr>
      <xdr:blipFill>
        <a:blip r:embed="rId32"/>
        <a:stretch>
          <a:fillRect/>
        </a:stretch>
      </xdr:blipFill>
      <xdr:spPr>
        <a:xfrm>
          <a:off x="2929255" y="37313870"/>
          <a:ext cx="1979295" cy="2490470"/>
        </a:xfrm>
        <a:prstGeom prst="rect">
          <a:avLst/>
        </a:prstGeom>
      </xdr:spPr>
    </xdr:pic>
  </etc:cellImage>
  <etc:cellImage>
    <xdr:pic>
      <xdr:nvPicPr>
        <xdr:cNvPr id="44" name="ID_02DAFA8228984249B7CA625C86AC126D" descr="0b7e44b98ce53047447fe38ff9e3f9d4"/>
        <xdr:cNvPicPr>
          <a:picLocks noChangeAspect="1"/>
        </xdr:cNvPicPr>
      </xdr:nvPicPr>
      <xdr:blipFill>
        <a:blip r:embed="rId33"/>
        <a:stretch>
          <a:fillRect/>
        </a:stretch>
      </xdr:blipFill>
      <xdr:spPr>
        <a:xfrm>
          <a:off x="3079115" y="38232715"/>
          <a:ext cx="1833245" cy="2760345"/>
        </a:xfrm>
        <a:prstGeom prst="rect">
          <a:avLst/>
        </a:prstGeom>
      </xdr:spPr>
    </xdr:pic>
  </etc:cellImage>
  <etc:cellImage>
    <xdr:pic>
      <xdr:nvPicPr>
        <xdr:cNvPr id="45" name="ID_FA10330D171F4FB8A9A3405EA531E708" descr="6ec9ef0954b08da9c48fb6a3136eb8f6"/>
        <xdr:cNvPicPr>
          <a:picLocks noChangeAspect="1"/>
        </xdr:cNvPicPr>
      </xdr:nvPicPr>
      <xdr:blipFill>
        <a:blip r:embed="rId34"/>
        <a:stretch>
          <a:fillRect/>
        </a:stretch>
      </xdr:blipFill>
      <xdr:spPr>
        <a:xfrm>
          <a:off x="2922270" y="40995600"/>
          <a:ext cx="4046220" cy="1609725"/>
        </a:xfrm>
        <a:prstGeom prst="rect">
          <a:avLst/>
        </a:prstGeom>
      </xdr:spPr>
    </xdr:pic>
  </etc:cellImage>
  <etc:cellImage>
    <xdr:pic>
      <xdr:nvPicPr>
        <xdr:cNvPr id="46" name="ID_05E64015917B45B3AC494052F0FE8624" descr="9cd3fb340fe53171ca6b6b4d7fc30c6a"/>
        <xdr:cNvPicPr>
          <a:picLocks noChangeAspect="1"/>
        </xdr:cNvPicPr>
      </xdr:nvPicPr>
      <xdr:blipFill>
        <a:blip r:embed="rId35"/>
        <a:stretch>
          <a:fillRect/>
        </a:stretch>
      </xdr:blipFill>
      <xdr:spPr>
        <a:xfrm>
          <a:off x="2922270" y="42773600"/>
          <a:ext cx="2762250" cy="2533650"/>
        </a:xfrm>
        <a:prstGeom prst="rect">
          <a:avLst/>
        </a:prstGeom>
      </xdr:spPr>
    </xdr:pic>
  </etc:cellImage>
  <etc:cellImage>
    <xdr:pic>
      <xdr:nvPicPr>
        <xdr:cNvPr id="47" name="ID_B412FD2A07B647B9B498F20BB83B25E3" descr="f96eb1d20b03880d9165fdcc89e40212"/>
        <xdr:cNvPicPr>
          <a:picLocks noChangeAspect="1"/>
        </xdr:cNvPicPr>
      </xdr:nvPicPr>
      <xdr:blipFill>
        <a:blip r:embed="rId36"/>
        <a:stretch>
          <a:fillRect/>
        </a:stretch>
      </xdr:blipFill>
      <xdr:spPr>
        <a:xfrm>
          <a:off x="2922270" y="41884600"/>
          <a:ext cx="2981325" cy="2409825"/>
        </a:xfrm>
        <a:prstGeom prst="rect">
          <a:avLst/>
        </a:prstGeom>
      </xdr:spPr>
    </xdr:pic>
  </etc:cellImage>
  <etc:cellImage>
    <xdr:pic>
      <xdr:nvPicPr>
        <xdr:cNvPr id="48" name="ID_DAD372357DAB48CBBD2C5510EA596262" descr="7cb730fd0313ec914973a2f7d0628c75"/>
        <xdr:cNvPicPr>
          <a:picLocks noChangeAspect="1"/>
        </xdr:cNvPicPr>
      </xdr:nvPicPr>
      <xdr:blipFill>
        <a:blip r:embed="rId37"/>
        <a:stretch>
          <a:fillRect/>
        </a:stretch>
      </xdr:blipFill>
      <xdr:spPr>
        <a:xfrm>
          <a:off x="3121025" y="45986065"/>
          <a:ext cx="9368155" cy="6737350"/>
        </a:xfrm>
        <a:prstGeom prst="rect">
          <a:avLst/>
        </a:prstGeom>
      </xdr:spPr>
    </xdr:pic>
  </etc:cellImage>
  <etc:cellImage>
    <xdr:pic>
      <xdr:nvPicPr>
        <xdr:cNvPr id="49" name="ID_E00D31B42E9D42FCB33980FB67C27BF7" descr="95694f63ff035a16de79383eb449a741"/>
        <xdr:cNvPicPr>
          <a:picLocks noChangeAspect="1"/>
        </xdr:cNvPicPr>
      </xdr:nvPicPr>
      <xdr:blipFill>
        <a:blip r:embed="rId38"/>
        <a:stretch>
          <a:fillRect/>
        </a:stretch>
      </xdr:blipFill>
      <xdr:spPr>
        <a:xfrm>
          <a:off x="3242310" y="45131355"/>
          <a:ext cx="10041890" cy="4467860"/>
        </a:xfrm>
        <a:prstGeom prst="rect">
          <a:avLst/>
        </a:prstGeom>
      </xdr:spPr>
    </xdr:pic>
  </etc:cellImage>
  <etc:cellImage>
    <xdr:pic>
      <xdr:nvPicPr>
        <xdr:cNvPr id="50" name="ID_20139D9749D645CA9DCD287CF463FF8E" descr="d2765627b370e4eae3fc0e2dfbe19d9b"/>
        <xdr:cNvPicPr>
          <a:picLocks noChangeAspect="1"/>
        </xdr:cNvPicPr>
      </xdr:nvPicPr>
      <xdr:blipFill>
        <a:blip r:embed="rId39"/>
        <a:stretch>
          <a:fillRect/>
        </a:stretch>
      </xdr:blipFill>
      <xdr:spPr>
        <a:xfrm>
          <a:off x="2948305" y="44380785"/>
          <a:ext cx="8275955" cy="6474460"/>
        </a:xfrm>
        <a:prstGeom prst="rect">
          <a:avLst/>
        </a:prstGeom>
      </xdr:spPr>
    </xdr:pic>
  </etc:cellImage>
  <etc:cellImage>
    <xdr:pic>
      <xdr:nvPicPr>
        <xdr:cNvPr id="51" name="ID_7A54493559CC4FEF9CE8ABCF0595CAD0" descr="75287658c9e6df10fa558da90b195ce8"/>
        <xdr:cNvPicPr>
          <a:picLocks noChangeAspect="1"/>
        </xdr:cNvPicPr>
      </xdr:nvPicPr>
      <xdr:blipFill>
        <a:blip r:embed="rId40"/>
        <a:stretch>
          <a:fillRect/>
        </a:stretch>
      </xdr:blipFill>
      <xdr:spPr>
        <a:xfrm>
          <a:off x="3121025" y="53427630"/>
          <a:ext cx="2592070" cy="2153920"/>
        </a:xfrm>
        <a:prstGeom prst="rect">
          <a:avLst/>
        </a:prstGeom>
      </xdr:spPr>
    </xdr:pic>
  </etc:cellImage>
  <etc:cellImage>
    <xdr:pic>
      <xdr:nvPicPr>
        <xdr:cNvPr id="52" name="ID_EED4FDF595C44DE48F1F48385B8B2331" descr="7949bd062908f64b7c58de37eaa2229d"/>
        <xdr:cNvPicPr>
          <a:picLocks noChangeAspect="1"/>
        </xdr:cNvPicPr>
      </xdr:nvPicPr>
      <xdr:blipFill>
        <a:blip r:embed="rId41"/>
        <a:stretch>
          <a:fillRect/>
        </a:stretch>
      </xdr:blipFill>
      <xdr:spPr>
        <a:xfrm>
          <a:off x="3225165" y="55395495"/>
          <a:ext cx="5250180" cy="2325370"/>
        </a:xfrm>
        <a:prstGeom prst="rect">
          <a:avLst/>
        </a:prstGeom>
      </xdr:spPr>
    </xdr:pic>
  </etc:cellImage>
  <etc:cellImage>
    <xdr:pic>
      <xdr:nvPicPr>
        <xdr:cNvPr id="53" name="ID_C45F31E5E6F14B3F8AB4F9CB1CD86E59" descr="b4d02b0c17f58ad6257395b87717571e"/>
        <xdr:cNvPicPr>
          <a:picLocks noChangeAspect="1"/>
        </xdr:cNvPicPr>
      </xdr:nvPicPr>
      <xdr:blipFill>
        <a:blip r:embed="rId42"/>
        <a:stretch>
          <a:fillRect/>
        </a:stretch>
      </xdr:blipFill>
      <xdr:spPr>
        <a:xfrm>
          <a:off x="2922270" y="50647600"/>
          <a:ext cx="2231390" cy="1706245"/>
        </a:xfrm>
        <a:prstGeom prst="rect">
          <a:avLst/>
        </a:prstGeom>
      </xdr:spPr>
    </xdr:pic>
  </etc:cellImage>
  <etc:cellImage>
    <xdr:pic>
      <xdr:nvPicPr>
        <xdr:cNvPr id="54" name="ID_2A0E3E5BB6C645FC8725E4FF8430E137" descr="501aef04250e4472bf1bfb3c26f7f380"/>
        <xdr:cNvPicPr>
          <a:picLocks noChangeAspect="1"/>
        </xdr:cNvPicPr>
      </xdr:nvPicPr>
      <xdr:blipFill>
        <a:blip r:embed="rId43"/>
        <a:stretch>
          <a:fillRect/>
        </a:stretch>
      </xdr:blipFill>
      <xdr:spPr>
        <a:xfrm>
          <a:off x="2922270" y="52425600"/>
          <a:ext cx="2230755" cy="1715770"/>
        </a:xfrm>
        <a:prstGeom prst="rect">
          <a:avLst/>
        </a:prstGeom>
      </xdr:spPr>
    </xdr:pic>
  </etc:cellImage>
  <etc:cellImage>
    <xdr:pic>
      <xdr:nvPicPr>
        <xdr:cNvPr id="55" name="ID_7446FC1F5D7C4CD2A29DD2F537E48829" descr="d13a5ed013440c49810656fd0bcc0eda"/>
        <xdr:cNvPicPr>
          <a:picLocks noChangeAspect="1"/>
        </xdr:cNvPicPr>
      </xdr:nvPicPr>
      <xdr:blipFill>
        <a:blip r:embed="rId44"/>
        <a:stretch>
          <a:fillRect/>
        </a:stretch>
      </xdr:blipFill>
      <xdr:spPr>
        <a:xfrm>
          <a:off x="2922270" y="51536600"/>
          <a:ext cx="2335530" cy="2098675"/>
        </a:xfrm>
        <a:prstGeom prst="rect">
          <a:avLst/>
        </a:prstGeom>
      </xdr:spPr>
    </xdr:pic>
  </etc:cellImage>
  <etc:cellImage>
    <xdr:pic>
      <xdr:nvPicPr>
        <xdr:cNvPr id="56" name="ID_DF0EA0C400D1463C8C407E8B71A56D69" descr="bb15ce2914c12f1df4b5a1795439206c"/>
        <xdr:cNvPicPr>
          <a:picLocks noChangeAspect="1"/>
        </xdr:cNvPicPr>
      </xdr:nvPicPr>
      <xdr:blipFill>
        <a:blip r:embed="rId45"/>
        <a:stretch>
          <a:fillRect/>
        </a:stretch>
      </xdr:blipFill>
      <xdr:spPr>
        <a:xfrm>
          <a:off x="2922270" y="54203600"/>
          <a:ext cx="2131695" cy="2098675"/>
        </a:xfrm>
        <a:prstGeom prst="rect">
          <a:avLst/>
        </a:prstGeom>
      </xdr:spPr>
    </xdr:pic>
  </etc:cellImage>
  <etc:cellImage>
    <xdr:pic>
      <xdr:nvPicPr>
        <xdr:cNvPr id="57" name="ID_C30E8A797F554E4CAF91572FD66C44A8" descr="414502b0ed5b29bbdb13c2ffced747f9"/>
        <xdr:cNvPicPr>
          <a:picLocks noChangeAspect="1"/>
        </xdr:cNvPicPr>
      </xdr:nvPicPr>
      <xdr:blipFill>
        <a:blip r:embed="rId46"/>
        <a:stretch>
          <a:fillRect/>
        </a:stretch>
      </xdr:blipFill>
      <xdr:spPr>
        <a:xfrm>
          <a:off x="2922270" y="49758600"/>
          <a:ext cx="2114550" cy="1731010"/>
        </a:xfrm>
        <a:prstGeom prst="rect">
          <a:avLst/>
        </a:prstGeom>
      </xdr:spPr>
    </xdr:pic>
  </etc:cellImage>
  <etc:cellImage>
    <xdr:pic>
      <xdr:nvPicPr>
        <xdr:cNvPr id="58" name="ID_A2A33D7C653D437C94711095AA39BB4B" descr="0a5e3ff2242e30da5786e9d469da16bf"/>
        <xdr:cNvPicPr>
          <a:picLocks noChangeAspect="1"/>
        </xdr:cNvPicPr>
      </xdr:nvPicPr>
      <xdr:blipFill>
        <a:blip r:embed="rId47"/>
        <a:stretch>
          <a:fillRect/>
        </a:stretch>
      </xdr:blipFill>
      <xdr:spPr>
        <a:xfrm>
          <a:off x="2922270" y="48869600"/>
          <a:ext cx="1348740" cy="2009140"/>
        </a:xfrm>
        <a:prstGeom prst="rect">
          <a:avLst/>
        </a:prstGeom>
      </xdr:spPr>
    </xdr:pic>
  </etc:cellImage>
  <etc:cellImage>
    <xdr:pic>
      <xdr:nvPicPr>
        <xdr:cNvPr id="59" name="ID_207E0A6EF2E0492F89019E605CFD394D" descr="950ac61f11a2254d6ea5651ea5d4172a"/>
        <xdr:cNvPicPr>
          <a:picLocks noChangeAspect="1"/>
        </xdr:cNvPicPr>
      </xdr:nvPicPr>
      <xdr:blipFill>
        <a:blip r:embed="rId48"/>
        <a:stretch>
          <a:fillRect/>
        </a:stretch>
      </xdr:blipFill>
      <xdr:spPr>
        <a:xfrm>
          <a:off x="2922270" y="47980600"/>
          <a:ext cx="1568450" cy="2044700"/>
        </a:xfrm>
        <a:prstGeom prst="rect">
          <a:avLst/>
        </a:prstGeom>
      </xdr:spPr>
    </xdr:pic>
  </etc:cellImage>
  <etc:cellImage>
    <xdr:pic>
      <xdr:nvPicPr>
        <xdr:cNvPr id="60" name="ID_E7BE4AF6D39C4D489EF68D9EC10D20DF"/>
        <xdr:cNvPicPr>
          <a:picLocks noChangeAspect="1"/>
        </xdr:cNvPicPr>
      </xdr:nvPicPr>
      <xdr:blipFill>
        <a:blip r:embed="rId49"/>
        <a:stretch>
          <a:fillRect/>
        </a:stretch>
      </xdr:blipFill>
      <xdr:spPr>
        <a:xfrm>
          <a:off x="2922270" y="57251600"/>
          <a:ext cx="2211070" cy="2691130"/>
        </a:xfrm>
        <a:prstGeom prst="rect">
          <a:avLst/>
        </a:prstGeom>
      </xdr:spPr>
    </xdr:pic>
  </etc:cellImage>
  <etc:cellImage>
    <xdr:pic>
      <xdr:nvPicPr>
        <xdr:cNvPr id="61" name="ID_AA4C45188A194FE3990A505E1830B898"/>
        <xdr:cNvPicPr>
          <a:picLocks noChangeAspect="1"/>
        </xdr:cNvPicPr>
      </xdr:nvPicPr>
      <xdr:blipFill>
        <a:blip r:embed="rId50"/>
        <a:stretch>
          <a:fillRect/>
        </a:stretch>
      </xdr:blipFill>
      <xdr:spPr>
        <a:xfrm>
          <a:off x="2922270" y="52806600"/>
          <a:ext cx="3166745" cy="2545715"/>
        </a:xfrm>
        <a:prstGeom prst="rect">
          <a:avLst/>
        </a:prstGeom>
      </xdr:spPr>
    </xdr:pic>
  </etc:cellImage>
  <etc:cellImage>
    <xdr:pic>
      <xdr:nvPicPr>
        <xdr:cNvPr id="62" name="ID_270AA693745D4D198FD598A530C0919E"/>
        <xdr:cNvPicPr>
          <a:picLocks noChangeAspect="1"/>
        </xdr:cNvPicPr>
      </xdr:nvPicPr>
      <xdr:blipFill>
        <a:blip r:embed="rId51"/>
        <a:stretch>
          <a:fillRect/>
        </a:stretch>
      </xdr:blipFill>
      <xdr:spPr>
        <a:xfrm>
          <a:off x="2922270" y="55473600"/>
          <a:ext cx="2947035" cy="2448560"/>
        </a:xfrm>
        <a:prstGeom prst="rect">
          <a:avLst/>
        </a:prstGeom>
      </xdr:spPr>
    </xdr:pic>
  </etc:cellImage>
  <etc:cellImage>
    <xdr:pic>
      <xdr:nvPicPr>
        <xdr:cNvPr id="63" name="ID_B3541BD899E940679B83DC3B1DF1ECCB" descr="087a486d91e36056daaf998aceee4560"/>
        <xdr:cNvPicPr>
          <a:picLocks noChangeAspect="1"/>
        </xdr:cNvPicPr>
      </xdr:nvPicPr>
      <xdr:blipFill>
        <a:blip r:embed="rId52"/>
        <a:stretch>
          <a:fillRect/>
        </a:stretch>
      </xdr:blipFill>
      <xdr:spPr>
        <a:xfrm>
          <a:off x="2922270" y="56362600"/>
          <a:ext cx="1762125" cy="2724150"/>
        </a:xfrm>
        <a:prstGeom prst="rect">
          <a:avLst/>
        </a:prstGeom>
      </xdr:spPr>
    </xdr:pic>
  </etc:cellImage>
  <etc:cellImage>
    <xdr:pic>
      <xdr:nvPicPr>
        <xdr:cNvPr id="64" name="ID_E8EFE40A61F546DB9BC122E294DABF82"/>
        <xdr:cNvPicPr>
          <a:picLocks noChangeAspect="1"/>
        </xdr:cNvPicPr>
      </xdr:nvPicPr>
      <xdr:blipFill>
        <a:blip r:embed="rId53"/>
        <a:stretch>
          <a:fillRect/>
        </a:stretch>
      </xdr:blipFill>
      <xdr:spPr>
        <a:xfrm>
          <a:off x="2922270" y="54584600"/>
          <a:ext cx="3523615" cy="2774315"/>
        </a:xfrm>
        <a:prstGeom prst="rect">
          <a:avLst/>
        </a:prstGeom>
      </xdr:spPr>
    </xdr:pic>
  </etc:cellImage>
  <etc:cellImage>
    <xdr:pic>
      <xdr:nvPicPr>
        <xdr:cNvPr id="65" name="ID_628F23A928134CBDA4B6FA5B457330F9"/>
        <xdr:cNvPicPr>
          <a:picLocks noChangeAspect="1"/>
        </xdr:cNvPicPr>
      </xdr:nvPicPr>
      <xdr:blipFill>
        <a:blip r:embed="rId54"/>
        <a:stretch>
          <a:fillRect/>
        </a:stretch>
      </xdr:blipFill>
      <xdr:spPr>
        <a:xfrm>
          <a:off x="2922270" y="53695600"/>
          <a:ext cx="2955290" cy="2507615"/>
        </a:xfrm>
        <a:prstGeom prst="rect">
          <a:avLst/>
        </a:prstGeom>
      </xdr:spPr>
    </xdr:pic>
  </etc:cellImage>
  <etc:cellImage>
    <xdr:pic>
      <xdr:nvPicPr>
        <xdr:cNvPr id="66" name="ID_C2BB56401FF94ED7A2689905729ABE72" descr="9362548b0b8f4341ccc13ac543e0ef9b"/>
        <xdr:cNvPicPr>
          <a:picLocks noChangeAspect="1"/>
        </xdr:cNvPicPr>
      </xdr:nvPicPr>
      <xdr:blipFill>
        <a:blip r:embed="rId55"/>
        <a:stretch>
          <a:fillRect/>
        </a:stretch>
      </xdr:blipFill>
      <xdr:spPr>
        <a:xfrm>
          <a:off x="2914015" y="70377050"/>
          <a:ext cx="4899660" cy="2452370"/>
        </a:xfrm>
        <a:prstGeom prst="rect">
          <a:avLst/>
        </a:prstGeom>
      </xdr:spPr>
    </xdr:pic>
  </etc:cellImage>
  <etc:cellImage>
    <xdr:pic>
      <xdr:nvPicPr>
        <xdr:cNvPr id="67" name="ID_9EBEB960CC1E4691A40FBF3B85380A06"/>
        <xdr:cNvPicPr>
          <a:picLocks noChangeAspect="1"/>
        </xdr:cNvPicPr>
      </xdr:nvPicPr>
      <xdr:blipFill>
        <a:blip r:embed="rId56"/>
        <a:stretch>
          <a:fillRect/>
        </a:stretch>
      </xdr:blipFill>
      <xdr:spPr>
        <a:xfrm>
          <a:off x="2922270" y="61188600"/>
          <a:ext cx="3209925" cy="2589530"/>
        </a:xfrm>
        <a:prstGeom prst="rect">
          <a:avLst/>
        </a:prstGeom>
      </xdr:spPr>
    </xdr:pic>
  </etc:cellImage>
  <etc:cellImage>
    <xdr:pic>
      <xdr:nvPicPr>
        <xdr:cNvPr id="68" name="ID_7C0DAF519130428CACFF3BB107FEA6BF"/>
        <xdr:cNvPicPr>
          <a:picLocks noChangeAspect="1"/>
        </xdr:cNvPicPr>
      </xdr:nvPicPr>
      <xdr:blipFill>
        <a:blip r:embed="rId57"/>
        <a:stretch>
          <a:fillRect/>
        </a:stretch>
      </xdr:blipFill>
      <xdr:spPr>
        <a:xfrm>
          <a:off x="2922270" y="60299600"/>
          <a:ext cx="3415665" cy="2513330"/>
        </a:xfrm>
        <a:prstGeom prst="rect">
          <a:avLst/>
        </a:prstGeom>
      </xdr:spPr>
    </xdr:pic>
  </etc:cellImage>
  <etc:cellImage>
    <xdr:pic>
      <xdr:nvPicPr>
        <xdr:cNvPr id="69" name="ID_779F9F8E48DD4859B6837C7E53DE0E65"/>
        <xdr:cNvPicPr>
          <a:picLocks noChangeAspect="1"/>
        </xdr:cNvPicPr>
      </xdr:nvPicPr>
      <xdr:blipFill>
        <a:blip r:embed="rId58"/>
        <a:stretch>
          <a:fillRect/>
        </a:stretch>
      </xdr:blipFill>
      <xdr:spPr>
        <a:xfrm>
          <a:off x="2922270" y="59410600"/>
          <a:ext cx="3186430" cy="2484120"/>
        </a:xfrm>
        <a:prstGeom prst="rect">
          <a:avLst/>
        </a:prstGeom>
      </xdr:spPr>
    </xdr:pic>
  </etc:cellImage>
  <etc:cellImage>
    <xdr:pic>
      <xdr:nvPicPr>
        <xdr:cNvPr id="70" name="ID_0341B8C1A1F74EAAA5124E25990B00BE"/>
        <xdr:cNvPicPr>
          <a:picLocks noChangeAspect="1"/>
        </xdr:cNvPicPr>
      </xdr:nvPicPr>
      <xdr:blipFill>
        <a:blip r:embed="rId59"/>
        <a:stretch>
          <a:fillRect/>
        </a:stretch>
      </xdr:blipFill>
      <xdr:spPr>
        <a:xfrm>
          <a:off x="2922270" y="62966600"/>
          <a:ext cx="3705225" cy="2828925"/>
        </a:xfrm>
        <a:prstGeom prst="rect">
          <a:avLst/>
        </a:prstGeom>
      </xdr:spPr>
    </xdr:pic>
  </etc:cellImage>
  <etc:cellImage>
    <xdr:pic>
      <xdr:nvPicPr>
        <xdr:cNvPr id="71" name="ID_9047FD450DF745C59508D73ACCABE9FB" descr="365e170706de485a07529872e4ff1a32"/>
        <xdr:cNvPicPr>
          <a:picLocks noChangeAspect="1"/>
        </xdr:cNvPicPr>
      </xdr:nvPicPr>
      <xdr:blipFill>
        <a:blip r:embed="rId60"/>
        <a:stretch>
          <a:fillRect/>
        </a:stretch>
      </xdr:blipFill>
      <xdr:spPr>
        <a:xfrm>
          <a:off x="3242310" y="64228345"/>
          <a:ext cx="2434590" cy="2062480"/>
        </a:xfrm>
        <a:prstGeom prst="rect">
          <a:avLst/>
        </a:prstGeom>
      </xdr:spPr>
    </xdr:pic>
  </etc:cellImage>
  <etc:cellImage>
    <xdr:pic>
      <xdr:nvPicPr>
        <xdr:cNvPr id="72" name="ID_24585957D0DB4BF197FFD97C1C5C9AA2" descr="7282c07d2d388d3bad95b1216865feb5"/>
        <xdr:cNvPicPr>
          <a:picLocks noChangeAspect="1"/>
        </xdr:cNvPicPr>
      </xdr:nvPicPr>
      <xdr:blipFill>
        <a:blip r:embed="rId61"/>
        <a:stretch>
          <a:fillRect/>
        </a:stretch>
      </xdr:blipFill>
      <xdr:spPr>
        <a:xfrm>
          <a:off x="3051810" y="62173485"/>
          <a:ext cx="2138680" cy="2014855"/>
        </a:xfrm>
        <a:prstGeom prst="rect">
          <a:avLst/>
        </a:prstGeom>
      </xdr:spPr>
    </xdr:pic>
  </etc:cellImage>
  <etc:cellImage>
    <xdr:pic>
      <xdr:nvPicPr>
        <xdr:cNvPr id="73" name="ID_F0835E267A8D45198A29593CD89AF35F" descr="6f3f7076bee3a08d2a79a27bfcae198f"/>
        <xdr:cNvPicPr>
          <a:picLocks noChangeAspect="1"/>
        </xdr:cNvPicPr>
      </xdr:nvPicPr>
      <xdr:blipFill>
        <a:blip r:embed="rId62"/>
        <a:stretch>
          <a:fillRect/>
        </a:stretch>
      </xdr:blipFill>
      <xdr:spPr>
        <a:xfrm>
          <a:off x="16232505" y="64021335"/>
          <a:ext cx="2120265" cy="1624965"/>
        </a:xfrm>
        <a:prstGeom prst="rect">
          <a:avLst/>
        </a:prstGeom>
      </xdr:spPr>
    </xdr:pic>
  </etc:cellImage>
  <etc:cellImage>
    <xdr:pic>
      <xdr:nvPicPr>
        <xdr:cNvPr id="74" name="ID_10F92D121E834126861D5E1CA205A4F7" descr="0dbc6c137bfb8b0a6765f61bbebcd939"/>
        <xdr:cNvPicPr>
          <a:picLocks noChangeAspect="1"/>
        </xdr:cNvPicPr>
      </xdr:nvPicPr>
      <xdr:blipFill>
        <a:blip r:embed="rId63"/>
        <a:stretch>
          <a:fillRect/>
        </a:stretch>
      </xdr:blipFill>
      <xdr:spPr>
        <a:xfrm>
          <a:off x="3103880" y="69037200"/>
          <a:ext cx="5657850" cy="10123170"/>
        </a:xfrm>
        <a:prstGeom prst="rect">
          <a:avLst/>
        </a:prstGeom>
      </xdr:spPr>
    </xdr:pic>
  </etc:cellImage>
  <etc:cellImage>
    <xdr:pic>
      <xdr:nvPicPr>
        <xdr:cNvPr id="75" name="ID_42B706177F0843B49BBEC76FC60CEB59" descr="e0a1d531fccb302e2b81da048a92dd3b"/>
        <xdr:cNvPicPr>
          <a:picLocks noChangeAspect="1"/>
        </xdr:cNvPicPr>
      </xdr:nvPicPr>
      <xdr:blipFill>
        <a:blip r:embed="rId64"/>
        <a:stretch>
          <a:fillRect/>
        </a:stretch>
      </xdr:blipFill>
      <xdr:spPr>
        <a:xfrm>
          <a:off x="3242310" y="67904995"/>
          <a:ext cx="7626350" cy="7666355"/>
        </a:xfrm>
        <a:prstGeom prst="rect">
          <a:avLst/>
        </a:prstGeom>
      </xdr:spPr>
    </xdr:pic>
  </etc:cellImage>
  <etc:cellImage>
    <xdr:pic>
      <xdr:nvPicPr>
        <xdr:cNvPr id="76" name="ID_A800F9F59C9A46F3A0EDD1495AD3D487" descr="89d3a56ca4181f5aa7b57b452f2167c4"/>
        <xdr:cNvPicPr>
          <a:picLocks noChangeAspect="1"/>
        </xdr:cNvPicPr>
      </xdr:nvPicPr>
      <xdr:blipFill>
        <a:blip r:embed="rId65"/>
        <a:stretch>
          <a:fillRect/>
        </a:stretch>
      </xdr:blipFill>
      <xdr:spPr>
        <a:xfrm>
          <a:off x="2965450" y="67085210"/>
          <a:ext cx="9394190" cy="10116185"/>
        </a:xfrm>
        <a:prstGeom prst="rect">
          <a:avLst/>
        </a:prstGeom>
      </xdr:spPr>
    </xdr:pic>
  </etc:cellImage>
  <etc:cellImage>
    <xdr:pic>
      <xdr:nvPicPr>
        <xdr:cNvPr id="77" name="ID_C4DAA9D1245F4A959CABA9441564C9E0" descr="e471349c2a3d5b7391f178e398451e42"/>
        <xdr:cNvPicPr>
          <a:picLocks noChangeAspect="1"/>
        </xdr:cNvPicPr>
      </xdr:nvPicPr>
      <xdr:blipFill>
        <a:blip r:embed="rId66"/>
        <a:stretch>
          <a:fillRect/>
        </a:stretch>
      </xdr:blipFill>
      <xdr:spPr>
        <a:xfrm>
          <a:off x="2922270" y="70218300"/>
          <a:ext cx="2133600" cy="2809875"/>
        </a:xfrm>
        <a:prstGeom prst="rect">
          <a:avLst/>
        </a:prstGeom>
      </xdr:spPr>
    </xdr:pic>
  </etc:cellImage>
  <etc:cellImage>
    <xdr:pic>
      <xdr:nvPicPr>
        <xdr:cNvPr id="78" name="ID_FEBE3365E73D4C1B8944952D8836C4DD" descr="15145eea8e014318a0a4d7ff5fdcac23"/>
        <xdr:cNvPicPr>
          <a:picLocks noChangeAspect="1"/>
        </xdr:cNvPicPr>
      </xdr:nvPicPr>
      <xdr:blipFill>
        <a:blip r:embed="rId67"/>
        <a:stretch>
          <a:fillRect/>
        </a:stretch>
      </xdr:blipFill>
      <xdr:spPr>
        <a:xfrm>
          <a:off x="2922270" y="71107300"/>
          <a:ext cx="3400425" cy="2495550"/>
        </a:xfrm>
        <a:prstGeom prst="rect">
          <a:avLst/>
        </a:prstGeom>
      </xdr:spPr>
    </xdr:pic>
  </etc:cellImage>
  <etc:cellImage>
    <xdr:pic>
      <xdr:nvPicPr>
        <xdr:cNvPr id="79" name="ID_A0C05B7EBC454573B961F8F2E9A5C0C5" descr="b4474be8004754edbece5bfcba7c2a3f"/>
        <xdr:cNvPicPr>
          <a:picLocks noChangeAspect="1"/>
        </xdr:cNvPicPr>
      </xdr:nvPicPr>
      <xdr:blipFill>
        <a:blip r:embed="rId68"/>
        <a:stretch>
          <a:fillRect/>
        </a:stretch>
      </xdr:blipFill>
      <xdr:spPr>
        <a:xfrm>
          <a:off x="2922270" y="71996300"/>
          <a:ext cx="3228975" cy="2581275"/>
        </a:xfrm>
        <a:prstGeom prst="rect">
          <a:avLst/>
        </a:prstGeom>
      </xdr:spPr>
    </xdr:pic>
  </etc:cellImage>
  <etc:cellImage>
    <xdr:pic>
      <xdr:nvPicPr>
        <xdr:cNvPr id="80" name="ID_5D2E7A42D81D466A87642A61193CF1AA" descr="629d67f52b7e12a9945b012225783383"/>
        <xdr:cNvPicPr>
          <a:picLocks noChangeAspect="1"/>
        </xdr:cNvPicPr>
      </xdr:nvPicPr>
      <xdr:blipFill>
        <a:blip r:embed="rId69"/>
        <a:stretch>
          <a:fillRect/>
        </a:stretch>
      </xdr:blipFill>
      <xdr:spPr>
        <a:xfrm>
          <a:off x="2922270" y="72885300"/>
          <a:ext cx="1486535" cy="1967865"/>
        </a:xfrm>
        <a:prstGeom prst="rect">
          <a:avLst/>
        </a:prstGeom>
      </xdr:spPr>
    </xdr:pic>
  </etc:cellImage>
  <etc:cellImage>
    <xdr:pic>
      <xdr:nvPicPr>
        <xdr:cNvPr id="81" name="ID_D472B17151B84477BBF5347BF9F83917" descr="119dfbbef91a7a395520fa490f18bcd1"/>
        <xdr:cNvPicPr>
          <a:picLocks noChangeAspect="1"/>
        </xdr:cNvPicPr>
      </xdr:nvPicPr>
      <xdr:blipFill>
        <a:blip r:embed="rId70"/>
        <a:stretch>
          <a:fillRect/>
        </a:stretch>
      </xdr:blipFill>
      <xdr:spPr>
        <a:xfrm>
          <a:off x="2922270" y="75044300"/>
          <a:ext cx="2048510" cy="2566670"/>
        </a:xfrm>
        <a:prstGeom prst="rect">
          <a:avLst/>
        </a:prstGeom>
      </xdr:spPr>
    </xdr:pic>
  </etc:cellImage>
  <etc:cellImage>
    <xdr:pic>
      <xdr:nvPicPr>
        <xdr:cNvPr id="82" name="ID_B657581FCCC54566B32E9503895DC1E5" descr="0c35b09ec8a4c4c7ff2ff8f46c31edb7"/>
        <xdr:cNvPicPr>
          <a:picLocks noChangeAspect="1"/>
        </xdr:cNvPicPr>
      </xdr:nvPicPr>
      <xdr:blipFill>
        <a:blip r:embed="rId71"/>
        <a:stretch>
          <a:fillRect/>
        </a:stretch>
      </xdr:blipFill>
      <xdr:spPr>
        <a:xfrm>
          <a:off x="2922270" y="75933300"/>
          <a:ext cx="2184400" cy="2566035"/>
        </a:xfrm>
        <a:prstGeom prst="rect">
          <a:avLst/>
        </a:prstGeom>
      </xdr:spPr>
    </xdr:pic>
  </etc:cellImage>
  <etc:cellImage>
    <xdr:pic>
      <xdr:nvPicPr>
        <xdr:cNvPr id="83" name="ID_B6D5ABB3CFB64A2E9049E9D37A2A3DFF" descr="03af57b96c98f66f4ccbd223a72c7ccd"/>
        <xdr:cNvPicPr>
          <a:picLocks noChangeAspect="1"/>
        </xdr:cNvPicPr>
      </xdr:nvPicPr>
      <xdr:blipFill>
        <a:blip r:embed="rId72"/>
        <a:stretch>
          <a:fillRect/>
        </a:stretch>
      </xdr:blipFill>
      <xdr:spPr>
        <a:xfrm>
          <a:off x="2922270" y="76822300"/>
          <a:ext cx="1943735" cy="2003425"/>
        </a:xfrm>
        <a:prstGeom prst="rect">
          <a:avLst/>
        </a:prstGeom>
      </xdr:spPr>
    </xdr:pic>
  </etc:cellImage>
  <etc:cellImage>
    <xdr:pic>
      <xdr:nvPicPr>
        <xdr:cNvPr id="84" name="ID_3ECCF536EEAE45D6A2603256F88BB69F" descr="e5636c7bb675dd7e5173f9c9a48105b3"/>
        <xdr:cNvPicPr>
          <a:picLocks noChangeAspect="1"/>
        </xdr:cNvPicPr>
      </xdr:nvPicPr>
      <xdr:blipFill>
        <a:blip r:embed="rId73"/>
        <a:srcRect l="14127" t="3464"/>
        <a:stretch>
          <a:fillRect/>
        </a:stretch>
      </xdr:blipFill>
      <xdr:spPr>
        <a:xfrm>
          <a:off x="2922270" y="77711300"/>
          <a:ext cx="3964305" cy="2477770"/>
        </a:xfrm>
        <a:prstGeom prst="rect">
          <a:avLst/>
        </a:prstGeom>
      </xdr:spPr>
    </xdr:pic>
  </etc:cellImage>
  <etc:cellImage>
    <xdr:pic>
      <xdr:nvPicPr>
        <xdr:cNvPr id="85" name="ID_60F6459C7AF8470E802969DAD54DCB0B" descr="3aa4a7d0922d3dd9c7c55dd584efd6e2"/>
        <xdr:cNvPicPr>
          <a:picLocks noChangeAspect="1"/>
        </xdr:cNvPicPr>
      </xdr:nvPicPr>
      <xdr:blipFill>
        <a:blip r:embed="rId74"/>
        <a:stretch>
          <a:fillRect/>
        </a:stretch>
      </xdr:blipFill>
      <xdr:spPr>
        <a:xfrm>
          <a:off x="3242310" y="79007335"/>
          <a:ext cx="5996940" cy="2544445"/>
        </a:xfrm>
        <a:prstGeom prst="rect">
          <a:avLst/>
        </a:prstGeom>
      </xdr:spPr>
    </xdr:pic>
  </etc:cellImage>
  <etc:cellImage>
    <xdr:pic>
      <xdr:nvPicPr>
        <xdr:cNvPr id="86" name="ID_A808EE9E486246B4AAE1FF6196E6B243" descr="81f28b24ba4d6d118ef579c395dee086"/>
        <xdr:cNvPicPr>
          <a:picLocks noChangeAspect="1"/>
        </xdr:cNvPicPr>
      </xdr:nvPicPr>
      <xdr:blipFill>
        <a:blip r:embed="rId75"/>
        <a:stretch>
          <a:fillRect/>
        </a:stretch>
      </xdr:blipFill>
      <xdr:spPr>
        <a:xfrm>
          <a:off x="2922270" y="79489300"/>
          <a:ext cx="2009775" cy="2152650"/>
        </a:xfrm>
        <a:prstGeom prst="rect">
          <a:avLst/>
        </a:prstGeom>
      </xdr:spPr>
    </xdr:pic>
  </etc:cellImage>
  <etc:cellImage>
    <xdr:pic>
      <xdr:nvPicPr>
        <xdr:cNvPr id="87" name="ID_C1EB57CFE0F8406BAF331E1D40BAC339" descr="e0de6c6eacd7dfd0d6b256ef64d02b26"/>
        <xdr:cNvPicPr>
          <a:picLocks noChangeAspect="1"/>
        </xdr:cNvPicPr>
      </xdr:nvPicPr>
      <xdr:blipFill>
        <a:blip r:embed="rId76"/>
        <a:stretch>
          <a:fillRect/>
        </a:stretch>
      </xdr:blipFill>
      <xdr:spPr>
        <a:xfrm>
          <a:off x="3502025" y="80785335"/>
          <a:ext cx="10034270" cy="10116185"/>
        </a:xfrm>
        <a:prstGeom prst="rect">
          <a:avLst/>
        </a:prstGeom>
      </xdr:spPr>
    </xdr:pic>
  </etc:cellImage>
  <etc:cellImage>
    <xdr:pic>
      <xdr:nvPicPr>
        <xdr:cNvPr id="88" name="ID_6164B853DE9E4F47A05F0BECB065129C" descr="d316ced94fe26803f7ac20b02ced8f25"/>
        <xdr:cNvPicPr>
          <a:picLocks noChangeAspect="1"/>
        </xdr:cNvPicPr>
      </xdr:nvPicPr>
      <xdr:blipFill>
        <a:blip r:embed="rId77"/>
        <a:stretch>
          <a:fillRect/>
        </a:stretch>
      </xdr:blipFill>
      <xdr:spPr>
        <a:xfrm>
          <a:off x="3249295" y="82973545"/>
          <a:ext cx="4965700" cy="2324100"/>
        </a:xfrm>
        <a:prstGeom prst="rect">
          <a:avLst/>
        </a:prstGeom>
      </xdr:spPr>
    </xdr:pic>
  </etc:cellImage>
  <etc:cellImage>
    <xdr:pic>
      <xdr:nvPicPr>
        <xdr:cNvPr id="91" name="ID_2EA258BF0D3D42B4B51D3E80854D8D13" descr="3ce7bc75181bfe1625d08576233328d8"/>
        <xdr:cNvPicPr>
          <a:picLocks noChangeAspect="1"/>
        </xdr:cNvPicPr>
      </xdr:nvPicPr>
      <xdr:blipFill>
        <a:blip r:embed="rId78"/>
        <a:stretch>
          <a:fillRect/>
        </a:stretch>
      </xdr:blipFill>
      <xdr:spPr>
        <a:xfrm>
          <a:off x="3063875" y="85623400"/>
          <a:ext cx="2272030" cy="3463925"/>
        </a:xfrm>
        <a:prstGeom prst="rect">
          <a:avLst/>
        </a:prstGeom>
      </xdr:spPr>
    </xdr:pic>
  </etc:cellImage>
  <etc:cellImage>
    <xdr:pic>
      <xdr:nvPicPr>
        <xdr:cNvPr id="94" name="ID_F3F37811E8B44F179CA782F87B812EE4" descr="53acd8b6e8ded2920442020544594c72"/>
        <xdr:cNvPicPr>
          <a:picLocks noChangeAspect="1"/>
        </xdr:cNvPicPr>
      </xdr:nvPicPr>
      <xdr:blipFill>
        <a:blip r:embed="rId79"/>
        <a:stretch>
          <a:fillRect/>
        </a:stretch>
      </xdr:blipFill>
      <xdr:spPr>
        <a:xfrm>
          <a:off x="3282315" y="91653360"/>
          <a:ext cx="1485265" cy="2384425"/>
        </a:xfrm>
        <a:prstGeom prst="rect">
          <a:avLst/>
        </a:prstGeom>
      </xdr:spPr>
    </xdr:pic>
  </etc:cellImage>
  <etc:cellImage>
    <xdr:pic>
      <xdr:nvPicPr>
        <xdr:cNvPr id="96" name="ID_140B63B7FA764F2C89B1A0E9713DE27E" descr="0185fbfa752c1f8989dc89fe5d1ec301"/>
        <xdr:cNvPicPr>
          <a:picLocks noChangeAspect="1"/>
        </xdr:cNvPicPr>
      </xdr:nvPicPr>
      <xdr:blipFill>
        <a:blip r:embed="rId80"/>
        <a:stretch>
          <a:fillRect/>
        </a:stretch>
      </xdr:blipFill>
      <xdr:spPr>
        <a:xfrm>
          <a:off x="3380740" y="87612220"/>
          <a:ext cx="7622540" cy="7628890"/>
        </a:xfrm>
        <a:prstGeom prst="rect">
          <a:avLst/>
        </a:prstGeom>
      </xdr:spPr>
    </xdr:pic>
  </etc:cellImage>
  <etc:cellImage>
    <xdr:pic>
      <xdr:nvPicPr>
        <xdr:cNvPr id="97" name="ID_A1B5A38B7AA540B6881D1B29F51CF529" descr="e4a847ba494fd2fad744c4740f6bafd5"/>
        <xdr:cNvPicPr>
          <a:picLocks noChangeAspect="1"/>
        </xdr:cNvPicPr>
      </xdr:nvPicPr>
      <xdr:blipFill>
        <a:blip r:embed="rId81"/>
        <a:stretch>
          <a:fillRect/>
        </a:stretch>
      </xdr:blipFill>
      <xdr:spPr>
        <a:xfrm>
          <a:off x="3108325" y="89811225"/>
          <a:ext cx="5138420" cy="5134610"/>
        </a:xfrm>
        <a:prstGeom prst="rect">
          <a:avLst/>
        </a:prstGeom>
      </xdr:spPr>
    </xdr:pic>
  </etc:cellImage>
  <etc:cellImage>
    <xdr:pic>
      <xdr:nvPicPr>
        <xdr:cNvPr id="98" name="ID_6EEBF7DCF2B645A282BA38F49D8C8890" descr="d0abe9f06de0283c647330a887f5cb84"/>
        <xdr:cNvPicPr>
          <a:picLocks noChangeAspect="1"/>
        </xdr:cNvPicPr>
      </xdr:nvPicPr>
      <xdr:blipFill>
        <a:blip r:embed="rId82"/>
        <a:stretch>
          <a:fillRect/>
        </a:stretch>
      </xdr:blipFill>
      <xdr:spPr>
        <a:xfrm>
          <a:off x="5078095" y="89919810"/>
          <a:ext cx="7175500" cy="8186420"/>
        </a:xfrm>
        <a:prstGeom prst="rect">
          <a:avLst/>
        </a:prstGeom>
      </xdr:spPr>
    </xdr:pic>
  </etc:cellImage>
</etc:cellImages>
</file>

<file path=xl/sharedStrings.xml><?xml version="1.0" encoding="utf-8"?>
<sst xmlns="http://schemas.openxmlformats.org/spreadsheetml/2006/main" count="360" uniqueCount="217">
  <si>
    <t>YiFUN LIFE+MINI MUNDO+AUSTRALIA</t>
  </si>
  <si>
    <t>设计师：</t>
  </si>
  <si>
    <t>商务：</t>
  </si>
  <si>
    <t>删除</t>
  </si>
  <si>
    <t>新增</t>
  </si>
  <si>
    <t>1、图片大小：宽2.5CM*高2.3CM
2、字体：宋体，字号：12
3、单元格大小及位置勿随意改动
4、行单元格不够时，直接插入，再用格式刷同步格式
5、尺寸书写规则：长*宽*高
6、设备-防护软包-吊挂/广告-地面-壁纸</t>
  </si>
  <si>
    <t>ZENA</t>
  </si>
  <si>
    <t>WINNIE</t>
  </si>
  <si>
    <t>修改
数量/尺寸</t>
  </si>
  <si>
    <t>客户自理</t>
  </si>
  <si>
    <t>序号
No.</t>
  </si>
  <si>
    <t>款号
Item Number</t>
  </si>
  <si>
    <t>产品名称
Product Name</t>
  </si>
  <si>
    <t>图片展示
Product Name</t>
  </si>
  <si>
    <t>玩具品牌
Toy Brands</t>
  </si>
  <si>
    <t>规格/尺寸
Specifications
/Dimensions</t>
  </si>
  <si>
    <t>单位
Unit</t>
  </si>
  <si>
    <t>数量
Quantity</t>
  </si>
  <si>
    <t>成本单价
RMB</t>
  </si>
  <si>
    <t>成本价
RMB</t>
  </si>
  <si>
    <t>单价
RMB</t>
  </si>
  <si>
    <t>合计金额
RMB</t>
  </si>
  <si>
    <t>美元单价
Unit Price
(USD)</t>
  </si>
  <si>
    <t>美元合计total
(USD)</t>
  </si>
  <si>
    <t>区域小计
Subtotal
(USD)</t>
  </si>
  <si>
    <t>分公司价
(USD)</t>
  </si>
  <si>
    <t>备注
Notes</t>
  </si>
  <si>
    <t>工艺做法</t>
  </si>
  <si>
    <t>体积
Volume</t>
  </si>
  <si>
    <t>PRINCESS(HAIR DRESSER&amp;MAKEUP) AREA</t>
  </si>
  <si>
    <t>Y10441</t>
  </si>
  <si>
    <t>Double-Sided Makeup Table</t>
  </si>
  <si>
    <t>STANDARD ITEM</t>
  </si>
  <si>
    <t>PCS</t>
  </si>
  <si>
    <t>Y10434</t>
  </si>
  <si>
    <t>Round Makeup Table Set</t>
  </si>
  <si>
    <t>Y10445</t>
  </si>
  <si>
    <t>Fitting Room</t>
  </si>
  <si>
    <t>立体图案
平面图案</t>
  </si>
  <si>
    <t>Y10447</t>
  </si>
  <si>
    <t>Wardrobe</t>
  </si>
  <si>
    <t>Y10436</t>
  </si>
  <si>
    <t>lipstick Stool</t>
  </si>
  <si>
    <t>是否发光？</t>
  </si>
  <si>
    <t>Y10442</t>
  </si>
  <si>
    <t>Bread Stool</t>
  </si>
  <si>
    <t>Y10426</t>
  </si>
  <si>
    <t>Accessory Display Cabinet</t>
  </si>
  <si>
    <t>Y10456</t>
  </si>
  <si>
    <t>Portrait Photo Booth (2-Person)</t>
  </si>
  <si>
    <t>Y10459</t>
  </si>
  <si>
    <t>Square Stool</t>
  </si>
  <si>
    <t>Y10448</t>
  </si>
  <si>
    <t>Wall-mounted Makeup Mirror</t>
  </si>
  <si>
    <t>Y10451</t>
  </si>
  <si>
    <t>Princess Makeup Chair</t>
  </si>
  <si>
    <t>Y10449</t>
  </si>
  <si>
    <t>Wall Cabinet</t>
  </si>
  <si>
    <t>Y10454</t>
  </si>
  <si>
    <t>AR Photo Booth</t>
  </si>
  <si>
    <t>CAFE&amp;ICE-CREAM AREA</t>
  </si>
  <si>
    <t>Y10918</t>
  </si>
  <si>
    <t>Cafe Ingredient Counter</t>
  </si>
  <si>
    <t>Y10920</t>
  </si>
  <si>
    <t>Cafe Photo Spot Counter</t>
  </si>
  <si>
    <t>Y10937</t>
  </si>
  <si>
    <t>ce Cream Wall Display Rack</t>
  </si>
  <si>
    <t>Y10934</t>
  </si>
  <si>
    <t>Ice Cream Menu Stand</t>
  </si>
  <si>
    <t>Y10936</t>
  </si>
  <si>
    <t>loe Cream Toppings Station</t>
  </si>
  <si>
    <t>Y10935</t>
  </si>
  <si>
    <t>Fried lce Cream Table</t>
  </si>
  <si>
    <t>Y10938</t>
  </si>
  <si>
    <t>lce Cream Area Table &amp; Chairs Set</t>
  </si>
  <si>
    <t>SETS</t>
  </si>
  <si>
    <t>BAKERY AREA</t>
  </si>
  <si>
    <t>Y10940</t>
  </si>
  <si>
    <t>Cake Display Table - Short Version</t>
  </si>
  <si>
    <t>Y10941</t>
  </si>
  <si>
    <t>Oven</t>
  </si>
  <si>
    <t>Y10906</t>
  </si>
  <si>
    <t>Standing Bread Cabinet</t>
  </si>
  <si>
    <t>Y10907</t>
  </si>
  <si>
    <t>Tray Rack</t>
  </si>
  <si>
    <t>Y10645</t>
  </si>
  <si>
    <t>Hospiatai Stools</t>
  </si>
  <si>
    <t>Y10905</t>
  </si>
  <si>
    <t>Bread Island Cabinet</t>
  </si>
  <si>
    <t>KITCHEN AREA</t>
  </si>
  <si>
    <t>Y10177</t>
  </si>
  <si>
    <t>kitchen(with monitor)</t>
  </si>
  <si>
    <t>Y10172</t>
  </si>
  <si>
    <t>kitchen island worktop</t>
  </si>
  <si>
    <t>Y10801</t>
  </si>
  <si>
    <t>Grilling Table</t>
  </si>
  <si>
    <t>MARKET AREA</t>
  </si>
  <si>
    <t>Y10357</t>
  </si>
  <si>
    <t>Grid Shelf A</t>
  </si>
  <si>
    <t>Y10358</t>
  </si>
  <si>
    <t>Vertical Dual-Sensor Cashier Desk</t>
  </si>
  <si>
    <t>Y10359</t>
  </si>
  <si>
    <t>Grid Shelf B</t>
  </si>
  <si>
    <t>Y10351</t>
  </si>
  <si>
    <t>Fresh Produce Cabinet</t>
  </si>
  <si>
    <t>Y119001</t>
  </si>
  <si>
    <t>Flower Arrangement Table</t>
  </si>
  <si>
    <t>Y119006</t>
  </si>
  <si>
    <t>Small Flower Stand</t>
  </si>
  <si>
    <t>CAR REPAIR AREA</t>
  </si>
  <si>
    <t>Y10535</t>
  </si>
  <si>
    <t>Mechanic Wall And Cabinet</t>
  </si>
  <si>
    <t>Y10562</t>
  </si>
  <si>
    <t>Repair Frame With Lift</t>
  </si>
  <si>
    <t>Y10536</t>
  </si>
  <si>
    <t>Tyre Rack</t>
  </si>
  <si>
    <t>BANK AREA</t>
  </si>
  <si>
    <t>ATM</t>
  </si>
  <si>
    <t>FRONT DESK</t>
  </si>
  <si>
    <t>GOLDEN COIN SET</t>
  </si>
  <si>
    <t>HOSPITAL AREA(HUMAN&amp;PET）</t>
  </si>
  <si>
    <t>Y10703</t>
  </si>
  <si>
    <t>Petal Pet Climbing Frame</t>
  </si>
  <si>
    <t>Y10701</t>
  </si>
  <si>
    <t>PET NEST</t>
  </si>
  <si>
    <t>Y10751</t>
  </si>
  <si>
    <t>PET FOOD DISPLAY TABLE</t>
  </si>
  <si>
    <t>Y10641</t>
  </si>
  <si>
    <t>CT Scanner (with screen)</t>
  </si>
  <si>
    <t>Y10644</t>
  </si>
  <si>
    <t>Acrylic Medicine Cabinet</t>
  </si>
  <si>
    <t>Y10643</t>
  </si>
  <si>
    <t>Hospital Consultation Desk (with soreen)</t>
  </si>
  <si>
    <t>Y10638</t>
  </si>
  <si>
    <t>Medical Stools</t>
  </si>
  <si>
    <t>Y10642</t>
  </si>
  <si>
    <t>Doctor's Wardrobe</t>
  </si>
  <si>
    <t>Y10650</t>
  </si>
  <si>
    <t>Medicine Inspection Counter</t>
  </si>
  <si>
    <t>POLICE AREA</t>
  </si>
  <si>
    <t>Y10553</t>
  </si>
  <si>
    <t>Multi-Functional Police Wardrobe</t>
  </si>
  <si>
    <t>Y10538</t>
  </si>
  <si>
    <t>Police interrogation Room</t>
  </si>
  <si>
    <t>Y10526</t>
  </si>
  <si>
    <t>Police Car</t>
  </si>
  <si>
    <t>Y10502</t>
  </si>
  <si>
    <t>Police Station Reception</t>
  </si>
  <si>
    <t>Y10605</t>
  </si>
  <si>
    <t>Chair</t>
  </si>
  <si>
    <t>Y117006</t>
  </si>
  <si>
    <t>SECURITY GATE</t>
  </si>
  <si>
    <t>FIRE STATION</t>
  </si>
  <si>
    <t>Y105112</t>
  </si>
  <si>
    <t>Fire Alarm Booth</t>
  </si>
  <si>
    <t>Y105113</t>
  </si>
  <si>
    <t>Fire Equipment Storage</t>
  </si>
  <si>
    <t>Y105114</t>
  </si>
  <si>
    <t>Fire Command Desk</t>
  </si>
  <si>
    <t>Y105117</t>
  </si>
  <si>
    <t>Fire Truck Cabin</t>
  </si>
  <si>
    <t>Y105118</t>
  </si>
  <si>
    <t>Fire Mist Escape Tunnel</t>
  </si>
  <si>
    <t>Y105116</t>
  </si>
  <si>
    <t>Fire Truck Head</t>
  </si>
  <si>
    <t>STANDARD ITEM SIZE</t>
  </si>
  <si>
    <t>Adjust the pattern stickers to make them less childish.</t>
  </si>
  <si>
    <t>CONSTRUCTION SITE AREA</t>
  </si>
  <si>
    <t>EXCAUATOR</t>
  </si>
  <si>
    <t>【淘宝】https://e.tb.cn/h.8MZ8UhBLyu5yZdr?tk=P6rJTgqKHzS CZ057 「儿童电动挖掘机可坐人超大号遥控男孩女宝宝充电拖拉机挖土机勾机」
点击链接直接打开 或者 淘宝搜索直接打开</t>
  </si>
  <si>
    <t>TRACTOR</t>
  </si>
  <si>
    <t>【淘宝】https://e.tb.cn/h.8MZ8l8pwii5Ou1p?tk=87veTgqpmPG CZ007 「儿童电动车四轮汽车电动手扶拖拉机带斗男女孩宝宝童车越野玩具车」
点击链接直接打开 或者 淘宝搜索直接打开</t>
  </si>
  <si>
    <t>GRUE</t>
  </si>
  <si>
    <t>【淘宝】https://e.tb.cn/h.8MZivl0qK5T7rsJ?tk=CqcDTgqLiht CZ225 「儿童遥控声光塔吊塔式起重机模型男孩玩具大号电动工程车生日礼物」
点击链接直接打开 或者 淘宝搜索直接打开</t>
  </si>
  <si>
    <t>Y10595</t>
  </si>
  <si>
    <t>CONSTRUCTION SITE DIGGER TABLE</t>
  </si>
  <si>
    <t>Y105123</t>
  </si>
  <si>
    <t>CONSTRUCTION SITE BUILDING BLOCK TABLE</t>
  </si>
  <si>
    <t>Y105126</t>
  </si>
  <si>
    <t>CONSTRUCTION SITE Wardrobe</t>
  </si>
  <si>
    <t>Y10580</t>
  </si>
  <si>
    <t>CONSTRUCTION SITE EV RACKS</t>
  </si>
  <si>
    <t>FARM AREA</t>
  </si>
  <si>
    <t>Y10747</t>
  </si>
  <si>
    <t>LARGE COW</t>
  </si>
  <si>
    <t>Y10748</t>
  </si>
  <si>
    <t>CALF</t>
  </si>
  <si>
    <t>Y10723</t>
  </si>
  <si>
    <t>Baby Bottle Storage Box</t>
  </si>
  <si>
    <t>Y10756</t>
  </si>
  <si>
    <t>Chicken Lays Eggs 3.0</t>
  </si>
  <si>
    <t>Y10737</t>
  </si>
  <si>
    <t>Soft Pack Harvesting</t>
  </si>
  <si>
    <t>Y10739</t>
  </si>
  <si>
    <t>Fruit &amp; Vegetable Recognition Machine</t>
  </si>
  <si>
    <t>SOFT RIDE HORSE</t>
  </si>
  <si>
    <t>淘宝】https://e.tb.cn/h.8MZsIAv4YCZpn0m?tk=9BLpTgJbesw HU108 「可骑行卡通马溜溜车带轮子客厅创意摆件创意儿童轮滑小马生日礼物」
点击链接直接打开 或者 淘宝搜索直接打开</t>
  </si>
  <si>
    <t>AIRPLANE</t>
  </si>
  <si>
    <t>S-SIZE</t>
  </si>
  <si>
    <t>CAR STATION</t>
  </si>
  <si>
    <t>Tesla Fuel Pump</t>
  </si>
  <si>
    <t>RIDE ON CAR</t>
  </si>
  <si>
    <t>SHOE CHANGING AREA</t>
  </si>
  <si>
    <t>STORAGE CABINET(WITH PAYMENT SYSTEM)</t>
  </si>
  <si>
    <t>【淘宝】https://e.tb.cn/h.8KgVx81yDbLv5pM?tk=LBs5TTTa1qL CZ028 「定制智能相机租赁柜微信扫码联网自助数码相机共享借还柜工厂批发」
点击链接直接打开 或者 淘宝搜索直接打开</t>
  </si>
  <si>
    <t>包装费（含部分产品特定包装箱）</t>
  </si>
  <si>
    <t>国外需要</t>
  </si>
  <si>
    <t>除甲醛</t>
  </si>
  <si>
    <t>运输费（含装货不含卸货）</t>
  </si>
  <si>
    <t>安装费（含工人食宿）</t>
  </si>
  <si>
    <t>USD200/天/人</t>
  </si>
  <si>
    <t>小计（不含税）</t>
  </si>
  <si>
    <t>税额13%（可抵税）</t>
  </si>
  <si>
    <t>总计（含税）</t>
  </si>
  <si>
    <t>合计金额
（大写）</t>
  </si>
  <si>
    <t>1、不含现场地面找平（C25水泥）、墙面找平、原始墙面批灰打磨、空调消防新风等；电源拉到现场（地产类）
2、主要材料说明：
皮革：环保B1阻燃
木板：E0级环保B1阻燃
海绵：英标B1阻燃
油漆：大宝牌
不锈钢：304食品级
软垫：欧标
壁纸：防潮、防霉、加厚、B1阻燃
PVC：2MM厚高密度B1阻燃</t>
  </si>
  <si>
    <t>此报价有效期为30天，超时将重新核算；
以下为空白</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</si>
</sst>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_ "/>
    <numFmt numFmtId="178" formatCode="[DBNum2][$RMB]General;[Red][DBNum2][$RMB]General"/>
  </numFmts>
  <fonts count="33">
    <font>
      <sz val="11"/>
      <color theme="1"/>
      <name val="等线"/>
      <charset val="134"/>
      <scheme val="minor"/>
    </font>
    <font>
      <sz val="11"/>
      <color theme="1"/>
      <name val="微软雅黑"/>
      <charset val="134"/>
    </font>
    <font>
      <b/>
      <sz val="18"/>
      <color theme="0"/>
      <name val="字魂36号-正文宋楷"/>
      <charset val="134"/>
    </font>
    <font>
      <b/>
      <sz val="12"/>
      <color theme="0"/>
      <name val="字魂36号-正文宋楷"/>
      <charset val="134"/>
    </font>
    <font>
      <sz val="11"/>
      <color theme="1"/>
      <name val="字魂36号-正文宋楷"/>
      <charset val="134"/>
    </font>
    <font>
      <sz val="12"/>
      <color theme="1"/>
      <name val="微软雅黑"/>
      <charset val="134"/>
    </font>
    <font>
      <b/>
      <sz val="12"/>
      <color theme="5" tint="-0.499984740745262"/>
      <name val="字魂36号-正文宋楷"/>
      <charset val="134"/>
    </font>
    <font>
      <b/>
      <sz val="14"/>
      <color theme="5" tint="-0.499984740745262"/>
      <name val="字魂36号-正文宋楷"/>
      <charset val="134"/>
    </font>
    <font>
      <sz val="12"/>
      <name val="宋体"/>
      <charset val="134"/>
    </font>
    <font>
      <sz val="14"/>
      <name val="宋体"/>
      <charset val="134"/>
    </font>
    <font>
      <b/>
      <sz val="12"/>
      <name val="宋体"/>
      <charset val="134"/>
    </font>
    <font>
      <sz val="10"/>
      <name val="宋体"/>
      <charset val="134"/>
    </font>
    <font>
      <b/>
      <sz val="12"/>
      <name val="字魂36号-正文宋楷"/>
      <charset val="134"/>
    </font>
    <font>
      <sz val="12"/>
      <color theme="1"/>
      <name val="字魂36号-正文宋楷"/>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1">
    <fill>
      <patternFill patternType="none"/>
    </fill>
    <fill>
      <patternFill patternType="gray125"/>
    </fill>
    <fill>
      <patternFill patternType="solid">
        <fgColor theme="5" tint="-0.499984740745262"/>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theme="5" tint="0.799768059327982"/>
        <bgColor indexed="64"/>
      </patternFill>
    </fill>
    <fill>
      <patternFill patternType="solid">
        <fgColor theme="5" tint="0.799798577837458"/>
        <bgColor indexed="64"/>
      </patternFill>
    </fill>
    <fill>
      <patternFill patternType="solid">
        <fgColor theme="5"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theme="4" tint="0.399975585192419"/>
      </left>
      <right/>
      <top style="thin">
        <color theme="4" tint="0.399975585192419"/>
      </top>
      <bottom/>
      <diagonal/>
    </border>
    <border>
      <left style="thin">
        <color auto="1"/>
      </left>
      <right/>
      <top style="thin">
        <color theme="4" tint="0.399975585192419"/>
      </top>
      <bottom/>
      <diagonal/>
    </border>
    <border>
      <left style="thin">
        <color auto="1"/>
      </left>
      <right style="thin">
        <color theme="4" tint="0.399975585192419"/>
      </right>
      <top style="thin">
        <color theme="4" tint="0.399975585192419"/>
      </top>
      <bottom/>
      <diagonal/>
    </border>
    <border>
      <left style="thin">
        <color theme="4" tint="0.399975585192419"/>
      </left>
      <right/>
      <top style="thin">
        <color auto="1"/>
      </top>
      <bottom/>
      <diagonal/>
    </border>
    <border>
      <left style="thin">
        <color auto="1"/>
      </left>
      <right/>
      <top style="thin">
        <color auto="1"/>
      </top>
      <bottom/>
      <diagonal/>
    </border>
    <border>
      <left/>
      <right/>
      <top style="thin">
        <color auto="1"/>
      </top>
      <bottom/>
      <diagonal/>
    </border>
    <border>
      <left/>
      <right style="thin">
        <color theme="4" tint="0.399975585192419"/>
      </right>
      <top style="thin">
        <color auto="1"/>
      </top>
      <bottom/>
      <diagonal/>
    </border>
    <border>
      <left style="thin">
        <color auto="1"/>
      </left>
      <right style="thin">
        <color auto="1"/>
      </right>
      <top style="thin">
        <color auto="1"/>
      </top>
      <bottom style="thin">
        <color auto="1"/>
      </bottom>
      <diagonal/>
    </border>
    <border>
      <left style="thin">
        <color auto="1"/>
      </left>
      <right style="thin">
        <color theme="4" tint="0.399975585192419"/>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10" borderId="1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5"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11" borderId="17" applyNumberFormat="0" applyAlignment="0" applyProtection="0">
      <alignment vertical="center"/>
    </xf>
    <xf numFmtId="0" fontId="23" fillId="12" borderId="18" applyNumberFormat="0" applyAlignment="0" applyProtection="0">
      <alignment vertical="center"/>
    </xf>
    <xf numFmtId="0" fontId="24" fillId="12" borderId="17" applyNumberFormat="0" applyAlignment="0" applyProtection="0">
      <alignment vertical="center"/>
    </xf>
    <xf numFmtId="0" fontId="25" fillId="13" borderId="19" applyNumberFormat="0" applyAlignment="0" applyProtection="0">
      <alignment vertical="center"/>
    </xf>
    <xf numFmtId="0" fontId="26" fillId="0" borderId="20" applyNumberFormat="0" applyFill="0" applyAlignment="0" applyProtection="0">
      <alignment vertical="center"/>
    </xf>
    <xf numFmtId="0" fontId="27" fillId="0" borderId="21" applyNumberFormat="0" applyFill="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1" fillId="33" borderId="0" applyNumberFormat="0" applyBorder="0" applyAlignment="0" applyProtection="0">
      <alignment vertical="center"/>
    </xf>
    <xf numFmtId="0" fontId="32" fillId="34" borderId="0" applyNumberFormat="0" applyBorder="0" applyAlignment="0" applyProtection="0">
      <alignment vertical="center"/>
    </xf>
    <xf numFmtId="0" fontId="32" fillId="35" borderId="0" applyNumberFormat="0" applyBorder="0" applyAlignment="0" applyProtection="0">
      <alignment vertical="center"/>
    </xf>
    <xf numFmtId="0" fontId="31" fillId="36" borderId="0" applyNumberFormat="0" applyBorder="0" applyAlignment="0" applyProtection="0">
      <alignment vertical="center"/>
    </xf>
    <xf numFmtId="0" fontId="31"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1" fillId="40" borderId="0" applyNumberFormat="0" applyBorder="0" applyAlignment="0" applyProtection="0">
      <alignment vertical="center"/>
    </xf>
    <xf numFmtId="0" fontId="0" fillId="0" borderId="0">
      <alignment vertical="center"/>
    </xf>
  </cellStyleXfs>
  <cellXfs count="48">
    <xf numFmtId="0" fontId="0" fillId="0" borderId="0" xfId="0"/>
    <xf numFmtId="0" fontId="1" fillId="0" borderId="0" xfId="49" applyFont="1" applyFill="1">
      <alignment vertical="center"/>
    </xf>
    <xf numFmtId="0" fontId="1" fillId="0" borderId="0" xfId="49" applyFont="1">
      <alignment vertical="center"/>
    </xf>
    <xf numFmtId="0" fontId="2" fillId="2" borderId="0" xfId="49" applyFont="1" applyFill="1" applyAlignment="1" applyProtection="1">
      <alignment horizontal="center" vertical="center" wrapText="1"/>
      <protection locked="0"/>
    </xf>
    <xf numFmtId="0" fontId="3" fillId="2" borderId="0" xfId="49" applyFont="1" applyFill="1" applyAlignment="1" applyProtection="1">
      <alignment horizontal="center" vertical="center" wrapText="1"/>
      <protection locked="0"/>
    </xf>
    <xf numFmtId="0" fontId="4" fillId="3" borderId="0" xfId="49" applyFont="1" applyFill="1" applyAlignment="1">
      <alignment horizontal="center" vertical="center"/>
    </xf>
    <xf numFmtId="0" fontId="1" fillId="4" borderId="0" xfId="49" applyFont="1" applyFill="1" applyAlignment="1">
      <alignment horizontal="center" vertical="center"/>
    </xf>
    <xf numFmtId="0" fontId="5" fillId="0" borderId="0" xfId="49" applyFont="1" applyAlignment="1">
      <alignment horizontal="left" vertical="center" wrapText="1"/>
    </xf>
    <xf numFmtId="0" fontId="4" fillId="5" borderId="0" xfId="49" applyFont="1" applyFill="1" applyAlignment="1">
      <alignment horizontal="center" vertical="center" wrapText="1"/>
    </xf>
    <xf numFmtId="0" fontId="5" fillId="6" borderId="0" xfId="49" applyFont="1" applyFill="1" applyAlignment="1">
      <alignment horizontal="center" vertical="center" wrapText="1"/>
    </xf>
    <xf numFmtId="0" fontId="6" fillId="7" borderId="1" xfId="49" applyNumberFormat="1" applyFont="1" applyFill="1" applyBorder="1" applyAlignment="1">
      <alignment horizontal="center" vertical="center" wrapText="1"/>
    </xf>
    <xf numFmtId="0" fontId="6" fillId="7" borderId="2" xfId="49" applyNumberFormat="1" applyFont="1" applyFill="1" applyBorder="1" applyAlignment="1">
      <alignment horizontal="center" vertical="center" wrapText="1"/>
    </xf>
    <xf numFmtId="44" fontId="7" fillId="8" borderId="3" xfId="49" applyNumberFormat="1" applyFont="1" applyFill="1" applyBorder="1" applyAlignment="1">
      <alignment horizontal="center" vertical="center" wrapText="1"/>
    </xf>
    <xf numFmtId="0" fontId="4" fillId="0" borderId="0" xfId="49" applyFont="1">
      <alignment vertical="center"/>
    </xf>
    <xf numFmtId="0" fontId="5" fillId="0" borderId="0" xfId="49" applyFont="1" applyAlignment="1">
      <alignment vertical="center" wrapText="1"/>
    </xf>
    <xf numFmtId="0" fontId="8" fillId="9" borderId="4" xfId="49" applyNumberFormat="1" applyFont="1" applyFill="1" applyBorder="1" applyAlignment="1">
      <alignment horizontal="center" vertical="center" wrapText="1"/>
    </xf>
    <xf numFmtId="0" fontId="8" fillId="9" borderId="5" xfId="49" applyNumberFormat="1" applyFont="1" applyFill="1" applyBorder="1" applyAlignment="1">
      <alignment horizontal="center" vertical="center" wrapText="1"/>
    </xf>
    <xf numFmtId="0" fontId="8" fillId="9" borderId="6" xfId="49" applyNumberFormat="1" applyFont="1" applyFill="1" applyBorder="1" applyAlignment="1">
      <alignment horizontal="center" vertical="center" wrapText="1"/>
    </xf>
    <xf numFmtId="0" fontId="8" fillId="9" borderId="7" xfId="49" applyNumberFormat="1" applyFont="1" applyFill="1" applyBorder="1" applyAlignment="1">
      <alignment horizontal="center" vertical="center" wrapText="1"/>
    </xf>
    <xf numFmtId="0" fontId="8" fillId="0" borderId="4" xfId="49" applyNumberFormat="1" applyFont="1" applyBorder="1" applyAlignment="1">
      <alignment horizontal="center" vertical="center" wrapText="1"/>
    </xf>
    <xf numFmtId="0" fontId="8" fillId="0" borderId="5" xfId="49" applyNumberFormat="1" applyFont="1" applyBorder="1" applyAlignment="1">
      <alignment horizontal="center" vertical="center" wrapText="1" shrinkToFit="1"/>
    </xf>
    <xf numFmtId="0" fontId="8" fillId="0" borderId="8" xfId="49" applyNumberFormat="1" applyFont="1" applyBorder="1" applyAlignment="1">
      <alignment horizontal="center" vertical="center" wrapText="1"/>
    </xf>
    <xf numFmtId="176" fontId="8" fillId="0" borderId="5" xfId="49" applyNumberFormat="1" applyFont="1" applyBorder="1" applyAlignment="1">
      <alignment horizontal="center" vertical="center" wrapText="1" shrinkToFit="1"/>
    </xf>
    <xf numFmtId="0" fontId="8" fillId="0" borderId="9" xfId="49" applyNumberFormat="1" applyFont="1" applyBorder="1" applyAlignment="1">
      <alignment horizontal="center" vertical="center" wrapText="1" shrinkToFit="1"/>
    </xf>
    <xf numFmtId="176" fontId="8" fillId="0" borderId="10" xfId="49" applyNumberFormat="1" applyFont="1" applyBorder="1" applyAlignment="1">
      <alignment horizontal="center" vertical="center" wrapText="1" shrinkToFit="1"/>
    </xf>
    <xf numFmtId="0" fontId="8" fillId="0" borderId="5" xfId="49" applyNumberFormat="1" applyFont="1" applyFill="1" applyBorder="1" applyAlignment="1">
      <alignment horizontal="center" vertical="center" wrapText="1" shrinkToFit="1"/>
    </xf>
    <xf numFmtId="0" fontId="8" fillId="0" borderId="8" xfId="49" applyNumberFormat="1" applyFont="1" applyFill="1" applyBorder="1" applyAlignment="1">
      <alignment horizontal="center" vertical="center" wrapText="1"/>
    </xf>
    <xf numFmtId="0" fontId="8" fillId="0" borderId="9" xfId="49" applyNumberFormat="1" applyFont="1" applyFill="1" applyBorder="1" applyAlignment="1">
      <alignment horizontal="center" vertical="center" wrapText="1"/>
    </xf>
    <xf numFmtId="0" fontId="8" fillId="0" borderId="5" xfId="49" applyNumberFormat="1" applyFont="1" applyFill="1" applyBorder="1" applyAlignment="1">
      <alignment horizontal="center" vertical="center" wrapText="1"/>
    </xf>
    <xf numFmtId="0" fontId="8" fillId="0" borderId="5" xfId="49" applyNumberFormat="1" applyFont="1" applyBorder="1" applyAlignment="1">
      <alignment horizontal="center" vertical="center" wrapText="1"/>
    </xf>
    <xf numFmtId="0" fontId="8" fillId="0" borderId="9" xfId="49" applyNumberFormat="1" applyFont="1" applyBorder="1" applyAlignment="1">
      <alignment horizontal="center" vertical="center" wrapText="1"/>
    </xf>
    <xf numFmtId="0" fontId="4" fillId="0" borderId="0" xfId="49" applyFont="1" applyFill="1">
      <alignment vertical="center"/>
    </xf>
    <xf numFmtId="0" fontId="8" fillId="0" borderId="8" xfId="49" applyFont="1" applyBorder="1" applyAlignment="1" applyProtection="1">
      <alignment horizontal="center" vertical="center" wrapText="1"/>
      <protection locked="0"/>
    </xf>
    <xf numFmtId="0" fontId="9" fillId="0" borderId="8" xfId="49" applyFont="1" applyBorder="1" applyAlignment="1" applyProtection="1">
      <alignment horizontal="center" vertical="center" wrapText="1"/>
      <protection locked="0"/>
    </xf>
    <xf numFmtId="177" fontId="10" fillId="0" borderId="8" xfId="49" applyNumberFormat="1" applyFont="1" applyBorder="1" applyAlignment="1">
      <alignment horizontal="center" vertical="center" wrapText="1" shrinkToFit="1"/>
    </xf>
    <xf numFmtId="44" fontId="9" fillId="0" borderId="8" xfId="49" applyNumberFormat="1" applyFont="1" applyBorder="1" applyAlignment="1">
      <alignment horizontal="center" vertical="center" wrapText="1" shrinkToFit="1"/>
    </xf>
    <xf numFmtId="0" fontId="8" fillId="0" borderId="8" xfId="49" applyFont="1" applyBorder="1" applyAlignment="1">
      <alignment horizontal="center" vertical="center" wrapText="1" shrinkToFit="1"/>
    </xf>
    <xf numFmtId="44" fontId="9" fillId="0" borderId="8" xfId="49" applyNumberFormat="1" applyFont="1" applyBorder="1" applyAlignment="1">
      <alignment horizontal="center" vertical="center" wrapText="1"/>
    </xf>
    <xf numFmtId="44" fontId="11" fillId="0" borderId="8" xfId="49" applyNumberFormat="1" applyFont="1" applyBorder="1" applyAlignment="1">
      <alignment horizontal="center" vertical="center" wrapText="1" shrinkToFit="1"/>
    </xf>
    <xf numFmtId="0" fontId="8" fillId="0" borderId="8" xfId="49" applyFont="1" applyBorder="1" applyAlignment="1">
      <alignment horizontal="center" vertical="center" wrapText="1"/>
    </xf>
    <xf numFmtId="44" fontId="8" fillId="0" borderId="8" xfId="49" applyNumberFormat="1" applyFont="1" applyBorder="1" applyAlignment="1">
      <alignment horizontal="center" vertical="center" wrapText="1"/>
    </xf>
    <xf numFmtId="0" fontId="12" fillId="0" borderId="11" xfId="49" applyFont="1" applyBorder="1" applyAlignment="1">
      <alignment horizontal="center" vertical="center" wrapText="1"/>
    </xf>
    <xf numFmtId="0" fontId="12" fillId="0" borderId="12" xfId="49" applyFont="1" applyBorder="1" applyAlignment="1">
      <alignment horizontal="center" vertical="center" wrapText="1"/>
    </xf>
    <xf numFmtId="178" fontId="12" fillId="0" borderId="11" xfId="49" applyNumberFormat="1" applyFont="1" applyBorder="1" applyAlignment="1">
      <alignment horizontal="center" vertical="center" wrapText="1"/>
    </xf>
    <xf numFmtId="178" fontId="12" fillId="0" borderId="12" xfId="49" applyNumberFormat="1" applyFont="1" applyBorder="1" applyAlignment="1">
      <alignment horizontal="center" vertical="center" wrapText="1"/>
    </xf>
    <xf numFmtId="178" fontId="12" fillId="0" borderId="13" xfId="49" applyNumberFormat="1" applyFont="1" applyBorder="1" applyAlignment="1">
      <alignment horizontal="center" vertical="center" wrapText="1"/>
    </xf>
    <xf numFmtId="0" fontId="12" fillId="0" borderId="8" xfId="49" applyFont="1" applyBorder="1" applyAlignment="1">
      <alignment vertical="center" wrapText="1"/>
    </xf>
    <xf numFmtId="0" fontId="13" fillId="0" borderId="0" xfId="49" applyFont="1" applyAlignment="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b val="1"/>
        <i val="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media/image11.png"/><Relationship Id="rId82" Type="http://schemas.openxmlformats.org/officeDocument/2006/relationships/image" Target="media/image84.jpeg"/><Relationship Id="rId81" Type="http://schemas.openxmlformats.org/officeDocument/2006/relationships/image" Target="media/image83.jpeg"/><Relationship Id="rId80" Type="http://schemas.openxmlformats.org/officeDocument/2006/relationships/image" Target="media/image82.jpeg"/><Relationship Id="rId8" Type="http://schemas.openxmlformats.org/officeDocument/2006/relationships/image" Target="media/image10.png"/><Relationship Id="rId79" Type="http://schemas.openxmlformats.org/officeDocument/2006/relationships/image" Target="media/image81.png"/><Relationship Id="rId78" Type="http://schemas.openxmlformats.org/officeDocument/2006/relationships/image" Target="media/image80.png"/><Relationship Id="rId77" Type="http://schemas.openxmlformats.org/officeDocument/2006/relationships/image" Target="media/image79.png"/><Relationship Id="rId76" Type="http://schemas.openxmlformats.org/officeDocument/2006/relationships/image" Target="media/image78.jpeg"/><Relationship Id="rId75" Type="http://schemas.openxmlformats.org/officeDocument/2006/relationships/image" Target="media/image77.png"/><Relationship Id="rId74" Type="http://schemas.openxmlformats.org/officeDocument/2006/relationships/image" Target="media/image76.png"/><Relationship Id="rId73" Type="http://schemas.openxmlformats.org/officeDocument/2006/relationships/image" Target="media/image75.png"/><Relationship Id="rId72" Type="http://schemas.openxmlformats.org/officeDocument/2006/relationships/image" Target="media/image74.png"/><Relationship Id="rId71" Type="http://schemas.openxmlformats.org/officeDocument/2006/relationships/image" Target="media/image73.png"/><Relationship Id="rId70" Type="http://schemas.openxmlformats.org/officeDocument/2006/relationships/image" Target="media/image72.png"/><Relationship Id="rId7" Type="http://schemas.openxmlformats.org/officeDocument/2006/relationships/image" Target="media/image9.png"/><Relationship Id="rId69" Type="http://schemas.openxmlformats.org/officeDocument/2006/relationships/image" Target="media/image71.png"/><Relationship Id="rId68" Type="http://schemas.openxmlformats.org/officeDocument/2006/relationships/image" Target="media/image70.png"/><Relationship Id="rId67" Type="http://schemas.openxmlformats.org/officeDocument/2006/relationships/image" Target="media/image69.png"/><Relationship Id="rId66" Type="http://schemas.openxmlformats.org/officeDocument/2006/relationships/image" Target="media/image68.png"/><Relationship Id="rId65" Type="http://schemas.openxmlformats.org/officeDocument/2006/relationships/image" Target="media/image67.jpeg"/><Relationship Id="rId64" Type="http://schemas.openxmlformats.org/officeDocument/2006/relationships/image" Target="media/image66.jpeg"/><Relationship Id="rId63" Type="http://schemas.openxmlformats.org/officeDocument/2006/relationships/image" Target="media/image65.jpeg"/><Relationship Id="rId62" Type="http://schemas.openxmlformats.org/officeDocument/2006/relationships/image" Target="media/image64.png"/><Relationship Id="rId61" Type="http://schemas.openxmlformats.org/officeDocument/2006/relationships/image" Target="media/image63.png"/><Relationship Id="rId60" Type="http://schemas.openxmlformats.org/officeDocument/2006/relationships/image" Target="media/image62.png"/><Relationship Id="rId6" Type="http://schemas.openxmlformats.org/officeDocument/2006/relationships/image" Target="media/image8.png"/><Relationship Id="rId59" Type="http://schemas.openxmlformats.org/officeDocument/2006/relationships/image" Target="media/image61.png"/><Relationship Id="rId58" Type="http://schemas.openxmlformats.org/officeDocument/2006/relationships/image" Target="media/image60.png"/><Relationship Id="rId57" Type="http://schemas.openxmlformats.org/officeDocument/2006/relationships/image" Target="media/image59.png"/><Relationship Id="rId56" Type="http://schemas.openxmlformats.org/officeDocument/2006/relationships/image" Target="media/image58.png"/><Relationship Id="rId55" Type="http://schemas.openxmlformats.org/officeDocument/2006/relationships/image" Target="media/image57.png"/><Relationship Id="rId54" Type="http://schemas.openxmlformats.org/officeDocument/2006/relationships/image" Target="media/image56.png"/><Relationship Id="rId53" Type="http://schemas.openxmlformats.org/officeDocument/2006/relationships/image" Target="media/image55.png"/><Relationship Id="rId52" Type="http://schemas.openxmlformats.org/officeDocument/2006/relationships/image" Target="media/image54.png"/><Relationship Id="rId51" Type="http://schemas.openxmlformats.org/officeDocument/2006/relationships/image" Target="media/image53.png"/><Relationship Id="rId50" Type="http://schemas.openxmlformats.org/officeDocument/2006/relationships/image" Target="media/image52.png"/><Relationship Id="rId5" Type="http://schemas.openxmlformats.org/officeDocument/2006/relationships/image" Target="media/image7.png"/><Relationship Id="rId49" Type="http://schemas.openxmlformats.org/officeDocument/2006/relationships/image" Target="media/image51.png"/><Relationship Id="rId48" Type="http://schemas.openxmlformats.org/officeDocument/2006/relationships/image" Target="media/image50.png"/><Relationship Id="rId47" Type="http://schemas.openxmlformats.org/officeDocument/2006/relationships/image" Target="media/image49.png"/><Relationship Id="rId46" Type="http://schemas.openxmlformats.org/officeDocument/2006/relationships/image" Target="media/image48.png"/><Relationship Id="rId45" Type="http://schemas.openxmlformats.org/officeDocument/2006/relationships/image" Target="media/image47.png"/><Relationship Id="rId44" Type="http://schemas.openxmlformats.org/officeDocument/2006/relationships/image" Target="media/image46.png"/><Relationship Id="rId43" Type="http://schemas.openxmlformats.org/officeDocument/2006/relationships/image" Target="media/image45.png"/><Relationship Id="rId42" Type="http://schemas.openxmlformats.org/officeDocument/2006/relationships/image" Target="media/image44.png"/><Relationship Id="rId41" Type="http://schemas.openxmlformats.org/officeDocument/2006/relationships/image" Target="media/image43.png"/><Relationship Id="rId40" Type="http://schemas.openxmlformats.org/officeDocument/2006/relationships/image" Target="media/image42.png"/><Relationship Id="rId4" Type="http://schemas.openxmlformats.org/officeDocument/2006/relationships/image" Target="media/image6.png"/><Relationship Id="rId39" Type="http://schemas.openxmlformats.org/officeDocument/2006/relationships/image" Target="media/image41.png"/><Relationship Id="rId38" Type="http://schemas.openxmlformats.org/officeDocument/2006/relationships/image" Target="media/image40.png"/><Relationship Id="rId37" Type="http://schemas.openxmlformats.org/officeDocument/2006/relationships/image" Target="media/image39.png"/><Relationship Id="rId36" Type="http://schemas.openxmlformats.org/officeDocument/2006/relationships/image" Target="media/image38.png"/><Relationship Id="rId35" Type="http://schemas.openxmlformats.org/officeDocument/2006/relationships/image" Target="media/image37.png"/><Relationship Id="rId34" Type="http://schemas.openxmlformats.org/officeDocument/2006/relationships/image" Target="media/image36.png"/><Relationship Id="rId33" Type="http://schemas.openxmlformats.org/officeDocument/2006/relationships/image" Target="media/image35.png"/><Relationship Id="rId32" Type="http://schemas.openxmlformats.org/officeDocument/2006/relationships/image" Target="media/image34.png"/><Relationship Id="rId31" Type="http://schemas.openxmlformats.org/officeDocument/2006/relationships/image" Target="media/image33.png"/><Relationship Id="rId30" Type="http://schemas.openxmlformats.org/officeDocument/2006/relationships/image" Target="media/image32.png"/><Relationship Id="rId3" Type="http://schemas.openxmlformats.org/officeDocument/2006/relationships/image" Target="media/image5.png"/><Relationship Id="rId29" Type="http://schemas.openxmlformats.org/officeDocument/2006/relationships/image" Target="media/image31.png"/><Relationship Id="rId28" Type="http://schemas.openxmlformats.org/officeDocument/2006/relationships/image" Target="media/image30.png"/><Relationship Id="rId27" Type="http://schemas.openxmlformats.org/officeDocument/2006/relationships/image" Target="media/image29.png"/><Relationship Id="rId26" Type="http://schemas.openxmlformats.org/officeDocument/2006/relationships/image" Target="media/image28.png"/><Relationship Id="rId25" Type="http://schemas.openxmlformats.org/officeDocument/2006/relationships/image" Target="media/image27.png"/><Relationship Id="rId24" Type="http://schemas.openxmlformats.org/officeDocument/2006/relationships/image" Target="media/image26.png"/><Relationship Id="rId23" Type="http://schemas.openxmlformats.org/officeDocument/2006/relationships/image" Target="media/image25.png"/><Relationship Id="rId22" Type="http://schemas.openxmlformats.org/officeDocument/2006/relationships/image" Target="media/image24.png"/><Relationship Id="rId21" Type="http://schemas.openxmlformats.org/officeDocument/2006/relationships/image" Target="media/image23.png"/><Relationship Id="rId20" Type="http://schemas.openxmlformats.org/officeDocument/2006/relationships/image" Target="media/image22.png"/><Relationship Id="rId2" Type="http://schemas.openxmlformats.org/officeDocument/2006/relationships/image" Target="media/image4.png"/><Relationship Id="rId19" Type="http://schemas.openxmlformats.org/officeDocument/2006/relationships/image" Target="media/image21.png"/><Relationship Id="rId18" Type="http://schemas.openxmlformats.org/officeDocument/2006/relationships/image" Target="media/image20.png"/><Relationship Id="rId17" Type="http://schemas.openxmlformats.org/officeDocument/2006/relationships/image" Target="media/image19.png"/><Relationship Id="rId16" Type="http://schemas.openxmlformats.org/officeDocument/2006/relationships/image" Target="media/image18.png"/><Relationship Id="rId15" Type="http://schemas.openxmlformats.org/officeDocument/2006/relationships/image" Target="media/image17.png"/><Relationship Id="rId14" Type="http://schemas.openxmlformats.org/officeDocument/2006/relationships/image" Target="media/image16.png"/><Relationship Id="rId13" Type="http://schemas.openxmlformats.org/officeDocument/2006/relationships/image" Target="media/image15.png"/><Relationship Id="rId12" Type="http://schemas.openxmlformats.org/officeDocument/2006/relationships/image" Target="media/image14.png"/><Relationship Id="rId11" Type="http://schemas.openxmlformats.org/officeDocument/2006/relationships/image" Target="media/image13.png"/><Relationship Id="rId10" Type="http://schemas.openxmlformats.org/officeDocument/2006/relationships/image" Target="media/image12.png"/><Relationship Id="rId1" Type="http://schemas.openxmlformats.org/officeDocument/2006/relationships/image" Target="media/image3.png"/></Relationships>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www.wps.cn/officeDocument/2020/cellImage" Target="cellimag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27"/>
  <sheetViews>
    <sheetView showGridLines="0" tabSelected="1" zoomScale="70" zoomScaleNormal="70" workbookViewId="0">
      <pane ySplit="3" topLeftCell="A111" activePane="bottomLeft" state="frozen"/>
      <selection/>
      <selection pane="bottomLeft" activeCell="J83" sqref="J83"/>
    </sheetView>
  </sheetViews>
  <sheetFormatPr defaultColWidth="9" defaultRowHeight="16.5"/>
  <cols>
    <col min="1" max="1" width="5.625" style="2" customWidth="1"/>
    <col min="2" max="2" width="11.1416666666667" style="2" customWidth="1"/>
    <col min="3" max="3" width="21.5833333333333" style="2" customWidth="1"/>
    <col min="4" max="4" width="12.625" style="2" customWidth="1"/>
    <col min="5" max="5" width="11.625" style="2" customWidth="1"/>
    <col min="6" max="6" width="17.3583333333333" style="2" customWidth="1"/>
    <col min="7" max="7" width="7.25" style="2" customWidth="1"/>
    <col min="8" max="8" width="8.625" style="2" customWidth="1"/>
    <col min="9" max="10" width="11.625" style="2" customWidth="1"/>
    <col min="11" max="11" width="10.25" style="2" customWidth="1"/>
    <col min="12" max="16" width="12.625" style="2" customWidth="1"/>
    <col min="17" max="17" width="44.9916666666667" style="2" customWidth="1"/>
    <col min="18" max="18" width="14.625" style="2" customWidth="1"/>
    <col min="19" max="19" width="10.5" style="2" customWidth="1"/>
    <col min="20" max="16384" width="9" style="2"/>
  </cols>
  <sheetData>
    <row r="1" ht="30" customHeight="1" spans="1:27">
      <c r="A1" s="3" t="s">
        <v>0</v>
      </c>
      <c r="B1" s="3"/>
      <c r="C1" s="3"/>
      <c r="D1" s="3"/>
      <c r="E1" s="3"/>
      <c r="F1" s="3"/>
      <c r="G1" s="3"/>
      <c r="H1" s="3"/>
      <c r="I1" s="3"/>
      <c r="J1" s="3"/>
      <c r="K1" s="3"/>
      <c r="L1" s="3"/>
      <c r="M1" s="3"/>
      <c r="N1" s="3"/>
      <c r="O1" s="3"/>
      <c r="P1" s="3"/>
      <c r="Q1" s="4" t="s">
        <v>1</v>
      </c>
      <c r="R1" s="4"/>
      <c r="S1" s="4" t="s">
        <v>2</v>
      </c>
      <c r="T1" s="5" t="s">
        <v>3</v>
      </c>
      <c r="U1" s="6" t="s">
        <v>4</v>
      </c>
      <c r="V1" s="7" t="s">
        <v>5</v>
      </c>
      <c r="W1" s="7"/>
      <c r="X1" s="7"/>
      <c r="Y1" s="7"/>
      <c r="Z1" s="7"/>
      <c r="AA1" s="7"/>
    </row>
    <row r="2" ht="30" customHeight="1" spans="1:27">
      <c r="A2" s="3"/>
      <c r="B2" s="3"/>
      <c r="C2" s="3"/>
      <c r="D2" s="3"/>
      <c r="E2" s="3"/>
      <c r="F2" s="3"/>
      <c r="G2" s="3"/>
      <c r="H2" s="3"/>
      <c r="I2" s="3"/>
      <c r="J2" s="3"/>
      <c r="K2" s="3"/>
      <c r="L2" s="3"/>
      <c r="M2" s="3"/>
      <c r="N2" s="3"/>
      <c r="O2" s="3"/>
      <c r="P2" s="3"/>
      <c r="Q2" s="4" t="s">
        <v>6</v>
      </c>
      <c r="R2" s="4"/>
      <c r="S2" s="4" t="s">
        <v>7</v>
      </c>
      <c r="T2" s="8" t="s">
        <v>8</v>
      </c>
      <c r="U2" s="9" t="s">
        <v>9</v>
      </c>
      <c r="V2" s="7"/>
      <c r="W2" s="7"/>
      <c r="X2" s="7"/>
      <c r="Y2" s="7"/>
      <c r="Z2" s="7"/>
      <c r="AA2" s="7"/>
    </row>
    <row r="3" ht="48" customHeight="1" spans="1:27">
      <c r="A3" s="10" t="s">
        <v>10</v>
      </c>
      <c r="B3" s="11" t="s">
        <v>11</v>
      </c>
      <c r="C3" s="11" t="s">
        <v>12</v>
      </c>
      <c r="D3" s="11" t="s">
        <v>13</v>
      </c>
      <c r="E3" s="11" t="s">
        <v>14</v>
      </c>
      <c r="F3" s="11" t="s">
        <v>15</v>
      </c>
      <c r="G3" s="11" t="s">
        <v>16</v>
      </c>
      <c r="H3" s="11" t="s">
        <v>17</v>
      </c>
      <c r="I3" s="11" t="s">
        <v>18</v>
      </c>
      <c r="J3" s="11" t="s">
        <v>19</v>
      </c>
      <c r="K3" s="11" t="s">
        <v>20</v>
      </c>
      <c r="L3" s="11" t="s">
        <v>21</v>
      </c>
      <c r="M3" s="11" t="s">
        <v>22</v>
      </c>
      <c r="N3" s="11" t="s">
        <v>23</v>
      </c>
      <c r="O3" s="11" t="s">
        <v>24</v>
      </c>
      <c r="P3" s="11" t="s">
        <v>25</v>
      </c>
      <c r="Q3" s="11" t="s">
        <v>26</v>
      </c>
      <c r="R3" s="11" t="s">
        <v>27</v>
      </c>
      <c r="S3" s="12" t="s">
        <v>28</v>
      </c>
      <c r="T3" s="13"/>
      <c r="U3" s="14"/>
      <c r="V3" s="7"/>
      <c r="W3" s="7"/>
      <c r="X3" s="7"/>
      <c r="Y3" s="7"/>
      <c r="Z3" s="7"/>
      <c r="AA3" s="7"/>
    </row>
    <row r="4" ht="30" customHeight="1" spans="1:27">
      <c r="A4" s="15"/>
      <c r="B4" s="16" t="s">
        <v>29</v>
      </c>
      <c r="C4" s="17"/>
      <c r="D4" s="17"/>
      <c r="E4" s="17"/>
      <c r="F4" s="17"/>
      <c r="G4" s="17"/>
      <c r="H4" s="17"/>
      <c r="I4" s="17"/>
      <c r="J4" s="17"/>
      <c r="K4" s="17"/>
      <c r="L4" s="17"/>
      <c r="M4" s="17"/>
      <c r="N4" s="17"/>
      <c r="O4" s="17"/>
      <c r="P4" s="17"/>
      <c r="Q4" s="17"/>
      <c r="R4" s="17"/>
      <c r="S4" s="18"/>
      <c r="T4" s="13"/>
    </row>
    <row r="5" ht="70" customHeight="1" spans="1:27">
      <c r="A5" s="19">
        <f>ROW()-4</f>
        <v>1</v>
      </c>
      <c r="B5" s="20" t="s">
        <v>30</v>
      </c>
      <c r="C5" s="20" t="s">
        <v>31</v>
      </c>
      <c r="D5" s="20" t="str">
        <f>_xlfn.DISPIMG("ID_DE45FAA28F7540C883D87C2B412B8E6D",1)</f>
        <v>=DISPIMG("ID_DE45FAA28F7540C883D87C2B412B8E6D",1)</v>
      </c>
      <c r="E5" s="20"/>
      <c r="F5" s="20" t="s">
        <v>32</v>
      </c>
      <c r="G5" s="20" t="s">
        <v>33</v>
      </c>
      <c r="H5" s="21">
        <v>3</v>
      </c>
      <c r="I5" s="20"/>
      <c r="J5" s="20">
        <f>I5*H5</f>
        <v>0</v>
      </c>
      <c r="K5" s="20"/>
      <c r="L5" s="20">
        <f>K5*H5</f>
        <v>0</v>
      </c>
      <c r="M5" s="22"/>
      <c r="N5" s="22">
        <f>M5*H5</f>
        <v>0</v>
      </c>
      <c r="O5" s="22">
        <f>SUM(N5:N18)</f>
        <v>0</v>
      </c>
      <c r="P5" s="20"/>
      <c r="Q5" s="20"/>
      <c r="R5" s="20"/>
      <c r="S5" s="23"/>
    </row>
    <row r="6" customFormat="1" ht="70" customHeight="1" spans="1:27">
      <c r="A6" s="19">
        <f t="shared" ref="A6:A17" si="0">ROW()-4</f>
        <v>2</v>
      </c>
      <c r="B6" s="20" t="s">
        <v>34</v>
      </c>
      <c r="C6" s="20" t="s">
        <v>35</v>
      </c>
      <c r="D6" s="20" t="str">
        <f>_xlfn.DISPIMG("ID_37D91197EE8841BA9AE2E2111001932E",1)</f>
        <v>=DISPIMG("ID_37D91197EE8841BA9AE2E2111001932E",1)</v>
      </c>
      <c r="E6" s="20"/>
      <c r="F6" s="20" t="s">
        <v>32</v>
      </c>
      <c r="G6" s="20" t="s">
        <v>33</v>
      </c>
      <c r="H6" s="21">
        <v>1</v>
      </c>
      <c r="I6" s="20"/>
      <c r="J6" s="20"/>
      <c r="K6" s="20"/>
      <c r="L6" s="20"/>
      <c r="M6" s="22"/>
      <c r="N6" s="22"/>
      <c r="O6" s="24"/>
      <c r="P6" s="20"/>
      <c r="Q6" s="20"/>
      <c r="R6" s="20"/>
      <c r="S6" s="23"/>
      <c r="T6" s="2"/>
      <c r="U6" s="2"/>
      <c r="V6" s="2"/>
      <c r="W6" s="2"/>
    </row>
    <row r="7" customFormat="1" ht="70" customHeight="1" spans="1:27">
      <c r="A7" s="19">
        <f t="shared" si="0"/>
        <v>3</v>
      </c>
      <c r="B7" s="20" t="s">
        <v>36</v>
      </c>
      <c r="C7" s="20" t="s">
        <v>37</v>
      </c>
      <c r="D7" s="20" t="str">
        <f>_xlfn.DISPIMG("ID_87EBC0A3A4C447AEB5E12A5C0B46BB7E",1)</f>
        <v>=DISPIMG("ID_87EBC0A3A4C447AEB5E12A5C0B46BB7E",1)</v>
      </c>
      <c r="E7" s="20"/>
      <c r="F7" s="20" t="s">
        <v>32</v>
      </c>
      <c r="G7" s="20" t="s">
        <v>33</v>
      </c>
      <c r="H7" s="21">
        <v>1</v>
      </c>
      <c r="I7" s="20"/>
      <c r="J7" s="20"/>
      <c r="K7" s="20"/>
      <c r="L7" s="20"/>
      <c r="M7" s="22"/>
      <c r="N7" s="22"/>
      <c r="O7" s="24"/>
      <c r="P7" s="20"/>
      <c r="Q7" s="20" t="s">
        <v>38</v>
      </c>
      <c r="R7" s="20"/>
      <c r="S7" s="23"/>
      <c r="T7" s="2"/>
      <c r="U7" s="2"/>
      <c r="V7" s="2"/>
      <c r="W7" s="2"/>
    </row>
    <row r="8" customFormat="1" ht="70" customHeight="1" spans="1:27">
      <c r="A8" s="19">
        <f t="shared" si="0"/>
        <v>4</v>
      </c>
      <c r="B8" s="20" t="s">
        <v>39</v>
      </c>
      <c r="C8" s="20" t="s">
        <v>40</v>
      </c>
      <c r="D8" s="20" t="str">
        <f>_xlfn.DISPIMG("ID_85B2F17B6B2F441F8DDE7756D90430ED",1)</f>
        <v>=DISPIMG("ID_85B2F17B6B2F441F8DDE7756D90430ED",1)</v>
      </c>
      <c r="E8" s="20"/>
      <c r="F8" s="20" t="s">
        <v>32</v>
      </c>
      <c r="G8" s="20" t="s">
        <v>33</v>
      </c>
      <c r="H8" s="21">
        <v>2</v>
      </c>
      <c r="I8" s="20"/>
      <c r="J8" s="20"/>
      <c r="K8" s="20"/>
      <c r="L8" s="20"/>
      <c r="M8" s="22"/>
      <c r="N8" s="22"/>
      <c r="O8" s="24"/>
      <c r="P8" s="20"/>
      <c r="Q8" s="20"/>
      <c r="R8" s="20"/>
      <c r="S8" s="23"/>
      <c r="T8" s="2"/>
      <c r="U8" s="2"/>
      <c r="V8" s="2"/>
      <c r="W8" s="2"/>
    </row>
    <row r="9" customFormat="1" ht="70" customHeight="1" spans="1:27">
      <c r="A9" s="19">
        <f t="shared" si="0"/>
        <v>5</v>
      </c>
      <c r="B9" s="20" t="s">
        <v>41</v>
      </c>
      <c r="C9" s="20" t="s">
        <v>42</v>
      </c>
      <c r="D9" s="20" t="str">
        <f>_xlfn.DISPIMG("ID_A4504ABF86224ED5AF3EDCCCDBABF148",1)</f>
        <v>=DISPIMG("ID_A4504ABF86224ED5AF3EDCCCDBABF148",1)</v>
      </c>
      <c r="E9" s="20"/>
      <c r="F9" s="20" t="s">
        <v>32</v>
      </c>
      <c r="G9" s="20" t="s">
        <v>33</v>
      </c>
      <c r="H9" s="21">
        <v>4</v>
      </c>
      <c r="I9" s="20"/>
      <c r="J9" s="20"/>
      <c r="K9" s="20"/>
      <c r="L9" s="20"/>
      <c r="M9" s="22"/>
      <c r="N9" s="22"/>
      <c r="O9" s="24"/>
      <c r="P9" s="20"/>
      <c r="Q9" s="20" t="s">
        <v>43</v>
      </c>
      <c r="R9" s="20"/>
      <c r="S9" s="23"/>
      <c r="T9" s="2"/>
      <c r="U9" s="2"/>
      <c r="V9" s="2"/>
      <c r="W9" s="2"/>
    </row>
    <row r="10" customFormat="1" ht="70" customHeight="1" spans="1:27">
      <c r="A10" s="19">
        <f t="shared" si="0"/>
        <v>6</v>
      </c>
      <c r="B10" s="20" t="s">
        <v>44</v>
      </c>
      <c r="C10" s="20" t="s">
        <v>45</v>
      </c>
      <c r="D10" s="20" t="str">
        <f>_xlfn.DISPIMG("ID_DE298A272F474A1883090098F9BDD2D4",1)</f>
        <v>=DISPIMG("ID_DE298A272F474A1883090098F9BDD2D4",1)</v>
      </c>
      <c r="E10" s="20"/>
      <c r="F10" s="20" t="s">
        <v>32</v>
      </c>
      <c r="G10" s="20" t="s">
        <v>33</v>
      </c>
      <c r="H10" s="21">
        <v>6</v>
      </c>
      <c r="I10" s="20"/>
      <c r="J10" s="20"/>
      <c r="K10" s="20"/>
      <c r="L10" s="20"/>
      <c r="M10" s="22"/>
      <c r="N10" s="22"/>
      <c r="O10" s="24"/>
      <c r="P10" s="20"/>
      <c r="Q10" s="20"/>
      <c r="R10" s="20"/>
      <c r="S10" s="23"/>
      <c r="T10" s="2"/>
      <c r="U10" s="2"/>
      <c r="V10" s="2"/>
      <c r="W10" s="2"/>
    </row>
    <row r="11" customFormat="1" ht="70" customHeight="1" spans="1:27">
      <c r="A11" s="19">
        <f t="shared" si="0"/>
        <v>7</v>
      </c>
      <c r="B11" s="20" t="s">
        <v>46</v>
      </c>
      <c r="C11" s="20" t="s">
        <v>47</v>
      </c>
      <c r="D11" s="20" t="str">
        <f>_xlfn.DISPIMG("ID_E737138E607D4D1EB3CF891E9E007D13",1)</f>
        <v>=DISPIMG("ID_E737138E607D4D1EB3CF891E9E007D13",1)</v>
      </c>
      <c r="E11" s="20"/>
      <c r="F11" s="20" t="s">
        <v>32</v>
      </c>
      <c r="G11" s="20" t="s">
        <v>33</v>
      </c>
      <c r="H11" s="21">
        <v>1</v>
      </c>
      <c r="I11" s="20"/>
      <c r="J11" s="20"/>
      <c r="K11" s="20"/>
      <c r="L11" s="20"/>
      <c r="M11" s="22"/>
      <c r="N11" s="22"/>
      <c r="O11" s="24"/>
      <c r="P11" s="20"/>
      <c r="Q11" s="20"/>
      <c r="R11" s="20"/>
      <c r="S11" s="23"/>
      <c r="T11" s="2"/>
      <c r="U11" s="2"/>
      <c r="V11" s="2"/>
      <c r="W11" s="2"/>
    </row>
    <row r="12" customFormat="1" ht="70" customHeight="1" spans="1:27">
      <c r="A12" s="19">
        <f t="shared" si="0"/>
        <v>8</v>
      </c>
      <c r="B12" s="20" t="s">
        <v>48</v>
      </c>
      <c r="C12" s="20" t="s">
        <v>49</v>
      </c>
      <c r="D12" s="20" t="str">
        <f>_xlfn.DISPIMG("ID_AFEE1A0503C24881A31F987D3C02AFE6",1)</f>
        <v>=DISPIMG("ID_AFEE1A0503C24881A31F987D3C02AFE6",1)</v>
      </c>
      <c r="E12" s="20"/>
      <c r="F12" s="20" t="s">
        <v>32</v>
      </c>
      <c r="G12" s="20" t="s">
        <v>33</v>
      </c>
      <c r="H12" s="21">
        <v>1</v>
      </c>
      <c r="I12" s="20"/>
      <c r="J12" s="20"/>
      <c r="K12" s="20"/>
      <c r="L12" s="20"/>
      <c r="M12" s="22"/>
      <c r="N12" s="22"/>
      <c r="O12" s="24"/>
      <c r="P12" s="20"/>
      <c r="Q12" s="20"/>
      <c r="R12" s="20"/>
      <c r="S12" s="23"/>
      <c r="T12" s="2"/>
      <c r="U12" s="2"/>
      <c r="V12" s="2"/>
      <c r="W12" s="2"/>
    </row>
    <row r="13" s="1" customFormat="1" ht="70" customHeight="1" spans="1:27">
      <c r="A13" s="19">
        <f t="shared" si="0"/>
        <v>9</v>
      </c>
      <c r="B13" s="25" t="s">
        <v>50</v>
      </c>
      <c r="C13" s="20" t="s">
        <v>51</v>
      </c>
      <c r="D13" s="25" t="str">
        <f>_xlfn.DISPIMG("ID_97A405643B494603AEC89DEC12291ED8",1)</f>
        <v>=DISPIMG("ID_97A405643B494603AEC89DEC12291ED8",1)</v>
      </c>
      <c r="E13" s="25"/>
      <c r="F13" s="20" t="s">
        <v>32</v>
      </c>
      <c r="G13" s="20" t="s">
        <v>33</v>
      </c>
      <c r="H13" s="26">
        <v>2</v>
      </c>
      <c r="I13" s="25"/>
      <c r="J13" s="20"/>
      <c r="K13" s="25"/>
      <c r="L13" s="20"/>
      <c r="M13" s="22"/>
      <c r="N13" s="22"/>
      <c r="O13" s="24"/>
      <c r="P13" s="25"/>
      <c r="Q13" s="25"/>
      <c r="R13" s="25"/>
      <c r="S13" s="27"/>
    </row>
    <row r="14" s="1" customFormat="1" ht="70" customHeight="1" spans="1:27">
      <c r="A14" s="19">
        <f t="shared" si="0"/>
        <v>10</v>
      </c>
      <c r="B14" s="25" t="s">
        <v>52</v>
      </c>
      <c r="C14" s="20" t="s">
        <v>53</v>
      </c>
      <c r="D14" s="25" t="str">
        <f>_xlfn.DISPIMG("ID_72509807BCAE495BB95030E2ACB1D228",1)</f>
        <v>=DISPIMG("ID_72509807BCAE495BB95030E2ACB1D228",1)</v>
      </c>
      <c r="E14" s="25"/>
      <c r="F14" s="20" t="s">
        <v>32</v>
      </c>
      <c r="G14" s="20" t="s">
        <v>33</v>
      </c>
      <c r="H14" s="26">
        <v>2</v>
      </c>
      <c r="I14" s="25"/>
      <c r="J14" s="20"/>
      <c r="K14" s="25"/>
      <c r="L14" s="20"/>
      <c r="M14" s="22"/>
      <c r="N14" s="22"/>
      <c r="O14" s="24"/>
      <c r="P14" s="25"/>
      <c r="Q14" s="25"/>
      <c r="R14" s="25"/>
      <c r="S14" s="27"/>
    </row>
    <row r="15" s="1" customFormat="1" ht="70" customHeight="1" spans="1:27">
      <c r="A15" s="19">
        <f t="shared" si="0"/>
        <v>11</v>
      </c>
      <c r="B15" s="25" t="s">
        <v>54</v>
      </c>
      <c r="C15" s="20" t="s">
        <v>55</v>
      </c>
      <c r="D15" s="25" t="str">
        <f>_xlfn.DISPIMG("ID_503A93D18E6E48CBB8495F9EA85E981D",1)</f>
        <v>=DISPIMG("ID_503A93D18E6E48CBB8495F9EA85E981D",1)</v>
      </c>
      <c r="E15" s="25"/>
      <c r="F15" s="20" t="s">
        <v>32</v>
      </c>
      <c r="G15" s="20" t="s">
        <v>33</v>
      </c>
      <c r="H15" s="26">
        <v>2</v>
      </c>
      <c r="I15" s="25"/>
      <c r="J15" s="20"/>
      <c r="K15" s="25"/>
      <c r="L15" s="20"/>
      <c r="M15" s="22"/>
      <c r="N15" s="22"/>
      <c r="O15" s="24"/>
      <c r="P15" s="25"/>
      <c r="Q15" s="25"/>
      <c r="R15" s="25"/>
      <c r="S15" s="27"/>
    </row>
    <row r="16" s="1" customFormat="1" ht="70" customHeight="1" spans="1:27">
      <c r="A16" s="19">
        <f t="shared" si="0"/>
        <v>12</v>
      </c>
      <c r="B16" s="25" t="s">
        <v>56</v>
      </c>
      <c r="C16" s="20" t="s">
        <v>57</v>
      </c>
      <c r="D16" s="25" t="str">
        <f>_xlfn.DISPIMG("ID_608891B8D5B34674A8DA27524F5FC73B",1)</f>
        <v>=DISPIMG("ID_608891B8D5B34674A8DA27524F5FC73B",1)</v>
      </c>
      <c r="E16" s="25"/>
      <c r="F16" s="20" t="s">
        <v>32</v>
      </c>
      <c r="G16" s="20" t="s">
        <v>33</v>
      </c>
      <c r="H16" s="26">
        <v>1</v>
      </c>
      <c r="I16" s="25"/>
      <c r="J16" s="20"/>
      <c r="K16" s="25"/>
      <c r="L16" s="20"/>
      <c r="M16" s="22"/>
      <c r="N16" s="22"/>
      <c r="O16" s="24"/>
      <c r="P16" s="25"/>
      <c r="Q16" s="25"/>
      <c r="R16" s="25"/>
      <c r="S16" s="27"/>
    </row>
    <row r="17" s="1" customFormat="1" ht="70" customHeight="1" spans="1:23">
      <c r="A17" s="19">
        <f t="shared" si="0"/>
        <v>13</v>
      </c>
      <c r="B17" s="25" t="s">
        <v>58</v>
      </c>
      <c r="C17" s="20" t="s">
        <v>59</v>
      </c>
      <c r="D17" s="25" t="str">
        <f>_xlfn.DISPIMG("ID_3DC32FD16A574EF4A65B546854E2A8B0",1)</f>
        <v>=DISPIMG("ID_3DC32FD16A574EF4A65B546854E2A8B0",1)</v>
      </c>
      <c r="E17" s="25"/>
      <c r="F17" s="20" t="s">
        <v>32</v>
      </c>
      <c r="G17" s="20" t="s">
        <v>33</v>
      </c>
      <c r="H17" s="26">
        <v>1</v>
      </c>
      <c r="I17" s="25"/>
      <c r="J17" s="20"/>
      <c r="K17" s="25"/>
      <c r="L17" s="20"/>
      <c r="M17" s="22"/>
      <c r="N17" s="22"/>
      <c r="O17" s="24"/>
      <c r="P17" s="25"/>
      <c r="Q17" s="25"/>
      <c r="R17" s="25"/>
      <c r="S17" s="27"/>
    </row>
    <row r="18" s="1" customFormat="1" ht="70" customHeight="1" spans="1:23">
      <c r="A18" s="19"/>
      <c r="B18" s="28"/>
      <c r="C18" s="25"/>
      <c r="D18" s="25"/>
      <c r="E18" s="25"/>
      <c r="F18" s="20"/>
      <c r="G18" s="28"/>
      <c r="H18" s="26"/>
      <c r="I18" s="25"/>
      <c r="J18" s="20"/>
      <c r="K18" s="25"/>
      <c r="L18" s="20"/>
      <c r="M18" s="22"/>
      <c r="N18" s="22">
        <f>M18*H18</f>
        <v>0</v>
      </c>
      <c r="O18" s="24"/>
      <c r="P18" s="25"/>
      <c r="Q18" s="25"/>
      <c r="R18" s="25"/>
      <c r="S18" s="27"/>
    </row>
    <row r="19" s="1" customFormat="1" ht="30" customHeight="1" spans="1:23">
      <c r="A19" s="15"/>
      <c r="B19" s="16" t="s">
        <v>60</v>
      </c>
      <c r="C19" s="17"/>
      <c r="D19" s="17"/>
      <c r="E19" s="17"/>
      <c r="F19" s="17"/>
      <c r="G19" s="17"/>
      <c r="H19" s="17"/>
      <c r="I19" s="17"/>
      <c r="J19" s="17"/>
      <c r="K19" s="17"/>
      <c r="L19" s="17"/>
      <c r="M19" s="17"/>
      <c r="N19" s="17"/>
      <c r="O19" s="17"/>
      <c r="P19" s="17"/>
      <c r="Q19" s="17"/>
      <c r="R19" s="17"/>
      <c r="S19" s="18"/>
      <c r="T19" s="13"/>
    </row>
    <row r="20" s="1" customFormat="1" ht="70" customHeight="1" spans="1:23">
      <c r="A20" s="19">
        <v>14</v>
      </c>
      <c r="B20" s="29" t="s">
        <v>61</v>
      </c>
      <c r="C20" s="20" t="s">
        <v>62</v>
      </c>
      <c r="D20" s="20" t="str">
        <f>_xlfn.DISPIMG("ID_771E734FFDFE4BF68D32ED1255ED620F",1)</f>
        <v>=DISPIMG("ID_771E734FFDFE4BF68D32ED1255ED620F",1)</v>
      </c>
      <c r="E20" s="20"/>
      <c r="F20" s="20" t="s">
        <v>32</v>
      </c>
      <c r="G20" s="20" t="s">
        <v>33</v>
      </c>
      <c r="H20" s="21">
        <v>1</v>
      </c>
      <c r="I20" s="20"/>
      <c r="J20" s="20">
        <f>I20*H20</f>
        <v>0</v>
      </c>
      <c r="K20" s="20"/>
      <c r="L20" s="20">
        <f>K20*H20</f>
        <v>0</v>
      </c>
      <c r="M20" s="22"/>
      <c r="N20" s="22">
        <f>M20*H20</f>
        <v>0</v>
      </c>
      <c r="O20" s="22">
        <f>SUM(N20:N27)</f>
        <v>0</v>
      </c>
      <c r="P20" s="20"/>
      <c r="Q20" s="20"/>
      <c r="R20" s="20"/>
      <c r="S20" s="23"/>
    </row>
    <row r="21" customFormat="1" ht="70" customHeight="1" spans="1:23">
      <c r="A21" s="19">
        <v>15</v>
      </c>
      <c r="B21" s="29" t="s">
        <v>63</v>
      </c>
      <c r="C21" s="20" t="s">
        <v>64</v>
      </c>
      <c r="D21" s="20" t="str">
        <f>_xlfn.DISPIMG("ID_823459FEF646462583D76ECE79F6C279",1)</f>
        <v>=DISPIMG("ID_823459FEF646462583D76ECE79F6C279",1)</v>
      </c>
      <c r="E21" s="20"/>
      <c r="F21" s="20" t="s">
        <v>32</v>
      </c>
      <c r="G21" s="20" t="s">
        <v>33</v>
      </c>
      <c r="H21" s="21">
        <v>1</v>
      </c>
      <c r="I21" s="20"/>
      <c r="J21" s="20"/>
      <c r="K21" s="20"/>
      <c r="L21" s="20"/>
      <c r="M21" s="22"/>
      <c r="N21" s="22"/>
      <c r="O21" s="24"/>
      <c r="P21" s="20"/>
      <c r="Q21" s="20"/>
      <c r="R21" s="20"/>
      <c r="S21" s="23"/>
      <c r="T21" s="2"/>
      <c r="U21" s="2"/>
      <c r="V21" s="2"/>
      <c r="W21" s="2"/>
    </row>
    <row r="22" customFormat="1" ht="70" customHeight="1" spans="1:23">
      <c r="A22" s="19">
        <v>16</v>
      </c>
      <c r="B22" s="29" t="s">
        <v>65</v>
      </c>
      <c r="C22" s="20" t="s">
        <v>66</v>
      </c>
      <c r="D22" s="20" t="str">
        <f>_xlfn.DISPIMG("ID_8AD1E0A73D534D91914F4900CC3C7F95",1)</f>
        <v>=DISPIMG("ID_8AD1E0A73D534D91914F4900CC3C7F95",1)</v>
      </c>
      <c r="E22" s="20"/>
      <c r="F22" s="20" t="s">
        <v>32</v>
      </c>
      <c r="G22" s="20" t="s">
        <v>33</v>
      </c>
      <c r="H22" s="21">
        <v>1</v>
      </c>
      <c r="I22" s="20"/>
      <c r="J22" s="20"/>
      <c r="K22" s="20"/>
      <c r="L22" s="20"/>
      <c r="M22" s="22"/>
      <c r="N22" s="22"/>
      <c r="O22" s="24"/>
      <c r="P22" s="20"/>
      <c r="Q22" s="20"/>
      <c r="R22" s="20"/>
      <c r="S22" s="23"/>
      <c r="T22" s="2"/>
      <c r="U22" s="2"/>
      <c r="V22" s="2"/>
      <c r="W22" s="2"/>
    </row>
    <row r="23" customFormat="1" ht="70" customHeight="1" spans="1:23">
      <c r="A23" s="19">
        <v>17</v>
      </c>
      <c r="B23" s="29" t="s">
        <v>67</v>
      </c>
      <c r="C23" s="20" t="s">
        <v>68</v>
      </c>
      <c r="D23" s="20" t="str">
        <f>_xlfn.DISPIMG("ID_2FD8D4EC0CF74789B45B6F2184E69D4D",1)</f>
        <v>=DISPIMG("ID_2FD8D4EC0CF74789B45B6F2184E69D4D",1)</v>
      </c>
      <c r="E23" s="20"/>
      <c r="F23" s="20" t="s">
        <v>32</v>
      </c>
      <c r="G23" s="20" t="s">
        <v>33</v>
      </c>
      <c r="H23" s="21">
        <v>1</v>
      </c>
      <c r="I23" s="20"/>
      <c r="J23" s="20"/>
      <c r="K23" s="20"/>
      <c r="L23" s="20"/>
      <c r="M23" s="22"/>
      <c r="N23" s="22"/>
      <c r="O23" s="24"/>
      <c r="P23" s="20"/>
      <c r="Q23" s="20"/>
      <c r="R23" s="20"/>
      <c r="S23" s="23"/>
      <c r="T23" s="2"/>
      <c r="U23" s="2"/>
      <c r="V23" s="2"/>
      <c r="W23" s="2"/>
    </row>
    <row r="24" customFormat="1" ht="70" customHeight="1" spans="1:23">
      <c r="A24" s="19">
        <v>18</v>
      </c>
      <c r="B24" s="29" t="s">
        <v>69</v>
      </c>
      <c r="C24" s="20" t="s">
        <v>70</v>
      </c>
      <c r="D24" s="20" t="str">
        <f>_xlfn.DISPIMG("ID_C8E23663B064456C8170182D36F08333",1)</f>
        <v>=DISPIMG("ID_C8E23663B064456C8170182D36F08333",1)</v>
      </c>
      <c r="E24" s="20"/>
      <c r="F24" s="20" t="s">
        <v>32</v>
      </c>
      <c r="G24" s="20" t="s">
        <v>33</v>
      </c>
      <c r="H24" s="21">
        <v>1</v>
      </c>
      <c r="I24" s="20"/>
      <c r="J24" s="20"/>
      <c r="K24" s="20"/>
      <c r="L24" s="20"/>
      <c r="M24" s="22"/>
      <c r="N24" s="22"/>
      <c r="O24" s="24"/>
      <c r="P24" s="20"/>
      <c r="Q24" s="20"/>
      <c r="R24" s="20"/>
      <c r="S24" s="23"/>
      <c r="T24" s="2"/>
      <c r="U24" s="2"/>
      <c r="V24" s="2"/>
      <c r="W24" s="2"/>
    </row>
    <row r="25" customFormat="1" ht="70" customHeight="1" spans="1:23">
      <c r="A25" s="19">
        <v>19</v>
      </c>
      <c r="B25" s="29" t="s">
        <v>71</v>
      </c>
      <c r="C25" s="20" t="s">
        <v>72</v>
      </c>
      <c r="D25" s="20" t="str">
        <f>_xlfn.DISPIMG("ID_1C210BFDA8544561831BC4A1C464F422",1)</f>
        <v>=DISPIMG("ID_1C210BFDA8544561831BC4A1C464F422",1)</v>
      </c>
      <c r="E25" s="20"/>
      <c r="F25" s="20" t="s">
        <v>32</v>
      </c>
      <c r="G25" s="20" t="s">
        <v>33</v>
      </c>
      <c r="H25" s="21">
        <v>1</v>
      </c>
      <c r="I25" s="20"/>
      <c r="J25" s="20"/>
      <c r="K25" s="20"/>
      <c r="L25" s="20"/>
      <c r="M25" s="22"/>
      <c r="N25" s="22"/>
      <c r="O25" s="24"/>
      <c r="P25" s="20"/>
      <c r="Q25" s="20"/>
      <c r="R25" s="20"/>
      <c r="S25" s="23"/>
      <c r="T25" s="2"/>
      <c r="U25" s="2"/>
      <c r="V25" s="2"/>
      <c r="W25" s="2"/>
    </row>
    <row r="26" customFormat="1" ht="70" customHeight="1" spans="1:23">
      <c r="A26" s="19">
        <v>20</v>
      </c>
      <c r="B26" s="29" t="s">
        <v>73</v>
      </c>
      <c r="C26" s="20" t="s">
        <v>74</v>
      </c>
      <c r="D26" s="20" t="str">
        <f>_xlfn.DISPIMG("ID_B4FA3F24EFDF4E4A9265895C55F1DD20",1)</f>
        <v>=DISPIMG("ID_B4FA3F24EFDF4E4A9265895C55F1DD20",1)</v>
      </c>
      <c r="E26" s="20"/>
      <c r="F26" s="20" t="s">
        <v>32</v>
      </c>
      <c r="G26" s="20" t="s">
        <v>75</v>
      </c>
      <c r="H26" s="21">
        <v>2</v>
      </c>
      <c r="I26" s="20"/>
      <c r="J26" s="20"/>
      <c r="K26" s="20"/>
      <c r="L26" s="20"/>
      <c r="M26" s="22"/>
      <c r="N26" s="22"/>
      <c r="O26" s="24"/>
      <c r="P26" s="20"/>
      <c r="Q26" s="20"/>
      <c r="R26" s="20"/>
      <c r="S26" s="23"/>
      <c r="T26" s="2"/>
      <c r="U26" s="2"/>
      <c r="V26" s="2"/>
      <c r="W26" s="2"/>
    </row>
    <row r="27" s="1" customFormat="1" ht="70" customHeight="1" spans="1:23">
      <c r="A27" s="19"/>
      <c r="B27" s="28"/>
      <c r="C27" s="25"/>
      <c r="D27" s="25"/>
      <c r="E27" s="25"/>
      <c r="F27" s="20"/>
      <c r="G27" s="28"/>
      <c r="H27" s="26"/>
      <c r="I27" s="25"/>
      <c r="J27" s="20"/>
      <c r="K27" s="25"/>
      <c r="L27" s="20"/>
      <c r="M27" s="22"/>
      <c r="N27" s="22"/>
      <c r="O27" s="24"/>
      <c r="P27" s="25"/>
      <c r="Q27" s="25"/>
      <c r="R27" s="25"/>
      <c r="S27" s="27"/>
    </row>
    <row r="28" ht="30" customHeight="1" spans="1:23">
      <c r="A28" s="15"/>
      <c r="B28" s="16" t="s">
        <v>76</v>
      </c>
      <c r="C28" s="17"/>
      <c r="D28" s="17"/>
      <c r="E28" s="17"/>
      <c r="F28" s="17"/>
      <c r="G28" s="17"/>
      <c r="H28" s="17"/>
      <c r="I28" s="17"/>
      <c r="J28" s="17"/>
      <c r="K28" s="17"/>
      <c r="L28" s="17"/>
      <c r="M28" s="17"/>
      <c r="N28" s="17"/>
      <c r="O28" s="17"/>
      <c r="P28" s="17"/>
      <c r="Q28" s="17"/>
      <c r="R28" s="17"/>
      <c r="S28" s="18"/>
      <c r="T28" s="13"/>
    </row>
    <row r="29" customFormat="1" ht="70" customHeight="1" spans="1:23">
      <c r="A29" s="19">
        <v>21</v>
      </c>
      <c r="B29" s="29" t="s">
        <v>77</v>
      </c>
      <c r="C29" s="20" t="s">
        <v>78</v>
      </c>
      <c r="D29" s="20" t="str">
        <f>_xlfn.DISPIMG("ID_F73AC6C0D90C47A3BB5204C39BC4DBD9",1)</f>
        <v>=DISPIMG("ID_F73AC6C0D90C47A3BB5204C39BC4DBD9",1)</v>
      </c>
      <c r="E29" s="20"/>
      <c r="F29" s="20" t="s">
        <v>32</v>
      </c>
      <c r="G29" s="29" t="s">
        <v>33</v>
      </c>
      <c r="H29" s="29">
        <v>1</v>
      </c>
      <c r="I29" s="20"/>
      <c r="J29" s="20"/>
      <c r="K29" s="20"/>
      <c r="L29" s="20"/>
      <c r="M29" s="22"/>
      <c r="N29" s="22"/>
      <c r="O29" s="22"/>
      <c r="P29" s="20"/>
      <c r="Q29" s="20"/>
      <c r="R29" s="20"/>
      <c r="S29" s="30"/>
      <c r="T29" s="13"/>
    </row>
    <row r="30" s="1" customFormat="1" ht="70" customHeight="1" spans="1:23">
      <c r="A30" s="19">
        <v>22</v>
      </c>
      <c r="B30" s="28" t="s">
        <v>79</v>
      </c>
      <c r="C30" s="20" t="s">
        <v>80</v>
      </c>
      <c r="D30" s="25" t="str">
        <f>_xlfn.DISPIMG("ID_212EFEC82F43451EA32ED465309FE16C",1)</f>
        <v>=DISPIMG("ID_212EFEC82F43451EA32ED465309FE16C",1)</v>
      </c>
      <c r="E30" s="25"/>
      <c r="F30" s="20" t="s">
        <v>32</v>
      </c>
      <c r="G30" s="29" t="s">
        <v>33</v>
      </c>
      <c r="H30" s="28">
        <v>1</v>
      </c>
      <c r="I30" s="25"/>
      <c r="J30" s="20"/>
      <c r="K30" s="20"/>
      <c r="L30" s="20"/>
      <c r="M30" s="22"/>
      <c r="N30" s="22"/>
      <c r="O30" s="22"/>
      <c r="P30" s="25"/>
      <c r="Q30" s="25"/>
      <c r="R30" s="25"/>
      <c r="S30" s="27"/>
      <c r="T30" s="31"/>
    </row>
    <row r="31" ht="70" customHeight="1" spans="1:23">
      <c r="A31" s="19">
        <v>23</v>
      </c>
      <c r="B31" s="29" t="s">
        <v>81</v>
      </c>
      <c r="C31" s="20" t="s">
        <v>82</v>
      </c>
      <c r="D31" s="20" t="str">
        <f>_xlfn.DISPIMG("ID_7D09A099FFAB4AA492A248DC48B88653",1)</f>
        <v>=DISPIMG("ID_7D09A099FFAB4AA492A248DC48B88653",1)</v>
      </c>
      <c r="E31" s="20"/>
      <c r="F31" s="20" t="s">
        <v>32</v>
      </c>
      <c r="G31" s="29" t="s">
        <v>33</v>
      </c>
      <c r="H31" s="29">
        <v>2</v>
      </c>
      <c r="I31" s="20"/>
      <c r="J31" s="20"/>
      <c r="K31" s="20"/>
      <c r="L31" s="20"/>
      <c r="M31" s="22"/>
      <c r="N31" s="22"/>
      <c r="O31" s="22"/>
      <c r="P31" s="20"/>
      <c r="Q31" s="20"/>
      <c r="R31" s="20"/>
      <c r="S31" s="30"/>
      <c r="T31" s="13"/>
    </row>
    <row r="32" s="1" customFormat="1" ht="70" customHeight="1" spans="1:23">
      <c r="A32" s="19">
        <v>24</v>
      </c>
      <c r="B32" s="28" t="s">
        <v>83</v>
      </c>
      <c r="C32" s="25" t="s">
        <v>84</v>
      </c>
      <c r="D32" s="25" t="str">
        <f>_xlfn.DISPIMG("ID_49C85169925A4F3485A05F7970DAD73F",1)</f>
        <v>=DISPIMG("ID_49C85169925A4F3485A05F7970DAD73F",1)</v>
      </c>
      <c r="E32" s="25"/>
      <c r="F32" s="20" t="s">
        <v>32</v>
      </c>
      <c r="G32" s="29" t="s">
        <v>33</v>
      </c>
      <c r="H32" s="28">
        <v>1</v>
      </c>
      <c r="I32" s="25"/>
      <c r="J32" s="20"/>
      <c r="K32" s="20"/>
      <c r="L32" s="20"/>
      <c r="M32" s="22"/>
      <c r="N32" s="22"/>
      <c r="O32" s="22"/>
      <c r="P32" s="25"/>
      <c r="Q32" s="25"/>
      <c r="R32" s="25"/>
      <c r="S32" s="27"/>
      <c r="T32" s="31"/>
    </row>
    <row r="33" s="1" customFormat="1" ht="70" customHeight="1" spans="1:20">
      <c r="A33" s="19">
        <v>25</v>
      </c>
      <c r="B33" s="28" t="s">
        <v>85</v>
      </c>
      <c r="C33" s="25" t="s">
        <v>86</v>
      </c>
      <c r="D33" s="25" t="str">
        <f>_xlfn.DISPIMG("ID_46E85DDB9CFE49D5AF7D272C0620B76B",1)</f>
        <v>=DISPIMG("ID_46E85DDB9CFE49D5AF7D272C0620B76B",1)</v>
      </c>
      <c r="E33" s="25"/>
      <c r="F33" s="20" t="s">
        <v>32</v>
      </c>
      <c r="G33" s="29" t="s">
        <v>33</v>
      </c>
      <c r="H33" s="28">
        <v>2</v>
      </c>
      <c r="I33" s="25"/>
      <c r="J33" s="20"/>
      <c r="K33" s="20"/>
      <c r="L33" s="20"/>
      <c r="M33" s="22"/>
      <c r="N33" s="22"/>
      <c r="O33" s="22"/>
      <c r="P33" s="25"/>
      <c r="Q33" s="25"/>
      <c r="R33" s="25"/>
      <c r="S33" s="27"/>
      <c r="T33" s="31"/>
    </row>
    <row r="34" s="1" customFormat="1" ht="70" customHeight="1" spans="1:20">
      <c r="A34" s="19">
        <v>26</v>
      </c>
      <c r="B34" s="28" t="s">
        <v>87</v>
      </c>
      <c r="C34" s="25" t="s">
        <v>88</v>
      </c>
      <c r="D34" s="25" t="str">
        <f>_xlfn.DISPIMG("ID_7254A38C12524CFEB17ECF4880BDA88F",1)</f>
        <v>=DISPIMG("ID_7254A38C12524CFEB17ECF4880BDA88F",1)</v>
      </c>
      <c r="E34" s="25"/>
      <c r="F34" s="20" t="s">
        <v>32</v>
      </c>
      <c r="G34" s="29" t="s">
        <v>33</v>
      </c>
      <c r="H34" s="28">
        <v>1</v>
      </c>
      <c r="I34" s="25"/>
      <c r="J34" s="20"/>
      <c r="K34" s="20"/>
      <c r="L34" s="20"/>
      <c r="M34" s="22"/>
      <c r="N34" s="22"/>
      <c r="O34" s="22"/>
      <c r="P34" s="25"/>
      <c r="Q34" s="25"/>
      <c r="R34" s="25"/>
      <c r="S34" s="27"/>
      <c r="T34" s="31"/>
    </row>
    <row r="35" s="1" customFormat="1" ht="30" customHeight="1" spans="1:20">
      <c r="A35" s="15"/>
      <c r="B35" s="16" t="s">
        <v>89</v>
      </c>
      <c r="C35" s="17"/>
      <c r="D35" s="17"/>
      <c r="E35" s="17"/>
      <c r="F35" s="17"/>
      <c r="G35" s="17"/>
      <c r="H35" s="17"/>
      <c r="I35" s="17"/>
      <c r="J35" s="17"/>
      <c r="K35" s="17"/>
      <c r="L35" s="17"/>
      <c r="M35" s="17"/>
      <c r="N35" s="17"/>
      <c r="O35" s="17"/>
      <c r="P35" s="17"/>
      <c r="Q35" s="17"/>
      <c r="R35" s="17"/>
      <c r="S35" s="18"/>
      <c r="T35" s="13"/>
    </row>
    <row r="36" customFormat="1" ht="70" customHeight="1" spans="1:20">
      <c r="A36" s="19">
        <v>27</v>
      </c>
      <c r="B36" s="29" t="s">
        <v>90</v>
      </c>
      <c r="C36" s="20" t="s">
        <v>91</v>
      </c>
      <c r="D36" s="20" t="str">
        <f>_xlfn.DISPIMG("ID_6CA47ABC07F24904816E2C37B3409E4B",1)</f>
        <v>=DISPIMG("ID_6CA47ABC07F24904816E2C37B3409E4B",1)</v>
      </c>
      <c r="E36" s="20"/>
      <c r="F36" s="20" t="s">
        <v>32</v>
      </c>
      <c r="G36" s="29" t="s">
        <v>75</v>
      </c>
      <c r="H36" s="29">
        <v>1</v>
      </c>
      <c r="I36" s="20"/>
      <c r="J36" s="20"/>
      <c r="K36" s="20"/>
      <c r="L36" s="20"/>
      <c r="M36" s="22"/>
      <c r="N36" s="22"/>
      <c r="O36" s="22"/>
      <c r="P36" s="20"/>
      <c r="Q36" s="20"/>
      <c r="R36" s="20"/>
      <c r="S36" s="30"/>
      <c r="T36" s="13"/>
    </row>
    <row r="37" s="1" customFormat="1" ht="70" customHeight="1" spans="1:20">
      <c r="A37" s="19">
        <v>28</v>
      </c>
      <c r="B37" s="28" t="s">
        <v>92</v>
      </c>
      <c r="C37" s="25" t="s">
        <v>93</v>
      </c>
      <c r="D37" s="25" t="str">
        <f>_xlfn.DISPIMG("ID_C6632FC859C54237860664361ED7A009",1)</f>
        <v>=DISPIMG("ID_C6632FC859C54237860664361ED7A009",1)</v>
      </c>
      <c r="E37" s="25"/>
      <c r="F37" s="20" t="s">
        <v>32</v>
      </c>
      <c r="G37" s="29" t="s">
        <v>33</v>
      </c>
      <c r="H37" s="28">
        <v>1</v>
      </c>
      <c r="I37" s="25"/>
      <c r="J37" s="20"/>
      <c r="K37" s="20"/>
      <c r="L37" s="20"/>
      <c r="M37" s="22"/>
      <c r="N37" s="22"/>
      <c r="O37" s="22"/>
      <c r="P37" s="25"/>
      <c r="Q37" s="25"/>
      <c r="R37" s="25"/>
      <c r="S37" s="27"/>
      <c r="T37" s="31"/>
    </row>
    <row r="38" s="1" customFormat="1" ht="70" customHeight="1" spans="1:20">
      <c r="A38" s="19">
        <v>29</v>
      </c>
      <c r="B38" s="29" t="s">
        <v>94</v>
      </c>
      <c r="C38" s="20" t="s">
        <v>95</v>
      </c>
      <c r="D38" s="20" t="str">
        <f>_xlfn.DISPIMG("ID_08423783BE014154A94FA070BC1C2392",1)</f>
        <v>=DISPIMG("ID_08423783BE014154A94FA070BC1C2392",1)</v>
      </c>
      <c r="E38" s="20"/>
      <c r="F38" s="20" t="s">
        <v>32</v>
      </c>
      <c r="G38" s="29" t="s">
        <v>33</v>
      </c>
      <c r="H38" s="29">
        <v>1</v>
      </c>
      <c r="I38" s="20"/>
      <c r="J38" s="20"/>
      <c r="K38" s="20"/>
      <c r="L38" s="20"/>
      <c r="M38" s="22"/>
      <c r="N38" s="22"/>
      <c r="O38" s="22"/>
      <c r="P38" s="20"/>
      <c r="Q38" s="20"/>
      <c r="R38" s="20"/>
      <c r="S38" s="30"/>
      <c r="T38" s="13"/>
    </row>
    <row r="39" s="1" customFormat="1" ht="70" customHeight="1" spans="1:20">
      <c r="A39" s="19"/>
      <c r="B39" s="28"/>
      <c r="C39" s="25"/>
      <c r="D39" s="25"/>
      <c r="E39" s="25"/>
      <c r="F39" s="20"/>
      <c r="G39" s="28"/>
      <c r="H39" s="28"/>
      <c r="I39" s="25"/>
      <c r="J39" s="20"/>
      <c r="K39" s="20"/>
      <c r="L39" s="20"/>
      <c r="M39" s="22"/>
      <c r="N39" s="22"/>
      <c r="O39" s="22"/>
      <c r="P39" s="25"/>
      <c r="Q39" s="25"/>
      <c r="R39" s="25"/>
      <c r="S39" s="27"/>
      <c r="T39" s="31"/>
    </row>
    <row r="40" s="1" customFormat="1" ht="30" customHeight="1" spans="1:20">
      <c r="A40" s="15"/>
      <c r="B40" s="16" t="s">
        <v>96</v>
      </c>
      <c r="C40" s="17"/>
      <c r="D40" s="17"/>
      <c r="E40" s="17"/>
      <c r="F40" s="17"/>
      <c r="G40" s="17"/>
      <c r="H40" s="17"/>
      <c r="I40" s="17"/>
      <c r="J40" s="17"/>
      <c r="K40" s="17"/>
      <c r="L40" s="17"/>
      <c r="M40" s="17"/>
      <c r="N40" s="17"/>
      <c r="O40" s="17"/>
      <c r="P40" s="17"/>
      <c r="Q40" s="17"/>
      <c r="R40" s="17"/>
      <c r="S40" s="18"/>
      <c r="T40" s="13"/>
    </row>
    <row r="41" customFormat="1" ht="70" customHeight="1" spans="1:20">
      <c r="A41" s="19">
        <v>30</v>
      </c>
      <c r="B41" s="29" t="s">
        <v>97</v>
      </c>
      <c r="C41" s="20" t="s">
        <v>98</v>
      </c>
      <c r="D41" s="20" t="str">
        <f>_xlfn.DISPIMG("ID_E7684401259B43B58913A28BBC456DC8",1)</f>
        <v>=DISPIMG("ID_E7684401259B43B58913A28BBC456DC8",1)</v>
      </c>
      <c r="E41" s="20"/>
      <c r="F41" s="20" t="s">
        <v>32</v>
      </c>
      <c r="G41" s="29" t="s">
        <v>33</v>
      </c>
      <c r="H41" s="29">
        <v>2</v>
      </c>
      <c r="I41" s="20"/>
      <c r="J41" s="20"/>
      <c r="K41" s="20"/>
      <c r="L41" s="20"/>
      <c r="M41" s="22"/>
      <c r="N41" s="22"/>
      <c r="O41" s="22"/>
      <c r="P41" s="20"/>
      <c r="Q41" s="20"/>
      <c r="R41" s="20"/>
      <c r="S41" s="30"/>
      <c r="T41" s="13"/>
    </row>
    <row r="42" s="1" customFormat="1" ht="70" customHeight="1" spans="1:20">
      <c r="A42" s="19">
        <v>31</v>
      </c>
      <c r="B42" s="29" t="s">
        <v>99</v>
      </c>
      <c r="C42" s="25" t="s">
        <v>100</v>
      </c>
      <c r="D42" s="25" t="str">
        <f>_xlfn.DISPIMG("ID_0BD5A116067443C9B52509AB3DC32FB4",1)</f>
        <v>=DISPIMG("ID_0BD5A116067443C9B52509AB3DC32FB4",1)</v>
      </c>
      <c r="E42" s="25"/>
      <c r="F42" s="20" t="s">
        <v>32</v>
      </c>
      <c r="G42" s="29" t="s">
        <v>33</v>
      </c>
      <c r="H42" s="28">
        <v>1</v>
      </c>
      <c r="I42" s="25"/>
      <c r="J42" s="20"/>
      <c r="K42" s="20"/>
      <c r="L42" s="20"/>
      <c r="M42" s="22"/>
      <c r="N42" s="22"/>
      <c r="O42" s="22"/>
      <c r="P42" s="25"/>
      <c r="Q42" s="25"/>
      <c r="R42" s="25"/>
      <c r="S42" s="27"/>
      <c r="T42" s="31"/>
    </row>
    <row r="43" s="1" customFormat="1" ht="70" customHeight="1" spans="1:20">
      <c r="A43" s="19">
        <v>32</v>
      </c>
      <c r="B43" s="29" t="s">
        <v>101</v>
      </c>
      <c r="C43" s="20" t="s">
        <v>102</v>
      </c>
      <c r="D43" s="20" t="str">
        <f>_xlfn.DISPIMG("ID_87F56F94A25A48D79D4C0CDBF463E6FC",1)</f>
        <v>=DISPIMG("ID_87F56F94A25A48D79D4C0CDBF463E6FC",1)</v>
      </c>
      <c r="E43" s="20"/>
      <c r="F43" s="20" t="s">
        <v>32</v>
      </c>
      <c r="G43" s="29" t="s">
        <v>33</v>
      </c>
      <c r="H43" s="29">
        <v>2</v>
      </c>
      <c r="I43" s="20"/>
      <c r="J43" s="20"/>
      <c r="K43" s="20"/>
      <c r="L43" s="20"/>
      <c r="M43" s="22"/>
      <c r="N43" s="22"/>
      <c r="O43" s="22"/>
      <c r="P43" s="20"/>
      <c r="Q43" s="20"/>
      <c r="R43" s="20"/>
      <c r="S43" s="30"/>
      <c r="T43" s="13"/>
    </row>
    <row r="44" s="1" customFormat="1" ht="70" customHeight="1" spans="1:20">
      <c r="A44" s="19">
        <v>33</v>
      </c>
      <c r="B44" s="28" t="s">
        <v>103</v>
      </c>
      <c r="C44" s="25" t="s">
        <v>104</v>
      </c>
      <c r="D44" s="25" t="str">
        <f>_xlfn.DISPIMG("ID_02DAFA8228984249B7CA625C86AC126D",1)</f>
        <v>=DISPIMG("ID_02DAFA8228984249B7CA625C86AC126D",1)</v>
      </c>
      <c r="E44" s="25"/>
      <c r="F44" s="20" t="s">
        <v>32</v>
      </c>
      <c r="G44" s="29" t="s">
        <v>33</v>
      </c>
      <c r="H44" s="28">
        <v>2</v>
      </c>
      <c r="I44" s="25"/>
      <c r="J44" s="20"/>
      <c r="K44" s="20"/>
      <c r="L44" s="20"/>
      <c r="M44" s="22"/>
      <c r="N44" s="22"/>
      <c r="O44" s="22"/>
      <c r="P44" s="25"/>
      <c r="Q44" s="25"/>
      <c r="R44" s="25"/>
      <c r="S44" s="27"/>
      <c r="T44" s="31"/>
    </row>
    <row r="45" s="1" customFormat="1" ht="70" customHeight="1" spans="1:20">
      <c r="A45" s="19">
        <v>34</v>
      </c>
      <c r="B45" s="29" t="s">
        <v>105</v>
      </c>
      <c r="C45" s="20" t="s">
        <v>106</v>
      </c>
      <c r="D45" s="20" t="str">
        <f>_xlfn.DISPIMG("ID_6164B853DE9E4F47A05F0BECB065129C",1)</f>
        <v>=DISPIMG("ID_6164B853DE9E4F47A05F0BECB065129C",1)</v>
      </c>
      <c r="E45" s="20"/>
      <c r="F45" s="20" t="s">
        <v>32</v>
      </c>
      <c r="G45" s="29" t="s">
        <v>33</v>
      </c>
      <c r="H45" s="29">
        <v>1</v>
      </c>
      <c r="I45" s="20"/>
      <c r="J45" s="20"/>
      <c r="K45" s="20"/>
      <c r="L45" s="20"/>
      <c r="M45" s="22"/>
      <c r="N45" s="22"/>
      <c r="O45" s="22"/>
      <c r="P45" s="20"/>
      <c r="Q45" s="20"/>
      <c r="R45" s="20"/>
      <c r="S45" s="30"/>
      <c r="T45" s="13"/>
    </row>
    <row r="46" s="1" customFormat="1" ht="70" customHeight="1" spans="1:20">
      <c r="A46" s="19">
        <v>35</v>
      </c>
      <c r="B46" s="29" t="s">
        <v>107</v>
      </c>
      <c r="C46" s="20" t="s">
        <v>108</v>
      </c>
      <c r="D46" s="20" t="str">
        <f>_xlfn.DISPIMG("ID_2EA258BF0D3D42B4B51D3E80854D8D13",1)</f>
        <v>=DISPIMG("ID_2EA258BF0D3D42B4B51D3E80854D8D13",1)</v>
      </c>
      <c r="E46" s="20"/>
      <c r="F46" s="20" t="s">
        <v>32</v>
      </c>
      <c r="G46" s="29" t="s">
        <v>33</v>
      </c>
      <c r="H46" s="29">
        <v>1</v>
      </c>
      <c r="I46" s="20"/>
      <c r="J46" s="20"/>
      <c r="K46" s="20"/>
      <c r="L46" s="20"/>
      <c r="M46" s="22"/>
      <c r="N46" s="22"/>
      <c r="O46" s="22"/>
      <c r="P46" s="20"/>
      <c r="Q46" s="20"/>
      <c r="R46" s="20"/>
      <c r="S46" s="30"/>
      <c r="T46" s="13"/>
    </row>
    <row r="47" s="1" customFormat="1" ht="70" customHeight="1" spans="1:20">
      <c r="A47" s="19"/>
      <c r="B47" s="28"/>
      <c r="C47" s="25"/>
      <c r="D47" s="25"/>
      <c r="E47" s="25"/>
      <c r="F47" s="20"/>
      <c r="G47" s="28"/>
      <c r="H47" s="28"/>
      <c r="I47" s="25"/>
      <c r="J47" s="20"/>
      <c r="K47" s="20"/>
      <c r="L47" s="20"/>
      <c r="M47" s="22"/>
      <c r="N47" s="22"/>
      <c r="O47" s="22"/>
      <c r="P47" s="25"/>
      <c r="Q47" s="25"/>
      <c r="R47" s="25"/>
      <c r="S47" s="27"/>
      <c r="T47" s="31"/>
    </row>
    <row r="48" s="1" customFormat="1" ht="30" customHeight="1" spans="1:20">
      <c r="A48" s="15"/>
      <c r="B48" s="16" t="s">
        <v>109</v>
      </c>
      <c r="C48" s="17"/>
      <c r="D48" s="17"/>
      <c r="E48" s="17"/>
      <c r="F48" s="17"/>
      <c r="G48" s="17"/>
      <c r="H48" s="17"/>
      <c r="I48" s="17"/>
      <c r="J48" s="17"/>
      <c r="K48" s="17"/>
      <c r="L48" s="17"/>
      <c r="M48" s="17"/>
      <c r="N48" s="17"/>
      <c r="O48" s="17"/>
      <c r="P48" s="17"/>
      <c r="Q48" s="17"/>
      <c r="R48" s="17"/>
      <c r="S48" s="18"/>
      <c r="T48" s="13"/>
    </row>
    <row r="49" customFormat="1" ht="70" customHeight="1" spans="1:20">
      <c r="A49" s="19">
        <v>36</v>
      </c>
      <c r="B49" s="29" t="s">
        <v>110</v>
      </c>
      <c r="C49" s="20" t="s">
        <v>111</v>
      </c>
      <c r="D49" s="20" t="str">
        <f>_xlfn.DISPIMG("ID_FA10330D171F4FB8A9A3405EA531E708",1)</f>
        <v>=DISPIMG("ID_FA10330D171F4FB8A9A3405EA531E708",1)</v>
      </c>
      <c r="E49" s="20"/>
      <c r="F49" s="20" t="s">
        <v>32</v>
      </c>
      <c r="G49" s="29" t="s">
        <v>33</v>
      </c>
      <c r="H49" s="29">
        <v>1</v>
      </c>
      <c r="I49" s="20"/>
      <c r="J49" s="20"/>
      <c r="K49" s="20"/>
      <c r="L49" s="20"/>
      <c r="M49" s="22"/>
      <c r="N49" s="22"/>
      <c r="O49" s="22"/>
      <c r="P49" s="20"/>
      <c r="Q49" s="20"/>
      <c r="R49" s="20"/>
      <c r="S49" s="30"/>
      <c r="T49" s="13"/>
    </row>
    <row r="50" s="1" customFormat="1" ht="70" customHeight="1" spans="1:20">
      <c r="A50" s="19">
        <v>37</v>
      </c>
      <c r="B50" s="28" t="s">
        <v>112</v>
      </c>
      <c r="C50" s="25" t="s">
        <v>113</v>
      </c>
      <c r="D50" s="25" t="str">
        <f>_xlfn.DISPIMG("ID_B412FD2A07B647B9B498F20BB83B25E3",1)</f>
        <v>=DISPIMG("ID_B412FD2A07B647B9B498F20BB83B25E3",1)</v>
      </c>
      <c r="E50" s="25"/>
      <c r="F50" s="20" t="s">
        <v>32</v>
      </c>
      <c r="G50" s="29" t="s">
        <v>33</v>
      </c>
      <c r="H50" s="28">
        <v>2</v>
      </c>
      <c r="I50" s="25"/>
      <c r="J50" s="20"/>
      <c r="K50" s="20"/>
      <c r="L50" s="20"/>
      <c r="M50" s="22"/>
      <c r="N50" s="22"/>
      <c r="O50" s="22"/>
      <c r="P50" s="25"/>
      <c r="Q50" s="25"/>
      <c r="R50" s="25"/>
      <c r="S50" s="27"/>
      <c r="T50" s="31"/>
    </row>
    <row r="51" s="1" customFormat="1" ht="70" customHeight="1" spans="1:20">
      <c r="A51" s="19">
        <v>38</v>
      </c>
      <c r="B51" s="29" t="s">
        <v>114</v>
      </c>
      <c r="C51" s="20" t="s">
        <v>115</v>
      </c>
      <c r="D51" s="20" t="str">
        <f>_xlfn.DISPIMG("ID_05E64015917B45B3AC494052F0FE8624",1)</f>
        <v>=DISPIMG("ID_05E64015917B45B3AC494052F0FE8624",1)</v>
      </c>
      <c r="E51" s="20"/>
      <c r="F51" s="20" t="s">
        <v>32</v>
      </c>
      <c r="G51" s="29" t="s">
        <v>33</v>
      </c>
      <c r="H51" s="29">
        <v>1</v>
      </c>
      <c r="I51" s="20"/>
      <c r="J51" s="20"/>
      <c r="K51" s="20"/>
      <c r="L51" s="20"/>
      <c r="M51" s="22"/>
      <c r="N51" s="22"/>
      <c r="O51" s="22"/>
      <c r="P51" s="20"/>
      <c r="Q51" s="20"/>
      <c r="R51" s="20"/>
      <c r="S51" s="30"/>
      <c r="T51" s="13"/>
    </row>
    <row r="52" s="1" customFormat="1" ht="30" customHeight="1" spans="1:20">
      <c r="A52" s="15"/>
      <c r="B52" s="16" t="s">
        <v>116</v>
      </c>
      <c r="C52" s="17"/>
      <c r="D52" s="17"/>
      <c r="E52" s="17"/>
      <c r="F52" s="17"/>
      <c r="G52" s="17"/>
      <c r="H52" s="17"/>
      <c r="I52" s="17"/>
      <c r="J52" s="17"/>
      <c r="K52" s="17"/>
      <c r="L52" s="17"/>
      <c r="M52" s="17"/>
      <c r="N52" s="17"/>
      <c r="O52" s="17"/>
      <c r="P52" s="17"/>
      <c r="Q52" s="17"/>
      <c r="R52" s="17"/>
      <c r="S52" s="18"/>
      <c r="T52" s="13"/>
    </row>
    <row r="53" s="1" customFormat="1" ht="70" customHeight="1" spans="1:20">
      <c r="A53" s="19">
        <v>39</v>
      </c>
      <c r="B53" s="28"/>
      <c r="C53" s="25" t="s">
        <v>117</v>
      </c>
      <c r="D53" s="25" t="str">
        <f>_xlfn.DISPIMG("ID_20139D9749D645CA9DCD287CF463FF8E",1)</f>
        <v>=DISPIMG("ID_20139D9749D645CA9DCD287CF463FF8E",1)</v>
      </c>
      <c r="E53" s="25"/>
      <c r="F53" s="20" t="s">
        <v>32</v>
      </c>
      <c r="G53" s="28" t="s">
        <v>33</v>
      </c>
      <c r="H53" s="28">
        <v>2</v>
      </c>
      <c r="I53" s="25"/>
      <c r="J53" s="20"/>
      <c r="K53" s="20"/>
      <c r="L53" s="20"/>
      <c r="M53" s="22"/>
      <c r="N53" s="22"/>
      <c r="O53" s="22"/>
      <c r="P53" s="25"/>
      <c r="Q53" s="25"/>
      <c r="R53" s="25"/>
      <c r="S53" s="27"/>
      <c r="T53" s="31"/>
    </row>
    <row r="54" s="1" customFormat="1" ht="70" customHeight="1" spans="1:20">
      <c r="A54" s="19">
        <v>40</v>
      </c>
      <c r="B54" s="28"/>
      <c r="C54" s="25" t="s">
        <v>118</v>
      </c>
      <c r="D54" s="25" t="str">
        <f>_xlfn.DISPIMG("ID_E00D31B42E9D42FCB33980FB67C27BF7",1)</f>
        <v>=DISPIMG("ID_E00D31B42E9D42FCB33980FB67C27BF7",1)</v>
      </c>
      <c r="E54" s="25"/>
      <c r="F54" s="20" t="s">
        <v>32</v>
      </c>
      <c r="G54" s="28" t="s">
        <v>33</v>
      </c>
      <c r="H54" s="28">
        <v>1</v>
      </c>
      <c r="I54" s="25"/>
      <c r="J54" s="20"/>
      <c r="K54" s="20"/>
      <c r="L54" s="20"/>
      <c r="M54" s="22"/>
      <c r="N54" s="22"/>
      <c r="O54" s="22"/>
      <c r="P54" s="25"/>
      <c r="Q54" s="25"/>
      <c r="R54" s="25"/>
      <c r="S54" s="27"/>
      <c r="T54" s="31"/>
    </row>
    <row r="55" s="1" customFormat="1" ht="70" customHeight="1" spans="1:20">
      <c r="A55" s="19">
        <v>41</v>
      </c>
      <c r="B55" s="28"/>
      <c r="C55" s="25" t="s">
        <v>119</v>
      </c>
      <c r="D55" s="25" t="str">
        <f>_xlfn.DISPIMG("ID_DAD372357DAB48CBBD2C5510EA596262",1)</f>
        <v>=DISPIMG("ID_DAD372357DAB48CBBD2C5510EA596262",1)</v>
      </c>
      <c r="E55" s="25"/>
      <c r="F55" s="20" t="s">
        <v>32</v>
      </c>
      <c r="G55" s="28" t="s">
        <v>33</v>
      </c>
      <c r="H55" s="28">
        <v>1</v>
      </c>
      <c r="I55" s="25"/>
      <c r="J55" s="20"/>
      <c r="K55" s="20"/>
      <c r="L55" s="20"/>
      <c r="M55" s="22"/>
      <c r="N55" s="22"/>
      <c r="O55" s="22"/>
      <c r="P55" s="25"/>
      <c r="Q55" s="25"/>
      <c r="R55" s="25"/>
      <c r="S55" s="27"/>
      <c r="T55" s="31"/>
    </row>
    <row r="56" s="1" customFormat="1" ht="70" customHeight="1" spans="1:20">
      <c r="A56" s="19"/>
      <c r="B56" s="28"/>
      <c r="C56" s="25"/>
      <c r="D56" s="25"/>
      <c r="E56" s="25"/>
      <c r="F56" s="20"/>
      <c r="G56" s="28"/>
      <c r="H56" s="28"/>
      <c r="I56" s="25"/>
      <c r="J56" s="20"/>
      <c r="K56" s="20"/>
      <c r="L56" s="20"/>
      <c r="M56" s="22"/>
      <c r="N56" s="22"/>
      <c r="O56" s="22"/>
      <c r="P56" s="25"/>
      <c r="Q56" s="25"/>
      <c r="R56" s="25"/>
      <c r="S56" s="27"/>
      <c r="T56" s="31"/>
    </row>
    <row r="57" s="1" customFormat="1" ht="30" customHeight="1" spans="1:20">
      <c r="A57" s="15"/>
      <c r="B57" s="16" t="s">
        <v>120</v>
      </c>
      <c r="C57" s="17"/>
      <c r="D57" s="17"/>
      <c r="E57" s="17"/>
      <c r="F57" s="17"/>
      <c r="G57" s="17"/>
      <c r="H57" s="17"/>
      <c r="I57" s="17"/>
      <c r="J57" s="17"/>
      <c r="K57" s="17"/>
      <c r="L57" s="17"/>
      <c r="M57" s="17"/>
      <c r="N57" s="17"/>
      <c r="O57" s="17"/>
      <c r="P57" s="17"/>
      <c r="Q57" s="17"/>
      <c r="R57" s="17"/>
      <c r="S57" s="18"/>
      <c r="T57" s="13"/>
    </row>
    <row r="58" customFormat="1" ht="70" customHeight="1" spans="1:20">
      <c r="A58" s="19">
        <v>42</v>
      </c>
      <c r="B58" s="29" t="s">
        <v>121</v>
      </c>
      <c r="C58" s="20" t="s">
        <v>122</v>
      </c>
      <c r="D58" s="20" t="str">
        <f>_xlfn.DISPIMG("ID_207E0A6EF2E0492F89019E605CFD394D",1)</f>
        <v>=DISPIMG("ID_207E0A6EF2E0492F89019E605CFD394D",1)</v>
      </c>
      <c r="E58" s="20"/>
      <c r="F58" s="20" t="s">
        <v>32</v>
      </c>
      <c r="G58" s="29" t="s">
        <v>33</v>
      </c>
      <c r="H58" s="29">
        <v>1</v>
      </c>
      <c r="I58" s="20"/>
      <c r="J58" s="20"/>
      <c r="K58" s="20"/>
      <c r="L58" s="20"/>
      <c r="M58" s="22"/>
      <c r="N58" s="22"/>
      <c r="O58" s="22"/>
      <c r="P58" s="20"/>
      <c r="Q58" s="20"/>
      <c r="R58" s="20"/>
      <c r="S58" s="30"/>
      <c r="T58" s="13"/>
    </row>
    <row r="59" s="1" customFormat="1" ht="70" customHeight="1" spans="1:20">
      <c r="A59" s="19">
        <v>43</v>
      </c>
      <c r="B59" s="29" t="s">
        <v>123</v>
      </c>
      <c r="C59" s="25" t="s">
        <v>124</v>
      </c>
      <c r="D59" s="25" t="str">
        <f>_xlfn.DISPIMG("ID_A2A33D7C653D437C94711095AA39BB4B",1)</f>
        <v>=DISPIMG("ID_A2A33D7C653D437C94711095AA39BB4B",1)</v>
      </c>
      <c r="E59" s="25"/>
      <c r="F59" s="20" t="s">
        <v>32</v>
      </c>
      <c r="G59" s="29" t="s">
        <v>33</v>
      </c>
      <c r="H59" s="28">
        <v>1</v>
      </c>
      <c r="I59" s="25"/>
      <c r="J59" s="20"/>
      <c r="K59" s="20"/>
      <c r="L59" s="20"/>
      <c r="M59" s="22"/>
      <c r="N59" s="22"/>
      <c r="O59" s="22"/>
      <c r="P59" s="25"/>
      <c r="Q59" s="25"/>
      <c r="R59" s="25"/>
      <c r="S59" s="27"/>
      <c r="T59" s="31"/>
    </row>
    <row r="60" s="1" customFormat="1" ht="70" customHeight="1" spans="1:20">
      <c r="A60" s="19">
        <v>44</v>
      </c>
      <c r="B60" s="29" t="s">
        <v>125</v>
      </c>
      <c r="C60" s="20" t="s">
        <v>126</v>
      </c>
      <c r="D60" s="20" t="str">
        <f>_xlfn.DISPIMG("ID_C30E8A797F554E4CAF91572FD66C44A8",1)</f>
        <v>=DISPIMG("ID_C30E8A797F554E4CAF91572FD66C44A8",1)</v>
      </c>
      <c r="E60" s="20"/>
      <c r="F60" s="20" t="s">
        <v>32</v>
      </c>
      <c r="G60" s="29" t="s">
        <v>33</v>
      </c>
      <c r="H60" s="29">
        <v>1</v>
      </c>
      <c r="I60" s="20"/>
      <c r="J60" s="20"/>
      <c r="K60" s="20"/>
      <c r="L60" s="20"/>
      <c r="M60" s="22"/>
      <c r="N60" s="22"/>
      <c r="O60" s="22"/>
      <c r="P60" s="20"/>
      <c r="Q60" s="20"/>
      <c r="R60" s="20"/>
      <c r="S60" s="30"/>
      <c r="T60" s="13"/>
    </row>
    <row r="61" s="1" customFormat="1" ht="70" customHeight="1" spans="1:20">
      <c r="A61" s="19">
        <v>45</v>
      </c>
      <c r="B61" s="28" t="s">
        <v>127</v>
      </c>
      <c r="C61" s="25" t="s">
        <v>128</v>
      </c>
      <c r="D61" s="25" t="str">
        <f>_xlfn.DISPIMG("ID_C45F31E5E6F14B3F8AB4F9CB1CD86E59",1)</f>
        <v>=DISPIMG("ID_C45F31E5E6F14B3F8AB4F9CB1CD86E59",1)</v>
      </c>
      <c r="E61" s="25"/>
      <c r="F61" s="20" t="s">
        <v>32</v>
      </c>
      <c r="G61" s="29" t="s">
        <v>33</v>
      </c>
      <c r="H61" s="28">
        <v>1</v>
      </c>
      <c r="I61" s="25"/>
      <c r="J61" s="20"/>
      <c r="K61" s="20"/>
      <c r="L61" s="20"/>
      <c r="M61" s="22"/>
      <c r="N61" s="22"/>
      <c r="O61" s="22"/>
      <c r="P61" s="25"/>
      <c r="Q61" s="25"/>
      <c r="R61" s="25"/>
      <c r="S61" s="27"/>
      <c r="T61" s="31"/>
    </row>
    <row r="62" s="1" customFormat="1" ht="70" customHeight="1" spans="1:20">
      <c r="A62" s="19">
        <v>46</v>
      </c>
      <c r="B62" s="28" t="s">
        <v>129</v>
      </c>
      <c r="C62" s="25" t="s">
        <v>130</v>
      </c>
      <c r="D62" s="25" t="str">
        <f>_xlfn.DISPIMG("ID_7446FC1F5D7C4CD2A29DD2F537E48829",1)</f>
        <v>=DISPIMG("ID_7446FC1F5D7C4CD2A29DD2F537E48829",1)</v>
      </c>
      <c r="E62" s="25"/>
      <c r="F62" s="20" t="s">
        <v>32</v>
      </c>
      <c r="G62" s="29" t="s">
        <v>33</v>
      </c>
      <c r="H62" s="28">
        <v>1</v>
      </c>
      <c r="I62" s="25"/>
      <c r="J62" s="20"/>
      <c r="K62" s="20"/>
      <c r="L62" s="20"/>
      <c r="M62" s="22"/>
      <c r="N62" s="22"/>
      <c r="O62" s="22"/>
      <c r="P62" s="25"/>
      <c r="Q62" s="25"/>
      <c r="R62" s="25"/>
      <c r="S62" s="27"/>
      <c r="T62" s="31"/>
    </row>
    <row r="63" s="1" customFormat="1" ht="70" customHeight="1" spans="1:20">
      <c r="A63" s="19">
        <v>47</v>
      </c>
      <c r="B63" s="28" t="s">
        <v>131</v>
      </c>
      <c r="C63" s="25" t="s">
        <v>132</v>
      </c>
      <c r="D63" s="25" t="str">
        <f>_xlfn.DISPIMG("ID_2A0E3E5BB6C645FC8725E4FF8430E137",1)</f>
        <v>=DISPIMG("ID_2A0E3E5BB6C645FC8725E4FF8430E137",1)</v>
      </c>
      <c r="E63" s="25"/>
      <c r="F63" s="20" t="s">
        <v>32</v>
      </c>
      <c r="G63" s="29" t="s">
        <v>33</v>
      </c>
      <c r="H63" s="28">
        <v>1</v>
      </c>
      <c r="I63" s="25"/>
      <c r="J63" s="20"/>
      <c r="K63" s="20"/>
      <c r="L63" s="20"/>
      <c r="M63" s="22"/>
      <c r="N63" s="22"/>
      <c r="O63" s="22"/>
      <c r="P63" s="25"/>
      <c r="Q63" s="25"/>
      <c r="R63" s="25"/>
      <c r="S63" s="27"/>
      <c r="T63" s="31"/>
    </row>
    <row r="64" s="1" customFormat="1" ht="70" customHeight="1" spans="1:20">
      <c r="A64" s="19">
        <v>48</v>
      </c>
      <c r="B64" s="28" t="s">
        <v>133</v>
      </c>
      <c r="C64" s="25" t="s">
        <v>134</v>
      </c>
      <c r="D64" s="25" t="str">
        <f>_xlfn.DISPIMG("ID_7A54493559CC4FEF9CE8ABCF0595CAD0",1)</f>
        <v>=DISPIMG("ID_7A54493559CC4FEF9CE8ABCF0595CAD0",1)</v>
      </c>
      <c r="E64" s="25"/>
      <c r="F64" s="20" t="s">
        <v>32</v>
      </c>
      <c r="G64" s="29" t="s">
        <v>33</v>
      </c>
      <c r="H64" s="28">
        <v>1</v>
      </c>
      <c r="I64" s="25"/>
      <c r="J64" s="20"/>
      <c r="K64" s="20"/>
      <c r="L64" s="20"/>
      <c r="M64" s="22"/>
      <c r="N64" s="22"/>
      <c r="O64" s="22"/>
      <c r="P64" s="25"/>
      <c r="Q64" s="25"/>
      <c r="R64" s="25"/>
      <c r="S64" s="27"/>
      <c r="T64" s="31"/>
    </row>
    <row r="65" s="1" customFormat="1" ht="70" customHeight="1" spans="1:20">
      <c r="A65" s="19">
        <v>49</v>
      </c>
      <c r="B65" s="28" t="s">
        <v>135</v>
      </c>
      <c r="C65" s="25" t="s">
        <v>136</v>
      </c>
      <c r="D65" s="25" t="str">
        <f>_xlfn.DISPIMG("ID_DF0EA0C400D1463C8C407E8B71A56D69",1)</f>
        <v>=DISPIMG("ID_DF0EA0C400D1463C8C407E8B71A56D69",1)</v>
      </c>
      <c r="E65" s="25"/>
      <c r="F65" s="20" t="s">
        <v>32</v>
      </c>
      <c r="G65" s="29" t="s">
        <v>33</v>
      </c>
      <c r="H65" s="28">
        <v>1</v>
      </c>
      <c r="I65" s="25"/>
      <c r="J65" s="20"/>
      <c r="K65" s="20"/>
      <c r="L65" s="20"/>
      <c r="M65" s="22"/>
      <c r="N65" s="22"/>
      <c r="O65" s="22"/>
      <c r="P65" s="25"/>
      <c r="Q65" s="25"/>
      <c r="R65" s="25"/>
      <c r="S65" s="27"/>
      <c r="T65" s="31"/>
    </row>
    <row r="66" s="1" customFormat="1" ht="70" customHeight="1" spans="1:20">
      <c r="A66" s="19">
        <v>50</v>
      </c>
      <c r="B66" s="28" t="s">
        <v>137</v>
      </c>
      <c r="C66" s="25" t="s">
        <v>138</v>
      </c>
      <c r="D66" s="25" t="str">
        <f>_xlfn.DISPIMG("ID_EED4FDF595C44DE48F1F48385B8B2331",1)</f>
        <v>=DISPIMG("ID_EED4FDF595C44DE48F1F48385B8B2331",1)</v>
      </c>
      <c r="E66" s="25"/>
      <c r="F66" s="20" t="s">
        <v>32</v>
      </c>
      <c r="G66" s="29" t="s">
        <v>33</v>
      </c>
      <c r="H66" s="28">
        <v>1</v>
      </c>
      <c r="I66" s="25"/>
      <c r="J66" s="20"/>
      <c r="K66" s="20"/>
      <c r="L66" s="20"/>
      <c r="M66" s="22"/>
      <c r="N66" s="22"/>
      <c r="O66" s="22"/>
      <c r="P66" s="25"/>
      <c r="Q66" s="25"/>
      <c r="R66" s="25"/>
      <c r="S66" s="27"/>
      <c r="T66" s="31"/>
    </row>
    <row r="67" s="1" customFormat="1" ht="70" customHeight="1" spans="1:20">
      <c r="A67" s="19"/>
      <c r="B67" s="28"/>
      <c r="C67" s="25"/>
      <c r="D67" s="25"/>
      <c r="E67" s="25"/>
      <c r="F67" s="20"/>
      <c r="G67" s="28"/>
      <c r="H67" s="28"/>
      <c r="I67" s="25"/>
      <c r="J67" s="20"/>
      <c r="K67" s="20"/>
      <c r="L67" s="20"/>
      <c r="M67" s="22"/>
      <c r="N67" s="22"/>
      <c r="O67" s="22"/>
      <c r="P67" s="25"/>
      <c r="Q67" s="25"/>
      <c r="R67" s="25"/>
      <c r="S67" s="27"/>
      <c r="T67" s="31"/>
    </row>
    <row r="68" s="1" customFormat="1" ht="30" customHeight="1" spans="1:20">
      <c r="A68" s="15"/>
      <c r="B68" s="16" t="s">
        <v>139</v>
      </c>
      <c r="C68" s="17"/>
      <c r="D68" s="17"/>
      <c r="E68" s="17"/>
      <c r="F68" s="17"/>
      <c r="G68" s="17"/>
      <c r="H68" s="17"/>
      <c r="I68" s="17"/>
      <c r="J68" s="17"/>
      <c r="K68" s="17"/>
      <c r="L68" s="17"/>
      <c r="M68" s="17"/>
      <c r="N68" s="17"/>
      <c r="O68" s="17"/>
      <c r="P68" s="17"/>
      <c r="Q68" s="17"/>
      <c r="R68" s="17"/>
      <c r="S68" s="18"/>
      <c r="T68" s="13"/>
    </row>
    <row r="69" customFormat="1" ht="70" customHeight="1" spans="1:20">
      <c r="A69" s="19">
        <v>51</v>
      </c>
      <c r="B69" s="29" t="s">
        <v>140</v>
      </c>
      <c r="C69" s="20" t="s">
        <v>141</v>
      </c>
      <c r="D69" s="20" t="str">
        <f>_xlfn.DISPIMG("ID_AA4C45188A194FE3990A505E1830B898",1)</f>
        <v>=DISPIMG("ID_AA4C45188A194FE3990A505E1830B898",1)</v>
      </c>
      <c r="E69" s="20"/>
      <c r="F69" s="20" t="s">
        <v>32</v>
      </c>
      <c r="G69" s="29" t="s">
        <v>33</v>
      </c>
      <c r="H69" s="29">
        <v>1</v>
      </c>
      <c r="I69" s="20"/>
      <c r="J69" s="20"/>
      <c r="K69" s="20"/>
      <c r="L69" s="20"/>
      <c r="M69" s="22"/>
      <c r="N69" s="22"/>
      <c r="O69" s="22"/>
      <c r="P69" s="20"/>
      <c r="Q69" s="20"/>
      <c r="R69" s="20"/>
      <c r="S69" s="30"/>
      <c r="T69" s="13"/>
    </row>
    <row r="70" s="1" customFormat="1" ht="70" customHeight="1" spans="1:20">
      <c r="A70" s="19">
        <v>52</v>
      </c>
      <c r="B70" s="28" t="s">
        <v>142</v>
      </c>
      <c r="C70" s="25" t="s">
        <v>143</v>
      </c>
      <c r="D70" s="25" t="str">
        <f>_xlfn.DISPIMG("ID_628F23A928134CBDA4B6FA5B457330F9",1)</f>
        <v>=DISPIMG("ID_628F23A928134CBDA4B6FA5B457330F9",1)</v>
      </c>
      <c r="E70" s="25"/>
      <c r="F70" s="20" t="s">
        <v>32</v>
      </c>
      <c r="G70" s="29" t="s">
        <v>33</v>
      </c>
      <c r="H70" s="28">
        <v>1</v>
      </c>
      <c r="I70" s="25"/>
      <c r="J70" s="20"/>
      <c r="K70" s="20"/>
      <c r="L70" s="20"/>
      <c r="M70" s="22"/>
      <c r="N70" s="22"/>
      <c r="O70" s="22"/>
      <c r="P70" s="25"/>
      <c r="Q70" s="25"/>
      <c r="R70" s="25"/>
      <c r="S70" s="27"/>
      <c r="T70" s="31"/>
    </row>
    <row r="71" s="1" customFormat="1" ht="70" customHeight="1" spans="1:20">
      <c r="A71" s="19">
        <v>53</v>
      </c>
      <c r="B71" s="29" t="s">
        <v>144</v>
      </c>
      <c r="C71" s="20" t="s">
        <v>145</v>
      </c>
      <c r="D71" s="20" t="str">
        <f>_xlfn.DISPIMG("ID_E8EFE40A61F546DB9BC122E294DABF82",1)</f>
        <v>=DISPIMG("ID_E8EFE40A61F546DB9BC122E294DABF82",1)</v>
      </c>
      <c r="E71" s="20"/>
      <c r="F71" s="20" t="s">
        <v>32</v>
      </c>
      <c r="G71" s="29" t="s">
        <v>33</v>
      </c>
      <c r="H71" s="29">
        <v>1</v>
      </c>
      <c r="I71" s="20"/>
      <c r="J71" s="20"/>
      <c r="K71" s="20"/>
      <c r="L71" s="20"/>
      <c r="M71" s="22"/>
      <c r="N71" s="22"/>
      <c r="O71" s="22"/>
      <c r="P71" s="20"/>
      <c r="Q71" s="20"/>
      <c r="R71" s="20"/>
      <c r="S71" s="30"/>
      <c r="T71" s="13"/>
    </row>
    <row r="72" s="1" customFormat="1" ht="70" customHeight="1" spans="1:20">
      <c r="A72" s="19">
        <v>54</v>
      </c>
      <c r="B72" s="28" t="s">
        <v>146</v>
      </c>
      <c r="C72" s="25" t="s">
        <v>147</v>
      </c>
      <c r="D72" s="25" t="str">
        <f>_xlfn.DISPIMG("ID_270AA693745D4D198FD598A530C0919E",1)</f>
        <v>=DISPIMG("ID_270AA693745D4D198FD598A530C0919E",1)</v>
      </c>
      <c r="E72" s="25"/>
      <c r="F72" s="20" t="s">
        <v>32</v>
      </c>
      <c r="G72" s="29" t="s">
        <v>33</v>
      </c>
      <c r="H72" s="28">
        <v>1</v>
      </c>
      <c r="I72" s="25"/>
      <c r="J72" s="20"/>
      <c r="K72" s="20"/>
      <c r="L72" s="20"/>
      <c r="M72" s="22"/>
      <c r="N72" s="22"/>
      <c r="O72" s="22"/>
      <c r="P72" s="25"/>
      <c r="Q72" s="25"/>
      <c r="R72" s="25"/>
      <c r="S72" s="27"/>
      <c r="T72" s="31"/>
    </row>
    <row r="73" s="1" customFormat="1" ht="70" customHeight="1" spans="1:20">
      <c r="A73" s="19">
        <v>55</v>
      </c>
      <c r="B73" s="28" t="s">
        <v>148</v>
      </c>
      <c r="C73" s="25" t="s">
        <v>149</v>
      </c>
      <c r="D73" s="25" t="str">
        <f>_xlfn.DISPIMG("ID_B3541BD899E940679B83DC3B1DF1ECCB",1)</f>
        <v>=DISPIMG("ID_B3541BD899E940679B83DC3B1DF1ECCB",1)</v>
      </c>
      <c r="E73" s="25"/>
      <c r="F73" s="20" t="s">
        <v>32</v>
      </c>
      <c r="G73" s="29" t="s">
        <v>33</v>
      </c>
      <c r="H73" s="28">
        <v>2</v>
      </c>
      <c r="I73" s="25"/>
      <c r="J73" s="20"/>
      <c r="K73" s="20"/>
      <c r="L73" s="20"/>
      <c r="M73" s="22"/>
      <c r="N73" s="22"/>
      <c r="O73" s="22"/>
      <c r="P73" s="25"/>
      <c r="Q73" s="25"/>
      <c r="R73" s="25"/>
      <c r="S73" s="27"/>
      <c r="T73" s="31"/>
    </row>
    <row r="74" s="1" customFormat="1" ht="70" customHeight="1" spans="1:20">
      <c r="A74" s="19">
        <v>56</v>
      </c>
      <c r="B74" s="28" t="s">
        <v>150</v>
      </c>
      <c r="C74" s="25" t="s">
        <v>151</v>
      </c>
      <c r="D74" s="25" t="str">
        <f>_xlfn.DISPIMG("ID_E7BE4AF6D39C4D489EF68D9EC10D20DF",1)</f>
        <v>=DISPIMG("ID_E7BE4AF6D39C4D489EF68D9EC10D20DF",1)</v>
      </c>
      <c r="E74" s="25"/>
      <c r="F74" s="20" t="s">
        <v>32</v>
      </c>
      <c r="G74" s="29" t="s">
        <v>33</v>
      </c>
      <c r="H74" s="28">
        <v>1</v>
      </c>
      <c r="I74" s="25"/>
      <c r="J74" s="20"/>
      <c r="K74" s="20"/>
      <c r="L74" s="20"/>
      <c r="M74" s="22"/>
      <c r="N74" s="22"/>
      <c r="O74" s="22"/>
      <c r="P74" s="25"/>
      <c r="Q74" s="25"/>
      <c r="R74" s="25"/>
      <c r="S74" s="27"/>
      <c r="T74" s="31"/>
    </row>
    <row r="75" s="1" customFormat="1" ht="70" customHeight="1" spans="1:20">
      <c r="A75" s="19"/>
      <c r="B75" s="28"/>
      <c r="C75" s="25"/>
      <c r="D75" s="25"/>
      <c r="E75" s="25"/>
      <c r="F75" s="20"/>
      <c r="G75" s="28"/>
      <c r="H75" s="28"/>
      <c r="I75" s="25"/>
      <c r="J75" s="20"/>
      <c r="K75" s="20"/>
      <c r="L75" s="20"/>
      <c r="M75" s="22"/>
      <c r="N75" s="22"/>
      <c r="O75" s="22"/>
      <c r="P75" s="25"/>
      <c r="Q75" s="25"/>
      <c r="R75" s="25"/>
      <c r="S75" s="27"/>
      <c r="T75" s="31"/>
    </row>
    <row r="76" s="1" customFormat="1" ht="30" customHeight="1" spans="1:20">
      <c r="A76" s="15"/>
      <c r="B76" s="16" t="s">
        <v>152</v>
      </c>
      <c r="C76" s="17"/>
      <c r="D76" s="17"/>
      <c r="E76" s="17"/>
      <c r="F76" s="17"/>
      <c r="G76" s="17"/>
      <c r="H76" s="17"/>
      <c r="I76" s="17"/>
      <c r="J76" s="17"/>
      <c r="K76" s="17"/>
      <c r="L76" s="17"/>
      <c r="M76" s="17"/>
      <c r="N76" s="17"/>
      <c r="O76" s="17"/>
      <c r="P76" s="17"/>
      <c r="Q76" s="17"/>
      <c r="R76" s="17"/>
      <c r="S76" s="18"/>
      <c r="T76" s="13"/>
    </row>
    <row r="77" customFormat="1" ht="70" customHeight="1" spans="1:20">
      <c r="A77" s="19">
        <v>57</v>
      </c>
      <c r="B77" s="29" t="s">
        <v>153</v>
      </c>
      <c r="C77" s="20" t="s">
        <v>154</v>
      </c>
      <c r="D77" s="20" t="str">
        <f>_xlfn.DISPIMG("ID_779F9F8E48DD4859B6837C7E53DE0E65",1)</f>
        <v>=DISPIMG("ID_779F9F8E48DD4859B6837C7E53DE0E65",1)</v>
      </c>
      <c r="E77" s="20"/>
      <c r="F77" s="20" t="s">
        <v>32</v>
      </c>
      <c r="G77" s="29" t="s">
        <v>33</v>
      </c>
      <c r="H77" s="29">
        <v>2</v>
      </c>
      <c r="I77" s="20"/>
      <c r="J77" s="20"/>
      <c r="K77" s="20"/>
      <c r="L77" s="20"/>
      <c r="M77" s="22"/>
      <c r="N77" s="22"/>
      <c r="O77" s="22"/>
      <c r="P77" s="20"/>
      <c r="Q77" s="20"/>
      <c r="R77" s="20"/>
      <c r="S77" s="30"/>
      <c r="T77" s="13"/>
    </row>
    <row r="78" s="1" customFormat="1" ht="70" customHeight="1" spans="1:20">
      <c r="A78" s="19">
        <v>58</v>
      </c>
      <c r="B78" s="29" t="s">
        <v>155</v>
      </c>
      <c r="C78" s="25" t="s">
        <v>156</v>
      </c>
      <c r="D78" s="25" t="str">
        <f>_xlfn.DISPIMG("ID_7C0DAF519130428CACFF3BB107FEA6BF",1)</f>
        <v>=DISPIMG("ID_7C0DAF519130428CACFF3BB107FEA6BF",1)</v>
      </c>
      <c r="E78" s="25"/>
      <c r="F78" s="20" t="s">
        <v>32</v>
      </c>
      <c r="G78" s="29" t="s">
        <v>33</v>
      </c>
      <c r="H78" s="28">
        <v>1</v>
      </c>
      <c r="I78" s="25"/>
      <c r="J78" s="20"/>
      <c r="K78" s="20"/>
      <c r="L78" s="20"/>
      <c r="M78" s="22"/>
      <c r="N78" s="22"/>
      <c r="O78" s="22"/>
      <c r="P78" s="25"/>
      <c r="Q78" s="25"/>
      <c r="R78" s="25"/>
      <c r="S78" s="27"/>
      <c r="T78" s="31"/>
    </row>
    <row r="79" s="1" customFormat="1" ht="70" customHeight="1" spans="1:20">
      <c r="A79" s="19">
        <v>59</v>
      </c>
      <c r="B79" s="29" t="s">
        <v>157</v>
      </c>
      <c r="C79" s="20" t="s">
        <v>158</v>
      </c>
      <c r="D79" s="20" t="str">
        <f>_xlfn.DISPIMG("ID_9EBEB960CC1E4691A40FBF3B85380A06",1)</f>
        <v>=DISPIMG("ID_9EBEB960CC1E4691A40FBF3B85380A06",1)</v>
      </c>
      <c r="E79" s="20"/>
      <c r="F79" s="20" t="s">
        <v>32</v>
      </c>
      <c r="G79" s="29" t="s">
        <v>33</v>
      </c>
      <c r="H79" s="29">
        <v>1</v>
      </c>
      <c r="I79" s="20"/>
      <c r="J79" s="20"/>
      <c r="K79" s="20"/>
      <c r="L79" s="20"/>
      <c r="M79" s="22"/>
      <c r="N79" s="22"/>
      <c r="O79" s="22"/>
      <c r="P79" s="20"/>
      <c r="Q79" s="20"/>
      <c r="R79" s="20"/>
      <c r="S79" s="30"/>
      <c r="T79" s="13"/>
    </row>
    <row r="80" s="1" customFormat="1" ht="70" customHeight="1" spans="1:20">
      <c r="A80" s="19">
        <v>60</v>
      </c>
      <c r="B80" s="29" t="s">
        <v>159</v>
      </c>
      <c r="C80" s="20" t="s">
        <v>160</v>
      </c>
      <c r="D80" s="20" t="str">
        <f>_xlfn.DISPIMG("ID_24585957D0DB4BF197FFD97C1C5C9AA2",1)</f>
        <v>=DISPIMG("ID_24585957D0DB4BF197FFD97C1C5C9AA2",1)</v>
      </c>
      <c r="E80" s="20"/>
      <c r="F80" s="20" t="s">
        <v>32</v>
      </c>
      <c r="G80" s="29" t="s">
        <v>33</v>
      </c>
      <c r="H80" s="29">
        <v>1</v>
      </c>
      <c r="I80" s="20"/>
      <c r="J80" s="20"/>
      <c r="K80" s="20"/>
      <c r="L80" s="20"/>
      <c r="M80" s="22"/>
      <c r="N80" s="22"/>
      <c r="O80" s="22"/>
      <c r="P80" s="20"/>
      <c r="Q80" s="20"/>
      <c r="R80" s="20"/>
      <c r="S80" s="30"/>
      <c r="T80" s="13"/>
    </row>
    <row r="81" s="1" customFormat="1" ht="70" customHeight="1" spans="1:20">
      <c r="A81" s="19">
        <v>61</v>
      </c>
      <c r="B81" s="29" t="s">
        <v>161</v>
      </c>
      <c r="C81" s="20" t="s">
        <v>162</v>
      </c>
      <c r="D81" s="20" t="str">
        <f>_xlfn.DISPIMG("ID_0341B8C1A1F74EAAA5124E25990B00BE",1)</f>
        <v>=DISPIMG("ID_0341B8C1A1F74EAAA5124E25990B00BE",1)</v>
      </c>
      <c r="E81" s="20"/>
      <c r="F81" s="20" t="s">
        <v>32</v>
      </c>
      <c r="G81" s="29" t="s">
        <v>33</v>
      </c>
      <c r="H81" s="29">
        <v>1</v>
      </c>
      <c r="I81" s="20"/>
      <c r="J81" s="20"/>
      <c r="K81" s="20"/>
      <c r="L81" s="20"/>
      <c r="M81" s="22"/>
      <c r="N81" s="22"/>
      <c r="O81" s="22"/>
      <c r="P81" s="20"/>
      <c r="Q81" s="20"/>
      <c r="R81" s="20"/>
      <c r="S81" s="30"/>
      <c r="T81" s="13"/>
    </row>
    <row r="82" s="1" customFormat="1" ht="70" customHeight="1" spans="1:20">
      <c r="A82" s="19">
        <v>62</v>
      </c>
      <c r="B82" s="29" t="s">
        <v>163</v>
      </c>
      <c r="C82" s="20" t="s">
        <v>164</v>
      </c>
      <c r="D82" s="20" t="str">
        <f>_xlfn.DISPIMG("ID_9047FD450DF745C59508D73ACCABE9FB",1)</f>
        <v>=DISPIMG("ID_9047FD450DF745C59508D73ACCABE9FB",1)</v>
      </c>
      <c r="E82" s="20"/>
      <c r="F82" s="20" t="s">
        <v>165</v>
      </c>
      <c r="G82" s="29" t="s">
        <v>33</v>
      </c>
      <c r="H82" s="29">
        <v>1</v>
      </c>
      <c r="I82" s="20"/>
      <c r="J82" s="20"/>
      <c r="K82" s="20"/>
      <c r="L82" s="20"/>
      <c r="M82" s="22"/>
      <c r="N82" s="22"/>
      <c r="O82" s="22"/>
      <c r="P82" s="20"/>
      <c r="Q82" s="20" t="s">
        <v>166</v>
      </c>
      <c r="R82" s="20" t="str">
        <f>_xlfn.DISPIMG("ID_F0835E267A8D45198A29593CD89AF35F",1)</f>
        <v>=DISPIMG("ID_F0835E267A8D45198A29593CD89AF35F",1)</v>
      </c>
      <c r="S82" s="30"/>
      <c r="T82" s="13"/>
    </row>
    <row r="83" s="1" customFormat="1" ht="70" customHeight="1" spans="1:20">
      <c r="A83" s="19"/>
      <c r="B83" s="29"/>
      <c r="C83" s="20"/>
      <c r="D83" s="20"/>
      <c r="E83" s="20"/>
      <c r="F83" s="29"/>
      <c r="G83" s="29"/>
      <c r="H83" s="29"/>
      <c r="I83" s="20"/>
      <c r="J83" s="20"/>
      <c r="K83" s="20"/>
      <c r="L83" s="20"/>
      <c r="M83" s="22"/>
      <c r="N83" s="22"/>
      <c r="O83" s="22"/>
      <c r="P83" s="20"/>
      <c r="Q83" s="20"/>
      <c r="R83" s="20"/>
      <c r="S83" s="30"/>
      <c r="T83" s="13"/>
    </row>
    <row r="84" s="1" customFormat="1" ht="70" customHeight="1" spans="1:20">
      <c r="A84" s="19"/>
      <c r="B84" s="28"/>
      <c r="C84" s="25"/>
      <c r="D84" s="25"/>
      <c r="E84" s="25"/>
      <c r="F84" s="20"/>
      <c r="G84" s="28"/>
      <c r="H84" s="28"/>
      <c r="I84" s="25"/>
      <c r="J84" s="20"/>
      <c r="K84" s="20"/>
      <c r="L84" s="20"/>
      <c r="M84" s="22"/>
      <c r="N84" s="22"/>
      <c r="O84" s="22"/>
      <c r="P84" s="25"/>
      <c r="Q84" s="25"/>
      <c r="R84" s="25"/>
      <c r="S84" s="27"/>
      <c r="T84" s="31"/>
    </row>
    <row r="85" s="1" customFormat="1" ht="30" customHeight="1" spans="1:20">
      <c r="A85" s="15"/>
      <c r="B85" s="16" t="s">
        <v>167</v>
      </c>
      <c r="C85" s="17"/>
      <c r="D85" s="17"/>
      <c r="E85" s="17"/>
      <c r="F85" s="17"/>
      <c r="G85" s="17"/>
      <c r="H85" s="17"/>
      <c r="I85" s="17"/>
      <c r="J85" s="17"/>
      <c r="K85" s="17"/>
      <c r="L85" s="17"/>
      <c r="M85" s="17"/>
      <c r="N85" s="17"/>
      <c r="O85" s="17"/>
      <c r="P85" s="17"/>
      <c r="Q85" s="17"/>
      <c r="R85" s="17"/>
      <c r="S85" s="18"/>
      <c r="T85" s="13"/>
    </row>
    <row r="86" s="1" customFormat="1" ht="80" customHeight="1" spans="1:20">
      <c r="A86" s="19">
        <v>63</v>
      </c>
      <c r="B86" s="28"/>
      <c r="C86" s="25" t="s">
        <v>168</v>
      </c>
      <c r="D86" s="25" t="str">
        <f>_xlfn.DISPIMG("ID_A800F9F59C9A46F3A0EDD1495AD3D487",1)</f>
        <v>=DISPIMG("ID_A800F9F59C9A46F3A0EDD1495AD3D487",1)</v>
      </c>
      <c r="E86" s="25"/>
      <c r="F86" s="20"/>
      <c r="G86" s="28" t="s">
        <v>33</v>
      </c>
      <c r="H86" s="28">
        <v>1</v>
      </c>
      <c r="I86" s="25"/>
      <c r="J86" s="20"/>
      <c r="K86" s="20"/>
      <c r="L86" s="20"/>
      <c r="M86" s="22"/>
      <c r="N86" s="22"/>
      <c r="O86" s="22"/>
      <c r="P86" s="25"/>
      <c r="Q86" s="25" t="s">
        <v>169</v>
      </c>
      <c r="R86" s="25"/>
      <c r="S86" s="27"/>
      <c r="T86" s="31"/>
    </row>
    <row r="87" s="1" customFormat="1" ht="87" customHeight="1" spans="1:20">
      <c r="A87" s="19">
        <v>64</v>
      </c>
      <c r="B87" s="28"/>
      <c r="C87" s="25" t="s">
        <v>170</v>
      </c>
      <c r="D87" s="25" t="str">
        <f>_xlfn.DISPIMG("ID_42B706177F0843B49BBEC76FC60CEB59",1)</f>
        <v>=DISPIMG("ID_42B706177F0843B49BBEC76FC60CEB59",1)</v>
      </c>
      <c r="E87" s="25"/>
      <c r="F87" s="20"/>
      <c r="G87" s="28" t="s">
        <v>33</v>
      </c>
      <c r="H87" s="28">
        <v>1</v>
      </c>
      <c r="I87" s="25"/>
      <c r="J87" s="20"/>
      <c r="K87" s="20"/>
      <c r="L87" s="20"/>
      <c r="M87" s="22"/>
      <c r="N87" s="22"/>
      <c r="O87" s="22"/>
      <c r="P87" s="25"/>
      <c r="Q87" s="25" t="s">
        <v>171</v>
      </c>
      <c r="R87" s="25"/>
      <c r="S87" s="27"/>
      <c r="T87" s="31"/>
    </row>
    <row r="88" s="1" customFormat="1" ht="94" customHeight="1" spans="1:20">
      <c r="A88" s="19">
        <v>65</v>
      </c>
      <c r="B88" s="28"/>
      <c r="C88" s="25" t="s">
        <v>172</v>
      </c>
      <c r="D88" s="25" t="str">
        <f>_xlfn.DISPIMG("ID_10F92D121E834126861D5E1CA205A4F7",1)</f>
        <v>=DISPIMG("ID_10F92D121E834126861D5E1CA205A4F7",1)</v>
      </c>
      <c r="E88" s="25"/>
      <c r="F88" s="20"/>
      <c r="G88" s="28" t="s">
        <v>33</v>
      </c>
      <c r="H88" s="28">
        <v>1</v>
      </c>
      <c r="I88" s="25"/>
      <c r="J88" s="20"/>
      <c r="K88" s="20"/>
      <c r="L88" s="20"/>
      <c r="M88" s="22"/>
      <c r="N88" s="22"/>
      <c r="O88" s="22"/>
      <c r="P88" s="25"/>
      <c r="Q88" s="25" t="s">
        <v>173</v>
      </c>
      <c r="R88" s="25"/>
      <c r="S88" s="27"/>
      <c r="T88" s="31"/>
    </row>
    <row r="89" s="1" customFormat="1" ht="70" customHeight="1" spans="1:20">
      <c r="A89" s="19">
        <v>66</v>
      </c>
      <c r="B89" s="28" t="s">
        <v>174</v>
      </c>
      <c r="C89" s="25" t="s">
        <v>175</v>
      </c>
      <c r="D89" s="25" t="str">
        <f>_xlfn.DISPIMG("ID_C4DAA9D1245F4A959CABA9441564C9E0",1)</f>
        <v>=DISPIMG("ID_C4DAA9D1245F4A959CABA9441564C9E0",1)</v>
      </c>
      <c r="E89" s="25"/>
      <c r="F89" s="20" t="s">
        <v>32</v>
      </c>
      <c r="G89" s="28" t="s">
        <v>33</v>
      </c>
      <c r="H89" s="28">
        <v>1</v>
      </c>
      <c r="I89" s="25"/>
      <c r="J89" s="20"/>
      <c r="K89" s="20"/>
      <c r="L89" s="20"/>
      <c r="M89" s="22"/>
      <c r="N89" s="22"/>
      <c r="O89" s="22"/>
      <c r="P89" s="25"/>
      <c r="Q89" s="25"/>
      <c r="R89" s="25"/>
      <c r="S89" s="27"/>
      <c r="T89" s="31"/>
    </row>
    <row r="90" s="1" customFormat="1" ht="70" customHeight="1" spans="1:20">
      <c r="A90" s="19">
        <v>67</v>
      </c>
      <c r="B90" s="28" t="s">
        <v>176</v>
      </c>
      <c r="C90" s="25" t="s">
        <v>177</v>
      </c>
      <c r="D90" s="25" t="str">
        <f>_xlfn.DISPIMG("ID_FEBE3365E73D4C1B8944952D8836C4DD",1)</f>
        <v>=DISPIMG("ID_FEBE3365E73D4C1B8944952D8836C4DD",1)</v>
      </c>
      <c r="E90" s="25"/>
      <c r="F90" s="20" t="s">
        <v>32</v>
      </c>
      <c r="G90" s="28" t="s">
        <v>33</v>
      </c>
      <c r="H90" s="28">
        <v>1</v>
      </c>
      <c r="I90" s="25"/>
      <c r="J90" s="20"/>
      <c r="K90" s="20"/>
      <c r="L90" s="20"/>
      <c r="M90" s="22"/>
      <c r="N90" s="22"/>
      <c r="O90" s="22"/>
      <c r="P90" s="25"/>
      <c r="Q90" s="25"/>
      <c r="R90" s="25"/>
      <c r="S90" s="27"/>
      <c r="T90" s="31"/>
    </row>
    <row r="91" s="1" customFormat="1" ht="70" customHeight="1" spans="1:20">
      <c r="A91" s="19">
        <v>68</v>
      </c>
      <c r="B91" s="28" t="s">
        <v>178</v>
      </c>
      <c r="C91" s="25" t="s">
        <v>179</v>
      </c>
      <c r="D91" s="25" t="str">
        <f>_xlfn.DISPIMG("ID_A0C05B7EBC454573B961F8F2E9A5C0C5",1)</f>
        <v>=DISPIMG("ID_A0C05B7EBC454573B961F8F2E9A5C0C5",1)</v>
      </c>
      <c r="E91" s="25"/>
      <c r="F91" s="20" t="s">
        <v>32</v>
      </c>
      <c r="G91" s="28" t="s">
        <v>33</v>
      </c>
      <c r="H91" s="28">
        <v>1</v>
      </c>
      <c r="I91" s="25"/>
      <c r="J91" s="20"/>
      <c r="K91" s="20"/>
      <c r="L91" s="20"/>
      <c r="M91" s="22"/>
      <c r="N91" s="22"/>
      <c r="O91" s="22"/>
      <c r="P91" s="25"/>
      <c r="Q91" s="25"/>
      <c r="R91" s="25"/>
      <c r="S91" s="27"/>
      <c r="T91" s="31"/>
    </row>
    <row r="92" s="1" customFormat="1" ht="70" customHeight="1" spans="1:20">
      <c r="A92" s="19">
        <v>69</v>
      </c>
      <c r="B92" s="28" t="s">
        <v>180</v>
      </c>
      <c r="C92" s="25" t="s">
        <v>181</v>
      </c>
      <c r="D92" s="25" t="str">
        <f>_xlfn.DISPIMG("ID_5D2E7A42D81D466A87642A61193CF1AA",1)</f>
        <v>=DISPIMG("ID_5D2E7A42D81D466A87642A61193CF1AA",1)</v>
      </c>
      <c r="E92" s="25"/>
      <c r="F92" s="20" t="s">
        <v>32</v>
      </c>
      <c r="G92" s="28" t="s">
        <v>33</v>
      </c>
      <c r="H92" s="28">
        <v>1</v>
      </c>
      <c r="I92" s="25"/>
      <c r="J92" s="20"/>
      <c r="K92" s="20"/>
      <c r="L92" s="20"/>
      <c r="M92" s="22"/>
      <c r="N92" s="22"/>
      <c r="O92" s="22"/>
      <c r="P92" s="25"/>
      <c r="Q92" s="25"/>
      <c r="R92" s="25"/>
      <c r="S92" s="27"/>
      <c r="T92" s="31"/>
    </row>
    <row r="93" s="1" customFormat="1" ht="70" customHeight="1" spans="1:20">
      <c r="A93" s="19"/>
      <c r="B93" s="28"/>
      <c r="C93" s="25"/>
      <c r="D93" s="25"/>
      <c r="E93" s="25"/>
      <c r="F93" s="20"/>
      <c r="G93" s="28"/>
      <c r="H93" s="28"/>
      <c r="I93" s="25"/>
      <c r="J93" s="20"/>
      <c r="K93" s="20"/>
      <c r="L93" s="20"/>
      <c r="M93" s="22"/>
      <c r="N93" s="22"/>
      <c r="O93" s="22"/>
      <c r="P93" s="25"/>
      <c r="Q93" s="25"/>
      <c r="R93" s="25"/>
      <c r="S93" s="27"/>
      <c r="T93" s="31"/>
    </row>
    <row r="94" s="1" customFormat="1" ht="30" customHeight="1" spans="1:20">
      <c r="A94" s="15"/>
      <c r="B94" s="16" t="s">
        <v>182</v>
      </c>
      <c r="C94" s="17"/>
      <c r="D94" s="17"/>
      <c r="E94" s="17"/>
      <c r="F94" s="17"/>
      <c r="G94" s="17"/>
      <c r="H94" s="17"/>
      <c r="I94" s="17"/>
      <c r="J94" s="17"/>
      <c r="K94" s="17"/>
      <c r="L94" s="17"/>
      <c r="M94" s="17"/>
      <c r="N94" s="17"/>
      <c r="O94" s="17"/>
      <c r="P94" s="17"/>
      <c r="Q94" s="17"/>
      <c r="R94" s="17"/>
      <c r="S94" s="18"/>
      <c r="T94" s="13"/>
    </row>
    <row r="95" customFormat="1" ht="70" customHeight="1" spans="1:20">
      <c r="A95" s="19">
        <v>70</v>
      </c>
      <c r="B95" s="29" t="s">
        <v>183</v>
      </c>
      <c r="C95" s="20" t="s">
        <v>184</v>
      </c>
      <c r="D95" s="20" t="str">
        <f>_xlfn.DISPIMG("ID_D472B17151B84477BBF5347BF9F83917",1)</f>
        <v>=DISPIMG("ID_D472B17151B84477BBF5347BF9F83917",1)</v>
      </c>
      <c r="E95" s="20"/>
      <c r="F95" s="20" t="s">
        <v>32</v>
      </c>
      <c r="G95" s="29"/>
      <c r="H95" s="29"/>
      <c r="I95" s="20"/>
      <c r="J95" s="20"/>
      <c r="K95" s="20"/>
      <c r="L95" s="20"/>
      <c r="M95" s="22"/>
      <c r="N95" s="22"/>
      <c r="O95" s="22"/>
      <c r="P95" s="20"/>
      <c r="Q95" s="20"/>
      <c r="R95" s="20"/>
      <c r="S95" s="30"/>
      <c r="T95" s="13"/>
    </row>
    <row r="96" s="1" customFormat="1" ht="70" customHeight="1" spans="1:20">
      <c r="A96" s="19">
        <v>71</v>
      </c>
      <c r="B96" s="29" t="s">
        <v>185</v>
      </c>
      <c r="C96" s="25" t="s">
        <v>186</v>
      </c>
      <c r="D96" s="25" t="str">
        <f>_xlfn.DISPIMG("ID_B657581FCCC54566B32E9503895DC1E5",1)</f>
        <v>=DISPIMG("ID_B657581FCCC54566B32E9503895DC1E5",1)</v>
      </c>
      <c r="E96" s="25"/>
      <c r="F96" s="20" t="s">
        <v>32</v>
      </c>
      <c r="G96" s="29"/>
      <c r="H96" s="28"/>
      <c r="I96" s="25"/>
      <c r="J96" s="20"/>
      <c r="K96" s="20"/>
      <c r="L96" s="20"/>
      <c r="M96" s="22"/>
      <c r="N96" s="22"/>
      <c r="O96" s="22"/>
      <c r="P96" s="25"/>
      <c r="Q96" s="25"/>
      <c r="R96" s="25"/>
      <c r="S96" s="27"/>
      <c r="T96" s="31"/>
    </row>
    <row r="97" s="1" customFormat="1" ht="70" customHeight="1" spans="1:20">
      <c r="A97" s="19">
        <v>72</v>
      </c>
      <c r="B97" s="29" t="s">
        <v>187</v>
      </c>
      <c r="C97" s="25" t="s">
        <v>188</v>
      </c>
      <c r="D97" s="25" t="str">
        <f>_xlfn.DISPIMG("ID_B6D5ABB3CFB64A2E9049E9D37A2A3DFF",1)</f>
        <v>=DISPIMG("ID_B6D5ABB3CFB64A2E9049E9D37A2A3DFF",1)</v>
      </c>
      <c r="E97" s="25"/>
      <c r="F97" s="20" t="s">
        <v>32</v>
      </c>
      <c r="G97" s="29"/>
      <c r="H97" s="28"/>
      <c r="I97" s="25"/>
      <c r="J97" s="20"/>
      <c r="K97" s="20"/>
      <c r="L97" s="20"/>
      <c r="M97" s="22"/>
      <c r="N97" s="22"/>
      <c r="O97" s="22"/>
      <c r="P97" s="25"/>
      <c r="Q97" s="25"/>
      <c r="R97" s="25"/>
      <c r="S97" s="27"/>
      <c r="T97" s="31"/>
    </row>
    <row r="98" s="1" customFormat="1" ht="70" customHeight="1" spans="1:20">
      <c r="A98" s="19">
        <v>73</v>
      </c>
      <c r="B98" s="29" t="s">
        <v>189</v>
      </c>
      <c r="C98" s="25" t="s">
        <v>190</v>
      </c>
      <c r="D98" s="25" t="str">
        <f>_xlfn.DISPIMG("ID_3ECCF536EEAE45D6A2603256F88BB69F",1)</f>
        <v>=DISPIMG("ID_3ECCF536EEAE45D6A2603256F88BB69F",1)</v>
      </c>
      <c r="E98" s="25"/>
      <c r="F98" s="20" t="s">
        <v>32</v>
      </c>
      <c r="G98" s="29"/>
      <c r="H98" s="28"/>
      <c r="I98" s="25"/>
      <c r="J98" s="20"/>
      <c r="K98" s="20"/>
      <c r="L98" s="20"/>
      <c r="M98" s="22"/>
      <c r="N98" s="22"/>
      <c r="O98" s="22"/>
      <c r="P98" s="25"/>
      <c r="Q98" s="25"/>
      <c r="R98" s="25"/>
      <c r="S98" s="27"/>
      <c r="T98" s="31"/>
    </row>
    <row r="99" s="1" customFormat="1" ht="70" customHeight="1" spans="1:20">
      <c r="A99" s="19">
        <v>74</v>
      </c>
      <c r="B99" s="29" t="s">
        <v>191</v>
      </c>
      <c r="C99" s="25" t="s">
        <v>192</v>
      </c>
      <c r="D99" s="25" t="str">
        <f>_xlfn.DISPIMG("ID_60F6459C7AF8470E802969DAD54DCB0B",1)</f>
        <v>=DISPIMG("ID_60F6459C7AF8470E802969DAD54DCB0B",1)</v>
      </c>
      <c r="E99" s="25"/>
      <c r="F99" s="20"/>
      <c r="G99" s="29"/>
      <c r="H99" s="28"/>
      <c r="I99" s="25"/>
      <c r="J99" s="20"/>
      <c r="K99" s="20"/>
      <c r="L99" s="20"/>
      <c r="M99" s="22"/>
      <c r="N99" s="22"/>
      <c r="O99" s="22"/>
      <c r="P99" s="25"/>
      <c r="Q99" s="25"/>
      <c r="R99" s="25"/>
      <c r="S99" s="27"/>
      <c r="T99" s="31"/>
    </row>
    <row r="100" s="1" customFormat="1" ht="70" customHeight="1" spans="1:20">
      <c r="A100" s="19">
        <v>75</v>
      </c>
      <c r="B100" s="29" t="s">
        <v>193</v>
      </c>
      <c r="C100" s="25" t="s">
        <v>194</v>
      </c>
      <c r="D100" s="25" t="str">
        <f>_xlfn.DISPIMG("ID_A808EE9E486246B4AAE1FF6196E6B243",1)</f>
        <v>=DISPIMG("ID_A808EE9E486246B4AAE1FF6196E6B243",1)</v>
      </c>
      <c r="E100" s="25"/>
      <c r="F100" s="20" t="s">
        <v>32</v>
      </c>
      <c r="G100" s="29"/>
      <c r="H100" s="28"/>
      <c r="I100" s="25"/>
      <c r="J100" s="20"/>
      <c r="K100" s="20"/>
      <c r="L100" s="20"/>
      <c r="M100" s="22"/>
      <c r="N100" s="22"/>
      <c r="O100" s="22"/>
      <c r="P100" s="25"/>
      <c r="Q100" s="25"/>
      <c r="R100" s="25"/>
      <c r="S100" s="27"/>
      <c r="T100" s="31"/>
    </row>
    <row r="101" s="1" customFormat="1" ht="76" customHeight="1" spans="1:20">
      <c r="A101" s="19">
        <v>76</v>
      </c>
      <c r="B101" s="28"/>
      <c r="C101" s="25" t="s">
        <v>195</v>
      </c>
      <c r="D101" s="25" t="str">
        <f>_xlfn.DISPIMG("ID_C1EB57CFE0F8406BAF331E1D40BAC339",1)</f>
        <v>=DISPIMG("ID_C1EB57CFE0F8406BAF331E1D40BAC339",1)</v>
      </c>
      <c r="E101" s="25"/>
      <c r="F101" s="20"/>
      <c r="G101" s="29"/>
      <c r="H101" s="28"/>
      <c r="I101" s="25"/>
      <c r="J101" s="20"/>
      <c r="K101" s="20"/>
      <c r="L101" s="20"/>
      <c r="M101" s="22"/>
      <c r="N101" s="22"/>
      <c r="O101" s="22"/>
      <c r="P101" s="25"/>
      <c r="Q101" s="25" t="s">
        <v>196</v>
      </c>
      <c r="R101" s="25"/>
      <c r="S101" s="27"/>
      <c r="T101" s="31"/>
    </row>
    <row r="102" s="1" customFormat="1" ht="70" customHeight="1" spans="1:20">
      <c r="A102" s="19"/>
      <c r="B102" s="28"/>
      <c r="C102" s="25"/>
      <c r="D102" s="25"/>
      <c r="E102" s="25"/>
      <c r="F102" s="20"/>
      <c r="G102" s="29"/>
      <c r="H102" s="28"/>
      <c r="I102" s="25"/>
      <c r="J102" s="20"/>
      <c r="K102" s="20"/>
      <c r="L102" s="20"/>
      <c r="M102" s="22"/>
      <c r="N102" s="22"/>
      <c r="O102" s="22"/>
      <c r="P102" s="25"/>
      <c r="Q102" s="25"/>
      <c r="R102" s="25"/>
      <c r="S102" s="27"/>
      <c r="T102" s="31"/>
    </row>
    <row r="103" s="1" customFormat="1" ht="30" customHeight="1" spans="1:20">
      <c r="A103" s="15"/>
      <c r="B103" s="16" t="s">
        <v>118</v>
      </c>
      <c r="C103" s="17"/>
      <c r="D103" s="17"/>
      <c r="E103" s="17"/>
      <c r="F103" s="17"/>
      <c r="G103" s="17"/>
      <c r="H103" s="17"/>
      <c r="I103" s="17"/>
      <c r="J103" s="17"/>
      <c r="K103" s="17"/>
      <c r="L103" s="17"/>
      <c r="M103" s="17"/>
      <c r="N103" s="17"/>
      <c r="O103" s="17"/>
      <c r="P103" s="17"/>
      <c r="Q103" s="17"/>
      <c r="R103" s="17"/>
      <c r="S103" s="18"/>
      <c r="T103" s="13"/>
    </row>
    <row r="104" s="1" customFormat="1" ht="70" customHeight="1" spans="1:20">
      <c r="A104" s="19">
        <v>77</v>
      </c>
      <c r="B104" s="28"/>
      <c r="C104" s="25" t="s">
        <v>197</v>
      </c>
      <c r="D104" s="25" t="str">
        <f>_xlfn.DISPIMG("ID_C2BB56401FF94ED7A2689905729ABE72",1)</f>
        <v>=DISPIMG("ID_C2BB56401FF94ED7A2689905729ABE72",1)</v>
      </c>
      <c r="E104" s="25"/>
      <c r="F104" s="20" t="s">
        <v>32</v>
      </c>
      <c r="G104" s="28" t="s">
        <v>33</v>
      </c>
      <c r="H104" s="28">
        <v>1</v>
      </c>
      <c r="I104" s="25"/>
      <c r="J104" s="20"/>
      <c r="K104" s="20"/>
      <c r="L104" s="20"/>
      <c r="M104" s="22"/>
      <c r="N104" s="22"/>
      <c r="O104" s="22"/>
      <c r="P104" s="25"/>
      <c r="Q104" s="25" t="s">
        <v>198</v>
      </c>
      <c r="R104" s="25"/>
      <c r="S104" s="27"/>
      <c r="T104" s="31"/>
    </row>
    <row r="105" customFormat="1" ht="70" customHeight="1" spans="1:20">
      <c r="A105" s="19"/>
      <c r="B105" s="29"/>
      <c r="C105" s="20"/>
      <c r="D105" s="20"/>
      <c r="E105" s="20"/>
      <c r="F105" s="20"/>
      <c r="G105" s="29"/>
      <c r="H105" s="29"/>
      <c r="I105" s="20"/>
      <c r="J105" s="20"/>
      <c r="K105" s="20"/>
      <c r="L105" s="20"/>
      <c r="M105" s="22"/>
      <c r="N105" s="22"/>
      <c r="O105" s="22"/>
      <c r="P105" s="20"/>
      <c r="Q105" s="20"/>
      <c r="R105" s="20"/>
      <c r="S105" s="30"/>
      <c r="T105" s="13"/>
    </row>
    <row r="106" s="1" customFormat="1" ht="30" customHeight="1" spans="1:20">
      <c r="A106" s="15"/>
      <c r="B106" s="16" t="s">
        <v>199</v>
      </c>
      <c r="C106" s="17"/>
      <c r="D106" s="17"/>
      <c r="E106" s="17"/>
      <c r="F106" s="17"/>
      <c r="G106" s="17"/>
      <c r="H106" s="17"/>
      <c r="I106" s="17"/>
      <c r="J106" s="17"/>
      <c r="K106" s="17"/>
      <c r="L106" s="17"/>
      <c r="M106" s="17"/>
      <c r="N106" s="17"/>
      <c r="O106" s="17"/>
      <c r="P106" s="17"/>
      <c r="Q106" s="17"/>
      <c r="R106" s="17"/>
      <c r="S106" s="18"/>
      <c r="T106" s="13"/>
    </row>
    <row r="107" customFormat="1" ht="70" customHeight="1" spans="1:20">
      <c r="A107" s="19">
        <v>78</v>
      </c>
      <c r="B107" s="29"/>
      <c r="C107" s="20" t="s">
        <v>200</v>
      </c>
      <c r="D107" s="20" t="str">
        <f>_xlfn.DISPIMG("ID_F3F37811E8B44F179CA782F87B812EE4",1)</f>
        <v>=DISPIMG("ID_F3F37811E8B44F179CA782F87B812EE4",1)</v>
      </c>
      <c r="E107" s="20"/>
      <c r="F107" s="20" t="s">
        <v>32</v>
      </c>
      <c r="G107" s="29" t="s">
        <v>33</v>
      </c>
      <c r="H107" s="29">
        <v>6</v>
      </c>
      <c r="I107" s="20"/>
      <c r="J107" s="20"/>
      <c r="K107" s="20"/>
      <c r="L107" s="20"/>
      <c r="M107" s="22"/>
      <c r="N107" s="22"/>
      <c r="O107" s="22"/>
      <c r="P107" s="20"/>
      <c r="Q107" s="20"/>
      <c r="R107" s="20"/>
      <c r="S107" s="30"/>
      <c r="T107" s="13"/>
    </row>
    <row r="108" customFormat="1" ht="70" customHeight="1" spans="1:20">
      <c r="A108" s="19">
        <v>79</v>
      </c>
      <c r="B108" s="29"/>
      <c r="C108" s="20" t="s">
        <v>201</v>
      </c>
      <c r="D108" s="20" t="str">
        <f>_xlfn.DISPIMG("ID_140B63B7FA764F2C89B1A0E9713DE27E",1)</f>
        <v>=DISPIMG("ID_140B63B7FA764F2C89B1A0E9713DE27E",1)</v>
      </c>
      <c r="E108" s="20"/>
      <c r="F108" s="20"/>
      <c r="G108" s="29" t="s">
        <v>33</v>
      </c>
      <c r="H108" s="29">
        <v>7</v>
      </c>
      <c r="I108" s="20"/>
      <c r="J108" s="20"/>
      <c r="K108" s="20"/>
      <c r="L108" s="20"/>
      <c r="M108" s="22"/>
      <c r="N108" s="22"/>
      <c r="O108" s="22"/>
      <c r="P108" s="20"/>
      <c r="Q108" s="20"/>
      <c r="R108" s="20"/>
      <c r="S108" s="30"/>
      <c r="T108" s="13"/>
    </row>
    <row r="109" customFormat="1" ht="70" customHeight="1" spans="1:20">
      <c r="A109" s="19"/>
      <c r="B109" s="29"/>
      <c r="C109" s="20"/>
      <c r="D109" s="20"/>
      <c r="E109" s="20"/>
      <c r="F109" s="20"/>
      <c r="G109" s="29"/>
      <c r="H109" s="29"/>
      <c r="I109" s="20"/>
      <c r="J109" s="20"/>
      <c r="K109" s="20"/>
      <c r="L109" s="20"/>
      <c r="M109" s="22"/>
      <c r="N109" s="22"/>
      <c r="O109" s="22"/>
      <c r="P109" s="20"/>
      <c r="Q109" s="20"/>
      <c r="R109" s="20"/>
      <c r="S109" s="30"/>
      <c r="T109" s="13"/>
    </row>
    <row r="110" s="1" customFormat="1" ht="30" customHeight="1" spans="1:20">
      <c r="A110" s="15"/>
      <c r="B110" s="16" t="s">
        <v>202</v>
      </c>
      <c r="C110" s="17"/>
      <c r="D110" s="17"/>
      <c r="E110" s="17"/>
      <c r="F110" s="17"/>
      <c r="G110" s="17"/>
      <c r="H110" s="17"/>
      <c r="I110" s="17"/>
      <c r="J110" s="17"/>
      <c r="K110" s="17"/>
      <c r="L110" s="17"/>
      <c r="M110" s="17"/>
      <c r="N110" s="17"/>
      <c r="O110" s="17"/>
      <c r="P110" s="17"/>
      <c r="Q110" s="17"/>
      <c r="R110" s="17"/>
      <c r="S110" s="18"/>
      <c r="T110" s="13"/>
    </row>
    <row r="111" customFormat="1" ht="70" customHeight="1" spans="1:20">
      <c r="A111" s="19">
        <v>80</v>
      </c>
      <c r="B111" s="29"/>
      <c r="C111" s="20" t="s">
        <v>203</v>
      </c>
      <c r="D111" s="20" t="str">
        <f>_xlfn.DISPIMG("ID_A1B5A38B7AA540B6881D1B29F51CF529",1)</f>
        <v>=DISPIMG("ID_A1B5A38B7AA540B6881D1B29F51CF529",1)</v>
      </c>
      <c r="E111" s="20"/>
      <c r="F111" s="20" t="str">
        <f>_xlfn.DISPIMG("ID_6EEBF7DCF2B645A282BA38F49D8C8890",1)</f>
        <v>=DISPIMG("ID_6EEBF7DCF2B645A282BA38F49D8C8890",1)</v>
      </c>
      <c r="G111" s="29" t="s">
        <v>33</v>
      </c>
      <c r="H111" s="29">
        <v>18</v>
      </c>
      <c r="I111" s="20"/>
      <c r="J111" s="20"/>
      <c r="K111" s="20"/>
      <c r="L111" s="20"/>
      <c r="M111" s="22"/>
      <c r="N111" s="22"/>
      <c r="O111" s="22"/>
      <c r="P111" s="20"/>
      <c r="Q111" s="20" t="s">
        <v>204</v>
      </c>
      <c r="R111" s="20"/>
      <c r="S111" s="30"/>
      <c r="T111" s="13"/>
    </row>
    <row r="112" customFormat="1" ht="70" customHeight="1" spans="1:20">
      <c r="A112" s="19"/>
      <c r="B112" s="29"/>
      <c r="C112" s="20"/>
      <c r="D112" s="20"/>
      <c r="E112" s="20"/>
      <c r="F112" s="20"/>
      <c r="G112" s="29"/>
      <c r="H112" s="29"/>
      <c r="I112" s="20"/>
      <c r="J112" s="20"/>
      <c r="K112" s="20"/>
      <c r="L112" s="20"/>
      <c r="M112" s="22"/>
      <c r="N112" s="22"/>
      <c r="O112" s="22"/>
      <c r="P112" s="20"/>
      <c r="Q112" s="20"/>
      <c r="R112" s="20"/>
      <c r="S112" s="30"/>
      <c r="T112" s="13"/>
    </row>
    <row r="113" customFormat="1" ht="70" customHeight="1" spans="1:20">
      <c r="A113" s="19"/>
      <c r="B113" s="29"/>
      <c r="C113" s="20"/>
      <c r="D113" s="20"/>
      <c r="E113" s="20"/>
      <c r="F113" s="20"/>
      <c r="G113" s="29"/>
      <c r="H113" s="29"/>
      <c r="I113" s="20"/>
      <c r="J113" s="20"/>
      <c r="K113" s="20"/>
      <c r="L113" s="20"/>
      <c r="M113" s="22"/>
      <c r="N113" s="22"/>
      <c r="O113" s="22"/>
      <c r="P113" s="20"/>
      <c r="Q113" s="20"/>
      <c r="R113" s="20"/>
      <c r="S113" s="30"/>
      <c r="T113" s="13"/>
    </row>
    <row r="114" customFormat="1" ht="70" customHeight="1" spans="1:20">
      <c r="A114" s="19"/>
      <c r="B114" s="29"/>
      <c r="C114" s="20"/>
      <c r="D114" s="20"/>
      <c r="E114" s="20"/>
      <c r="F114" s="20"/>
      <c r="G114" s="29"/>
      <c r="H114" s="29"/>
      <c r="I114" s="20"/>
      <c r="J114" s="20"/>
      <c r="K114" s="20"/>
      <c r="L114" s="20"/>
      <c r="M114" s="22"/>
      <c r="N114" s="22"/>
      <c r="O114" s="22"/>
      <c r="P114" s="20"/>
      <c r="Q114" s="20"/>
      <c r="R114" s="20"/>
      <c r="S114" s="30"/>
      <c r="T114" s="13"/>
    </row>
    <row r="115" ht="70" customHeight="1" spans="1:20">
      <c r="A115" s="19"/>
      <c r="B115" s="29"/>
      <c r="C115" s="20"/>
      <c r="D115" s="20"/>
      <c r="E115" s="20"/>
      <c r="F115" s="20"/>
      <c r="G115" s="29"/>
      <c r="H115" s="29"/>
      <c r="I115" s="20"/>
      <c r="J115" s="20"/>
      <c r="K115" s="20"/>
      <c r="L115" s="20"/>
      <c r="M115" s="22"/>
      <c r="N115" s="22"/>
      <c r="O115" s="22"/>
      <c r="P115" s="20"/>
      <c r="Q115" s="20"/>
      <c r="R115" s="20"/>
      <c r="S115" s="30"/>
      <c r="T115" s="13"/>
    </row>
    <row r="116" ht="21" customHeight="1" spans="1:20">
      <c r="A116" s="32">
        <f t="shared" ref="A116:A123" si="1">A115+1</f>
        <v>1</v>
      </c>
      <c r="B116" s="33"/>
      <c r="C116" s="34" t="s">
        <v>205</v>
      </c>
      <c r="D116" s="34"/>
      <c r="E116" s="34"/>
      <c r="F116" s="34"/>
      <c r="G116" s="34"/>
      <c r="H116" s="34"/>
      <c r="I116" s="35"/>
      <c r="J116" s="35"/>
      <c r="K116" s="35"/>
      <c r="L116" s="36"/>
      <c r="M116" s="36"/>
      <c r="N116" s="36"/>
      <c r="O116" s="36"/>
      <c r="P116" s="36"/>
      <c r="Q116" s="35" t="s">
        <v>206</v>
      </c>
      <c r="R116" s="35"/>
      <c r="S116" s="37"/>
      <c r="T116" s="13"/>
    </row>
    <row r="117" ht="21" customHeight="1" spans="1:20">
      <c r="A117" s="32">
        <f t="shared" si="1"/>
        <v>2</v>
      </c>
      <c r="B117" s="33"/>
      <c r="C117" s="34" t="s">
        <v>207</v>
      </c>
      <c r="D117" s="34"/>
      <c r="E117" s="34"/>
      <c r="F117" s="34"/>
      <c r="G117" s="34"/>
      <c r="H117" s="34"/>
      <c r="I117" s="35"/>
      <c r="J117" s="35"/>
      <c r="K117" s="35"/>
      <c r="L117" s="36"/>
      <c r="M117" s="36"/>
      <c r="N117" s="36"/>
      <c r="O117" s="36"/>
      <c r="P117" s="36"/>
      <c r="Q117" s="35"/>
      <c r="R117" s="35"/>
      <c r="S117" s="37"/>
      <c r="T117" s="13"/>
    </row>
    <row r="118" ht="21" customHeight="1" spans="1:20">
      <c r="A118" s="32">
        <f t="shared" si="1"/>
        <v>3</v>
      </c>
      <c r="B118" s="33"/>
      <c r="C118" s="34" t="s">
        <v>208</v>
      </c>
      <c r="D118" s="34"/>
      <c r="E118" s="34"/>
      <c r="F118" s="34"/>
      <c r="G118" s="34"/>
      <c r="H118" s="34"/>
      <c r="I118" s="35"/>
      <c r="J118" s="35"/>
      <c r="K118" s="35"/>
      <c r="L118" s="36"/>
      <c r="M118" s="36"/>
      <c r="N118" s="36"/>
      <c r="O118" s="36"/>
      <c r="P118" s="36"/>
      <c r="Q118" s="35"/>
      <c r="R118" s="35"/>
      <c r="S118" s="37"/>
      <c r="T118" s="13"/>
    </row>
    <row r="119" ht="21" customHeight="1" spans="1:20">
      <c r="A119" s="32">
        <f t="shared" si="1"/>
        <v>4</v>
      </c>
      <c r="B119" s="33"/>
      <c r="C119" s="34" t="s">
        <v>209</v>
      </c>
      <c r="D119" s="34"/>
      <c r="E119" s="34"/>
      <c r="F119" s="34"/>
      <c r="G119" s="34"/>
      <c r="H119" s="34"/>
      <c r="I119" s="35"/>
      <c r="J119" s="35"/>
      <c r="K119" s="35"/>
      <c r="L119" s="36"/>
      <c r="M119" s="36"/>
      <c r="N119" s="36"/>
      <c r="O119" s="36"/>
      <c r="P119" s="36"/>
      <c r="Q119" s="38" t="s">
        <v>210</v>
      </c>
      <c r="R119" s="35"/>
      <c r="S119" s="37"/>
      <c r="T119" s="13"/>
    </row>
    <row r="120" ht="21" customHeight="1" spans="1:20">
      <c r="A120" s="32">
        <f t="shared" si="1"/>
        <v>5</v>
      </c>
      <c r="B120" s="32"/>
      <c r="C120" s="34" t="s">
        <v>211</v>
      </c>
      <c r="D120" s="34"/>
      <c r="E120" s="34"/>
      <c r="F120" s="34"/>
      <c r="G120" s="34"/>
      <c r="H120" s="34"/>
      <c r="I120" s="39"/>
      <c r="J120" s="39"/>
      <c r="K120" s="39"/>
      <c r="L120" s="36">
        <f>SUM(L3:L119)</f>
        <v>0</v>
      </c>
      <c r="M120" s="36"/>
      <c r="N120" s="36">
        <f>SUM(N3:N119)</f>
        <v>0</v>
      </c>
      <c r="O120" s="36"/>
      <c r="P120" s="36"/>
      <c r="Q120" s="39"/>
      <c r="R120" s="39"/>
      <c r="S120" s="40"/>
      <c r="T120" s="13"/>
    </row>
    <row r="121" ht="21" customHeight="1" spans="1:20">
      <c r="A121" s="32">
        <f t="shared" si="1"/>
        <v>6</v>
      </c>
      <c r="B121" s="32"/>
      <c r="C121" s="34" t="s">
        <v>212</v>
      </c>
      <c r="D121" s="34"/>
      <c r="E121" s="34"/>
      <c r="F121" s="34"/>
      <c r="G121" s="34"/>
      <c r="H121" s="34"/>
      <c r="I121" s="39"/>
      <c r="J121" s="39"/>
      <c r="K121" s="39"/>
      <c r="L121" s="36">
        <f>L120*0.13</f>
        <v>0</v>
      </c>
      <c r="M121" s="36"/>
      <c r="N121" s="36">
        <f>N120*0.13</f>
        <v>0</v>
      </c>
      <c r="O121" s="36"/>
      <c r="P121" s="36"/>
      <c r="Q121" s="39"/>
      <c r="R121" s="39"/>
      <c r="S121" s="40"/>
      <c r="T121" s="13"/>
    </row>
    <row r="122" ht="21" customHeight="1" spans="1:20">
      <c r="A122" s="32">
        <f t="shared" si="1"/>
        <v>7</v>
      </c>
      <c r="B122" s="32"/>
      <c r="C122" s="34" t="s">
        <v>213</v>
      </c>
      <c r="D122" s="34"/>
      <c r="E122" s="34"/>
      <c r="F122" s="34"/>
      <c r="G122" s="34"/>
      <c r="H122" s="34"/>
      <c r="I122" s="39"/>
      <c r="J122" s="39"/>
      <c r="K122" s="39"/>
      <c r="L122" s="36">
        <f>SUM(L120:L121)</f>
        <v>0</v>
      </c>
      <c r="M122" s="36"/>
      <c r="N122" s="36">
        <f>SUM(N120:N121)</f>
        <v>0</v>
      </c>
      <c r="O122" s="36"/>
      <c r="P122" s="36"/>
      <c r="Q122" s="39"/>
      <c r="R122" s="39"/>
      <c r="S122" s="40"/>
      <c r="T122" s="13"/>
    </row>
    <row r="123" ht="53.25" customHeight="1" spans="1:20">
      <c r="A123" s="41" t="s">
        <v>214</v>
      </c>
      <c r="B123" s="42"/>
      <c r="C123" s="43">
        <f>L122</f>
        <v>0</v>
      </c>
      <c r="D123" s="44"/>
      <c r="E123" s="44"/>
      <c r="F123" s="44"/>
      <c r="G123" s="44"/>
      <c r="H123" s="44"/>
      <c r="I123" s="44"/>
      <c r="J123" s="44"/>
      <c r="K123" s="44"/>
      <c r="L123" s="44"/>
      <c r="M123" s="44"/>
      <c r="N123" s="44"/>
      <c r="O123" s="44"/>
      <c r="P123" s="44"/>
      <c r="Q123" s="44"/>
      <c r="R123" s="44"/>
      <c r="S123" s="45"/>
      <c r="T123" s="13"/>
    </row>
    <row r="124" ht="151" customHeight="1" spans="1:20">
      <c r="A124" s="46" t="s">
        <v>215</v>
      </c>
      <c r="B124" s="46"/>
      <c r="C124" s="46"/>
      <c r="D124" s="46"/>
      <c r="E124" s="46"/>
      <c r="F124" s="46"/>
      <c r="G124" s="46"/>
      <c r="H124" s="46"/>
      <c r="I124" s="46"/>
      <c r="J124" s="46"/>
      <c r="K124" s="46"/>
      <c r="L124" s="46"/>
      <c r="M124" s="46"/>
      <c r="N124" s="46"/>
      <c r="O124" s="46"/>
      <c r="P124" s="46"/>
      <c r="Q124" s="46"/>
      <c r="R124" s="46"/>
      <c r="S124" s="46"/>
      <c r="T124" s="13"/>
    </row>
    <row r="125" ht="35" customHeight="1" spans="1:20">
      <c r="A125" s="47" t="s">
        <v>216</v>
      </c>
      <c r="B125" s="47"/>
      <c r="C125" s="47"/>
      <c r="D125" s="47"/>
      <c r="E125" s="47"/>
      <c r="F125" s="47"/>
      <c r="G125" s="47"/>
      <c r="H125" s="47"/>
      <c r="I125" s="47"/>
      <c r="J125" s="47"/>
      <c r="K125" s="47"/>
      <c r="L125" s="47"/>
      <c r="M125" s="47"/>
      <c r="N125" s="47"/>
      <c r="O125" s="47"/>
      <c r="P125" s="47"/>
      <c r="Q125" s="47"/>
      <c r="R125" s="47"/>
      <c r="S125" s="47"/>
      <c r="T125" s="13"/>
    </row>
    <row r="126" spans="1:20">
      <c r="A126" s="13"/>
      <c r="B126" s="13"/>
      <c r="C126" s="13"/>
      <c r="D126" s="13"/>
      <c r="E126" s="13"/>
      <c r="F126" s="13"/>
      <c r="G126" s="13"/>
      <c r="H126" s="13"/>
      <c r="I126" s="13"/>
      <c r="J126" s="13"/>
      <c r="K126" s="13"/>
      <c r="L126" s="13"/>
      <c r="M126" s="13"/>
      <c r="N126" s="13"/>
      <c r="O126" s="13"/>
      <c r="P126" s="13"/>
      <c r="Q126" s="13"/>
      <c r="R126" s="13"/>
      <c r="S126" s="13"/>
      <c r="T126" s="13"/>
    </row>
    <row r="127" spans="1:20">
      <c r="A127" s="13"/>
      <c r="B127" s="13"/>
      <c r="C127" s="13"/>
      <c r="D127" s="13"/>
      <c r="E127" s="13"/>
      <c r="F127" s="13"/>
      <c r="G127" s="13"/>
      <c r="H127" s="13"/>
      <c r="I127" s="13"/>
      <c r="J127" s="13"/>
      <c r="K127" s="13"/>
      <c r="L127" s="13"/>
      <c r="M127" s="13"/>
      <c r="N127" s="13"/>
      <c r="O127" s="13"/>
      <c r="P127" s="13"/>
      <c r="Q127" s="13"/>
      <c r="R127" s="13"/>
      <c r="S127" s="13"/>
      <c r="T127" s="13"/>
    </row>
  </sheetData>
  <protectedRanges>
    <protectedRange sqref="S123 B4 A116:A122 F28 F31 I28:L28 I30:L34 I39:L39 I61:L67 I72:L75 I53:L56 I84:L84 I86:L93 I104:L105 I44:L44 I47:L47 I107:L109 I111:L117" name="区域3"/>
  </protectedRanges>
  <mergeCells count="30">
    <mergeCell ref="B4:S4"/>
    <mergeCell ref="B19:S19"/>
    <mergeCell ref="B28:S28"/>
    <mergeCell ref="B35:S35"/>
    <mergeCell ref="B40:S40"/>
    <mergeCell ref="B48:S48"/>
    <mergeCell ref="B52:S52"/>
    <mergeCell ref="B57:S57"/>
    <mergeCell ref="B68:S68"/>
    <mergeCell ref="B76:S76"/>
    <mergeCell ref="B85:S85"/>
    <mergeCell ref="B94:S94"/>
    <mergeCell ref="B103:S103"/>
    <mergeCell ref="B106:S106"/>
    <mergeCell ref="B110:S110"/>
    <mergeCell ref="C116:H116"/>
    <mergeCell ref="C117:H117"/>
    <mergeCell ref="C118:H118"/>
    <mergeCell ref="C119:H119"/>
    <mergeCell ref="C120:H120"/>
    <mergeCell ref="C121:H121"/>
    <mergeCell ref="C122:H122"/>
    <mergeCell ref="A123:B123"/>
    <mergeCell ref="C123:S123"/>
    <mergeCell ref="A124:S124"/>
    <mergeCell ref="A125:S125"/>
    <mergeCell ref="O5:O18"/>
    <mergeCell ref="O20:O27"/>
    <mergeCell ref="A1:P2"/>
    <mergeCell ref="V1:AA3"/>
  </mergeCells>
  <conditionalFormatting sqref="H20:H27">
    <cfRule type="cellIs" dxfId="0" priority="9" stopIfTrue="1" operator="equal">
      <formula>"以下为空白!"</formula>
    </cfRule>
  </conditionalFormatting>
  <conditionalFormatting sqref="H36:H38">
    <cfRule type="cellIs" dxfId="0" priority="8" stopIfTrue="1" operator="equal">
      <formula>"以下为空白!"</formula>
    </cfRule>
  </conditionalFormatting>
  <conditionalFormatting sqref="H41:H43">
    <cfRule type="cellIs" dxfId="0" priority="7" stopIfTrue="1" operator="equal">
      <formula>"以下为空白!"</formula>
    </cfRule>
  </conditionalFormatting>
  <conditionalFormatting sqref="H45:H46">
    <cfRule type="cellIs" dxfId="0" priority="1" stopIfTrue="1" operator="equal">
      <formula>"以下为空白!"</formula>
    </cfRule>
  </conditionalFormatting>
  <conditionalFormatting sqref="H49:H51">
    <cfRule type="cellIs" dxfId="0" priority="6" stopIfTrue="1" operator="equal">
      <formula>"以下为空白!"</formula>
    </cfRule>
  </conditionalFormatting>
  <conditionalFormatting sqref="H58:H60">
    <cfRule type="cellIs" dxfId="0" priority="5" stopIfTrue="1" operator="equal">
      <formula>"以下为空白!"</formula>
    </cfRule>
  </conditionalFormatting>
  <conditionalFormatting sqref="H69:H71">
    <cfRule type="cellIs" dxfId="0" priority="4" stopIfTrue="1" operator="equal">
      <formula>"以下为空白!"</formula>
    </cfRule>
  </conditionalFormatting>
  <conditionalFormatting sqref="H77:H83">
    <cfRule type="cellIs" dxfId="0" priority="3" stopIfTrue="1" operator="equal">
      <formula>"以下为空白!"</formula>
    </cfRule>
  </conditionalFormatting>
  <conditionalFormatting sqref="H95:H102">
    <cfRule type="cellIs" dxfId="0" priority="2" stopIfTrue="1" operator="equal">
      <formula>"以下为空白!"</formula>
    </cfRule>
  </conditionalFormatting>
  <conditionalFormatting sqref="H5:H18 H29:H34 H39 H44 H47 H53:H56 H61:H67 H72:H75 H84 H86:H93 H104:H105 H107:H109 H111:H115">
    <cfRule type="cellIs" dxfId="0" priority="13" stopIfTrue="1" operator="equal">
      <formula>"以下为空白!"</formula>
    </cfRule>
  </conditionalFormatting>
  <conditionalFormatting sqref="I120:K121 Q120:R121 I122:K122 Q122:R122">
    <cfRule type="cellIs" dxfId="0" priority="25" stopIfTrue="1" operator="equal">
      <formula>"以下为空白!"</formula>
    </cfRule>
  </conditionalFormatting>
  <dataValidations count="2">
    <dataValidation allowBlank="1" showInputMessage="1" showErrorMessage="1" error="请在下拉菜单中选择" sqref="I28:R28 I33 P33:R33 I34 P34:R34 I35:R35 I36 P36:R36 I37 P37:R37 I38 P38:R38 I39 P39:R39 I40:R40 I41 P41:R41 I42 P42:R42 I43 P43:R43 I44 P44:R44 I45 P45:R45 I46 P46:R46 I47 P47:R47 I48:R48 I49 P49:R49 I50 P50:R50 I51 P51:R51 I52:R52 I57:R57 I58 P58:R58 I59 P59:R59 I60 P60:R60 I67 P67:R67 I68:R68 I69 P69:R69 I70 P70:R70 I71 P71:R71 I75 P75:R75 I76:R76 I77 P77:R77 I78 P78:R78 I83 P83:R83 I84 P84:R84 I85:R85 I94:R94 I95 P95:R95 I96 P96:R96 I102 P102:R102 I103:R103 I104 P104:R104 I105 P105:R105 I106:R106 I109 P109:R109 I110:R110 I115 P115:R115 I29:I32 I53:I56 I61:I66 I72:I74 I79:I82 I86:I87 I88:I91 I92:I93 I97:I101 I107:I108 I111:I114 P29:R32 P53:R56 P88:R91 P97:R101 P86:R87 P92:R93 P61:R66 P72:R74 P79:R82 P111:R114 P107:R108 I116:R119"/>
    <dataValidation allowBlank="1" showInputMessage="1" showErrorMessage="1" error="你输入的编号有误,请重输,谢谢合作!" sqref="A116:B122"/>
  </dataValidations>
  <printOptions horizontalCentered="1"/>
  <pageMargins left="0.196850393700787" right="0.196850393700787" top="0.78740157480315" bottom="0.393700787401575" header="0.196850393700787" footer="0.196850393700787"/>
  <pageSetup paperSize="9" orientation="portrait"/>
  <headerFooter>
    <oddHeader>&amp;C&amp;G</oddHeader>
    <oddFooter>&amp;C&amp;G
第&amp;P页/共&amp;N页</oddFooter>
  </headerFooter>
  <legacyDrawingHF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区域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亦玩集团报价表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Zena</cp:lastModifiedBy>
  <dcterms:created xsi:type="dcterms:W3CDTF">2015-06-05T18:19:00Z</dcterms:created>
  <cp:lastPrinted>2025-03-15T08:15:00Z</cp:lastPrinted>
  <dcterms:modified xsi:type="dcterms:W3CDTF">2026-09-06T07:30:39Z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E03D16700BE746A68A443519DD7CF79F_13</vt:lpwstr>
  </property>
  <property fmtid="{D5CDD505-2E9C-101B-9397-08002B2CF9AE}" pid="3" name="KSOProductBuildVer">
    <vt:lpwstr>2052-12.1.0.28488</vt:lpwstr>
  </property>
  <property fmtid="{D5CDD505-2E9C-101B-9397-08002B2CF9AE}" pid="4" name="CalculationRule">
    <vt:i4>0</vt:i4>
  </property>
</Properties>
</file>