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05"/>
  <workbookPr/>
  <mc:AlternateContent xmlns:mc="http://schemas.openxmlformats.org/markup-compatibility/2006">
    <mc:Choice Requires="x15">
      <x15ac:absPath xmlns:x15ac="http://schemas.microsoft.com/office/spreadsheetml/2010/11/ac" url="E:\PhD\Thesis\Irrigation Performance\Result\"/>
    </mc:Choice>
  </mc:AlternateContent>
  <xr:revisionPtr revIDLastSave="0" documentId="13_ncr:1_{FB417384-40C6-4DC2-94E0-F6D89206F9F1}" xr6:coauthVersionLast="47" xr6:coauthVersionMax="47" xr10:uidLastSave="{00000000-0000-0000-0000-000000000000}"/>
  <bookViews>
    <workbookView xWindow="-120" yWindow="-120" windowWidth="20730" windowHeight="11160" tabRatio="790" activeTab="8" xr2:uid="{00000000-000D-0000-FFFF-FFFF00000000}"/>
  </bookViews>
  <sheets>
    <sheet name="Discharge" sheetId="15" r:id="rId1"/>
    <sheet name=" Seasonal Scheme Data" sheetId="12" r:id="rId2"/>
    <sheet name="ETa" sheetId="16" r:id="rId3"/>
    <sheet name="Equity" sheetId="25" r:id="rId4"/>
    <sheet name="Uniformity" sheetId="23" r:id="rId5"/>
    <sheet name="Adequacy" sheetId="17" r:id="rId6"/>
    <sheet name="RWS +OCR + DF" sheetId="18" r:id="rId7"/>
    <sheet name="LP" sheetId="21" r:id="rId8"/>
    <sheet name="CWP" sheetId="2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8" l="1"/>
  <c r="I2" i="18"/>
  <c r="O8" i="18"/>
  <c r="I11" i="18"/>
  <c r="I6" i="18"/>
  <c r="I5" i="18"/>
  <c r="H3" i="18"/>
  <c r="H4" i="18"/>
  <c r="I4" i="18" s="1"/>
  <c r="H5" i="18"/>
  <c r="H6" i="18"/>
  <c r="H8" i="18"/>
  <c r="I8" i="18" s="1"/>
  <c r="H9" i="18"/>
  <c r="I9" i="18" s="1"/>
  <c r="H10" i="18"/>
  <c r="I10" i="18" s="1"/>
  <c r="H11" i="18"/>
  <c r="H12" i="18"/>
  <c r="I12" i="18" s="1"/>
  <c r="H2" i="18"/>
  <c r="A2" i="25"/>
  <c r="H13" i="18" l="1"/>
  <c r="H7" i="18"/>
  <c r="I3" i="18"/>
  <c r="J2" i="21" l="1"/>
  <c r="I2" i="21"/>
  <c r="F2" i="21"/>
  <c r="E2" i="21"/>
  <c r="C13" i="18"/>
  <c r="F13" i="18"/>
  <c r="J13" i="18"/>
  <c r="L13" i="18"/>
  <c r="B13" i="18"/>
  <c r="C7" i="18"/>
  <c r="F7" i="18"/>
  <c r="J7" i="18"/>
  <c r="L7" i="18"/>
  <c r="B7" i="18"/>
  <c r="F17" i="18"/>
  <c r="F16" i="18"/>
  <c r="O3" i="18"/>
  <c r="I7" i="18"/>
  <c r="C17" i="18"/>
  <c r="C16" i="18"/>
  <c r="G5" i="15"/>
  <c r="G4" i="15"/>
  <c r="G3" i="15"/>
  <c r="G2" i="15"/>
  <c r="M9" i="18"/>
  <c r="M10" i="18"/>
  <c r="M11" i="18"/>
  <c r="M12" i="18"/>
  <c r="M8" i="18"/>
  <c r="M3" i="18"/>
  <c r="M4" i="18"/>
  <c r="M5" i="18"/>
  <c r="M6" i="18"/>
  <c r="M2" i="18"/>
  <c r="M7" i="18" s="1"/>
  <c r="G2" i="21" l="1"/>
  <c r="K2" i="21"/>
  <c r="I13" i="18"/>
  <c r="M13" i="18"/>
  <c r="H5" i="15"/>
  <c r="H4" i="15"/>
  <c r="W3" i="18"/>
  <c r="W4" i="18"/>
  <c r="W5" i="18"/>
  <c r="W6" i="18"/>
  <c r="W8" i="18"/>
  <c r="W9" i="18"/>
  <c r="W10" i="18"/>
  <c r="W11" i="18"/>
  <c r="W12" i="18"/>
  <c r="W2" i="18"/>
  <c r="K9" i="18"/>
  <c r="K10" i="18"/>
  <c r="K11" i="18"/>
  <c r="K12" i="18"/>
  <c r="K8" i="18"/>
  <c r="K3" i="18"/>
  <c r="R3" i="18" s="1"/>
  <c r="K4" i="18"/>
  <c r="K5" i="18"/>
  <c r="K6" i="18"/>
  <c r="K2" i="18"/>
  <c r="E9" i="18"/>
  <c r="E10" i="18"/>
  <c r="E11" i="18"/>
  <c r="E12" i="18"/>
  <c r="E8" i="18"/>
  <c r="E3" i="18"/>
  <c r="E4" i="18"/>
  <c r="E5" i="18"/>
  <c r="E6" i="18"/>
  <c r="E2" i="18"/>
  <c r="H2" i="12"/>
  <c r="O4" i="18"/>
  <c r="O7" i="18" s="1"/>
  <c r="O5" i="18"/>
  <c r="O6" i="18"/>
  <c r="O9" i="18"/>
  <c r="O10" i="18"/>
  <c r="R10" i="18" s="1"/>
  <c r="O11" i="18"/>
  <c r="R11" i="18" s="1"/>
  <c r="O12" i="18"/>
  <c r="R12" i="18" s="1"/>
  <c r="E2" i="25"/>
  <c r="D2" i="25"/>
  <c r="B2" i="25"/>
  <c r="H3" i="12"/>
  <c r="E13" i="18" l="1"/>
  <c r="R2" i="18"/>
  <c r="T2" i="18" s="1"/>
  <c r="K7" i="18"/>
  <c r="R9" i="18"/>
  <c r="T9" i="18" s="1"/>
  <c r="O13" i="18"/>
  <c r="R8" i="18"/>
  <c r="U8" i="18" s="1"/>
  <c r="K13" i="18"/>
  <c r="V13" i="18"/>
  <c r="E7" i="18"/>
  <c r="V7" i="18" s="1"/>
  <c r="R5" i="18"/>
  <c r="P8" i="18"/>
  <c r="P5" i="18"/>
  <c r="U5" i="18"/>
  <c r="P11" i="18"/>
  <c r="U11" i="18"/>
  <c r="P6" i="18"/>
  <c r="P9" i="18"/>
  <c r="R4" i="18"/>
  <c r="U4" i="18" s="1"/>
  <c r="P12" i="18"/>
  <c r="U12" i="18"/>
  <c r="P4" i="18"/>
  <c r="R6" i="18"/>
  <c r="T6" i="18" s="1"/>
  <c r="P2" i="18"/>
  <c r="P3" i="18"/>
  <c r="U3" i="18"/>
  <c r="P10" i="18"/>
  <c r="U10" i="18"/>
  <c r="Q11" i="18"/>
  <c r="S11" i="18" s="1"/>
  <c r="V11" i="18"/>
  <c r="T11" i="18"/>
  <c r="Q10" i="18"/>
  <c r="S10" i="18" s="1"/>
  <c r="T10" i="18"/>
  <c r="V10" i="18"/>
  <c r="Q9" i="18"/>
  <c r="S9" i="18" s="1"/>
  <c r="V9" i="18"/>
  <c r="Q6" i="18"/>
  <c r="S6" i="18" s="1"/>
  <c r="V6" i="18"/>
  <c r="Q5" i="18"/>
  <c r="S5" i="18" s="1"/>
  <c r="T5" i="18"/>
  <c r="V5" i="18"/>
  <c r="Q2" i="18"/>
  <c r="V2" i="18"/>
  <c r="Q4" i="18"/>
  <c r="S4" i="18" s="1"/>
  <c r="V4" i="18"/>
  <c r="Q3" i="18"/>
  <c r="S3" i="18" s="1"/>
  <c r="T3" i="18"/>
  <c r="V3" i="18"/>
  <c r="F2" i="25"/>
  <c r="C2" i="25"/>
  <c r="K2" i="15"/>
  <c r="K4" i="15"/>
  <c r="K3" i="15"/>
  <c r="U2" i="18" l="1"/>
  <c r="P7" i="18"/>
  <c r="S2" i="18"/>
  <c r="Q7" i="18"/>
  <c r="S7" i="18" s="1"/>
  <c r="U9" i="18"/>
  <c r="R13" i="18"/>
  <c r="R7" i="18"/>
  <c r="T7" i="18" s="1"/>
  <c r="P13" i="18"/>
  <c r="T4" i="18"/>
  <c r="U6" i="18"/>
  <c r="Q12" i="18"/>
  <c r="S12" i="18" s="1"/>
  <c r="T12" i="18"/>
  <c r="V12" i="18"/>
  <c r="Q8" i="18"/>
  <c r="T8" i="18"/>
  <c r="V8" i="18"/>
  <c r="U7" i="18" l="1"/>
  <c r="S8" i="18"/>
  <c r="Q13" i="18"/>
  <c r="S13" i="18" s="1"/>
  <c r="T13" i="18"/>
  <c r="U13" i="18"/>
</calcChain>
</file>

<file path=xl/sharedStrings.xml><?xml version="1.0" encoding="utf-8"?>
<sst xmlns="http://schemas.openxmlformats.org/spreadsheetml/2006/main" count="346" uniqueCount="130">
  <si>
    <t xml:space="preserve">Season </t>
  </si>
  <si>
    <t>Mean Eta</t>
  </si>
  <si>
    <t>SD Eta</t>
  </si>
  <si>
    <t>CV Eta</t>
  </si>
  <si>
    <t xml:space="preserve">Canal </t>
  </si>
  <si>
    <t xml:space="preserve">Depth (m) </t>
  </si>
  <si>
    <t>Width (m)</t>
  </si>
  <si>
    <t>Area (m2)</t>
  </si>
  <si>
    <t>Discharge (m3/s)</t>
  </si>
  <si>
    <t>PCP</t>
  </si>
  <si>
    <t>Pe</t>
  </si>
  <si>
    <t>Mean ETa</t>
  </si>
  <si>
    <t>SD ETa</t>
  </si>
  <si>
    <t>CV ETa</t>
  </si>
  <si>
    <t>Fields</t>
  </si>
  <si>
    <t>Field</t>
  </si>
  <si>
    <t>Adequacy_2022</t>
  </si>
  <si>
    <t>Adequacy_2023</t>
  </si>
  <si>
    <t>Tiringo Yeshanew</t>
  </si>
  <si>
    <t>Melese Yirdaw</t>
  </si>
  <si>
    <t>Tsehay Ayalew</t>
  </si>
  <si>
    <t>Teshome Siber</t>
  </si>
  <si>
    <t>Sewunet Ayalew</t>
  </si>
  <si>
    <t>Gezeie Shitahunegn</t>
  </si>
  <si>
    <t>Getaneh Temie</t>
  </si>
  <si>
    <t>Andualem Ashebir</t>
  </si>
  <si>
    <t>Dagne Yeshanew</t>
  </si>
  <si>
    <t>Nigusie Abeje</t>
  </si>
  <si>
    <t>Asrie Moges</t>
  </si>
  <si>
    <t>Temesgen Dessie</t>
  </si>
  <si>
    <t>Ayenew Demelash</t>
  </si>
  <si>
    <t>Lamesgin Enawgaw</t>
  </si>
  <si>
    <t>Sileshi Gebeyehu</t>
  </si>
  <si>
    <t>Baye Tegbaru</t>
  </si>
  <si>
    <t>Gete Ayele</t>
  </si>
  <si>
    <t>Abathun Tegbaru</t>
  </si>
  <si>
    <t>Simachew Assefa</t>
  </si>
  <si>
    <t>Minwagaw Muluken</t>
  </si>
  <si>
    <t>Esubalew Atnaf</t>
  </si>
  <si>
    <t>Birhan Alemker</t>
  </si>
  <si>
    <t>Alemu Temie</t>
  </si>
  <si>
    <t>Ayele Dessie</t>
  </si>
  <si>
    <t>Yande Minuye</t>
  </si>
  <si>
    <t>Zebenay Mehari</t>
  </si>
  <si>
    <t>Desta Mekonnen</t>
  </si>
  <si>
    <t>Semie Muluken</t>
  </si>
  <si>
    <t>Semie Atnaf</t>
  </si>
  <si>
    <t>Tegbaru Chane</t>
  </si>
  <si>
    <t>Menge Yeshanew</t>
  </si>
  <si>
    <t>Workneh Chane</t>
  </si>
  <si>
    <t>Mihretab Alemayehu</t>
  </si>
  <si>
    <t>Abebe Yeshanew</t>
  </si>
  <si>
    <t>Mulusew Yeshanew</t>
  </si>
  <si>
    <t>Demelash Tenaw</t>
  </si>
  <si>
    <t>Damtie Aschale</t>
  </si>
  <si>
    <t>Lingerih Tamiru</t>
  </si>
  <si>
    <t>Yeshiwas Ashebir</t>
  </si>
  <si>
    <t>Mosiye Yenesew</t>
  </si>
  <si>
    <t>Gubaye Getaneh</t>
  </si>
  <si>
    <t>Farmer</t>
  </si>
  <si>
    <t>Uniformity_2022/23</t>
  </si>
  <si>
    <t>Uniformity_2021/22</t>
  </si>
  <si>
    <t xml:space="preserve"> </t>
  </si>
  <si>
    <t>Velocity (m/s)</t>
  </si>
  <si>
    <t>Main canal (Initial)</t>
  </si>
  <si>
    <t>Main canal (Final)</t>
  </si>
  <si>
    <t>Secondary canal (initial)</t>
  </si>
  <si>
    <t>Secondary canal (Final)</t>
  </si>
  <si>
    <t>Discharge (m3)</t>
  </si>
  <si>
    <t>efficiency</t>
  </si>
  <si>
    <t>Equity_2021/22</t>
  </si>
  <si>
    <t>Equity_2022/23</t>
  </si>
  <si>
    <t>STDV_2021/22</t>
  </si>
  <si>
    <t>Mean_2021/22</t>
  </si>
  <si>
    <t>Mean_2022/23</t>
  </si>
  <si>
    <t>STDV_2022/23</t>
  </si>
  <si>
    <t>Month</t>
  </si>
  <si>
    <t>RWS</t>
  </si>
  <si>
    <t>ETo (mm)</t>
  </si>
  <si>
    <t>ETa (mm)</t>
  </si>
  <si>
    <t>DF</t>
  </si>
  <si>
    <t>RET</t>
  </si>
  <si>
    <t>ETa (m3)</t>
  </si>
  <si>
    <t>P(m3)</t>
  </si>
  <si>
    <t>Pe(m3)</t>
  </si>
  <si>
    <t>P (mm)</t>
  </si>
  <si>
    <t>Pe (mm)</t>
  </si>
  <si>
    <t>Eto</t>
  </si>
  <si>
    <t>Productivity_2022</t>
  </si>
  <si>
    <t>Productivity2023</t>
  </si>
  <si>
    <t>StdDev(mm)</t>
  </si>
  <si>
    <t>CV</t>
  </si>
  <si>
    <t>over irrigate</t>
  </si>
  <si>
    <t>OCR</t>
  </si>
  <si>
    <t>ETa-Pe (m3)</t>
  </si>
  <si>
    <t>PET-Pe (m3)</t>
  </si>
  <si>
    <t>Days</t>
  </si>
  <si>
    <t>Vc + Pg</t>
  </si>
  <si>
    <t>excess water release</t>
  </si>
  <si>
    <t>Seasonal</t>
  </si>
  <si>
    <t>Mean_2022</t>
  </si>
  <si>
    <t>SD_2022</t>
  </si>
  <si>
    <t>Mean_2023</t>
  </si>
  <si>
    <t>SD_2023</t>
  </si>
  <si>
    <t>CV_2022</t>
  </si>
  <si>
    <t>CV_2023</t>
  </si>
  <si>
    <t>Seven Canals measurements taken on</t>
  </si>
  <si>
    <t>over irrigated</t>
  </si>
  <si>
    <t>Elevation</t>
  </si>
  <si>
    <t>Etc</t>
  </si>
  <si>
    <t>ETc (mm)</t>
  </si>
  <si>
    <t>Kc</t>
  </si>
  <si>
    <t>ETc (m3)</t>
  </si>
  <si>
    <t>2014  (kg/ha)</t>
  </si>
  <si>
    <t>SEBALI_2014</t>
  </si>
  <si>
    <t>2015 (kg/ha)</t>
  </si>
  <si>
    <t>SEBALI_2015</t>
  </si>
  <si>
    <t>Field_2122</t>
  </si>
  <si>
    <t>SEBALI_2122</t>
  </si>
  <si>
    <t>ETa_2122</t>
  </si>
  <si>
    <t>CWP_F2122</t>
  </si>
  <si>
    <t>CWP_RS2122</t>
  </si>
  <si>
    <t>Field_2223</t>
  </si>
  <si>
    <t>SEBALI_2223</t>
  </si>
  <si>
    <t>ETa_2015</t>
  </si>
  <si>
    <t>CWP_F2223</t>
  </si>
  <si>
    <t>CWP_RS2223</t>
  </si>
  <si>
    <t>Latitude</t>
  </si>
  <si>
    <t>Longitude</t>
  </si>
  <si>
    <t>Farm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</si>
</sst>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1"/>
      <color rgb="FFFF0000"/>
      <name val="Calibri"/>
      <family val="2"/>
      <scheme val="minor"/>
    </font>
    <font>
      <b/>
      <sz val="10"/>
      <color rgb="FFFF0000"/>
      <name val="Palatino Linotype"/>
      <family val="1"/>
    </font>
    <font>
      <sz val="10"/>
      <color rgb="FFFF0000"/>
      <name val="Palatino Linotype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rgb="FF1F1F1F"/>
      <name val="Arial"/>
      <family val="2"/>
    </font>
    <font>
      <sz val="11"/>
      <color rgb="FF000000"/>
      <name val="Times New Roman"/>
      <family val="1"/>
    </font>
    <font>
      <b/>
      <sz val="10"/>
      <name val="Palatino Linotype"/>
      <family val="1"/>
    </font>
    <font>
      <sz val="10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2" fontId="0" fillId="0" borderId="0" xfId="0" applyNumberFormat="1"/>
    <xf numFmtId="0" fontId="0" fillId="0" borderId="4" xfId="0" applyBorder="1"/>
    <xf numFmtId="0" fontId="2" fillId="0" borderId="0" xfId="0" applyFont="1" applyAlignment="1">
      <alignment horizontal="center" vertical="center" wrapText="1"/>
    </xf>
    <xf numFmtId="2" fontId="5" fillId="0" borderId="4" xfId="0" applyNumberFormat="1" applyFont="1" applyBorder="1" applyAlignment="1">
      <alignment horizontal="left" vertical="center" wrapText="1"/>
    </xf>
    <xf numFmtId="1" fontId="6" fillId="0" borderId="4" xfId="0" applyNumberFormat="1" applyFont="1" applyBorder="1" applyAlignment="1">
      <alignment horizontal="left" vertical="center" wrapText="1"/>
    </xf>
    <xf numFmtId="2" fontId="4" fillId="0" borderId="4" xfId="0" applyNumberFormat="1" applyFont="1" applyBorder="1"/>
    <xf numFmtId="0" fontId="1" fillId="0" borderId="0" xfId="0" applyFont="1" applyAlignment="1">
      <alignment horizontal="center"/>
    </xf>
    <xf numFmtId="164" fontId="0" fillId="0" borderId="0" xfId="0" applyNumberFormat="1"/>
    <xf numFmtId="2" fontId="8" fillId="0" borderId="0" xfId="0" applyNumberFormat="1" applyFont="1"/>
    <xf numFmtId="0" fontId="3" fillId="0" borderId="0" xfId="0" applyFont="1" applyAlignment="1">
      <alignment horizontal="center" vertical="center" wrapText="1"/>
    </xf>
    <xf numFmtId="14" fontId="0" fillId="0" borderId="0" xfId="0" applyNumberFormat="1"/>
    <xf numFmtId="0" fontId="10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/>
    <xf numFmtId="0" fontId="8" fillId="0" borderId="0" xfId="0" applyFont="1"/>
    <xf numFmtId="2" fontId="12" fillId="0" borderId="0" xfId="0" applyNumberFormat="1" applyFont="1"/>
    <xf numFmtId="2" fontId="13" fillId="0" borderId="3" xfId="0" applyNumberFormat="1" applyFont="1" applyBorder="1" applyAlignment="1">
      <alignment horizontal="left" vertical="center" wrapText="1"/>
    </xf>
    <xf numFmtId="2" fontId="13" fillId="0" borderId="4" xfId="0" applyNumberFormat="1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2" fontId="14" fillId="0" borderId="4" xfId="0" applyNumberFormat="1" applyFont="1" applyBorder="1" applyAlignment="1">
      <alignment horizontal="left" vertical="center" wrapText="1"/>
    </xf>
    <xf numFmtId="12" fontId="14" fillId="0" borderId="4" xfId="0" applyNumberFormat="1" applyFont="1" applyBorder="1" applyAlignment="1">
      <alignment horizontal="left" vertical="center" wrapText="1"/>
    </xf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/>
    <xf numFmtId="17" fontId="9" fillId="0" borderId="0" xfId="0" applyNumberFormat="1" applyFont="1"/>
    <xf numFmtId="1" fontId="9" fillId="0" borderId="0" xfId="0" applyNumberFormat="1" applyFont="1"/>
    <xf numFmtId="2" fontId="9" fillId="2" borderId="0" xfId="0" applyNumberFormat="1" applyFont="1" applyFill="1"/>
    <xf numFmtId="17" fontId="10" fillId="0" borderId="0" xfId="0" applyNumberFormat="1" applyFont="1"/>
    <xf numFmtId="1" fontId="10" fillId="0" borderId="0" xfId="0" applyNumberFormat="1" applyFont="1"/>
    <xf numFmtId="0" fontId="1" fillId="0" borderId="0" xfId="0" applyFont="1"/>
    <xf numFmtId="0" fontId="10" fillId="0" borderId="0" xfId="0" applyFont="1"/>
    <xf numFmtId="165" fontId="10" fillId="0" borderId="0" xfId="0" applyNumberFormat="1" applyFont="1"/>
    <xf numFmtId="2" fontId="10" fillId="0" borderId="0" xfId="0" applyNumberFormat="1" applyFont="1"/>
    <xf numFmtId="17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61DE977-D7D4-4116-8466-49FB1AAE9B6D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NuarYNSy1a1SkP7xRSMdE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77BEF-E408-42AB-9861-B4CD52160924}">
  <dimension ref="A1:K6"/>
  <sheetViews>
    <sheetView zoomScale="90" zoomScaleNormal="90" workbookViewId="0">
      <selection activeCell="H17" sqref="H17"/>
    </sheetView>
  </sheetViews>
  <sheetFormatPr defaultRowHeight="15" x14ac:dyDescent="0.25"/>
  <cols>
    <col min="1" max="1" width="19.5703125" bestFit="1" customWidth="1"/>
    <col min="2" max="2" width="9.140625" bestFit="1" customWidth="1"/>
    <col min="3" max="3" width="10" customWidth="1"/>
    <col min="4" max="4" width="8.28515625" bestFit="1" customWidth="1"/>
    <col min="5" max="5" width="10.85546875" style="1" bestFit="1" customWidth="1"/>
    <col min="6" max="6" width="13.7109375" bestFit="1" customWidth="1"/>
    <col min="7" max="7" width="18.28515625" customWidth="1"/>
    <col min="9" max="9" width="31.85546875" customWidth="1"/>
    <col min="10" max="10" width="17.7109375" customWidth="1"/>
    <col min="11" max="11" width="11.42578125" customWidth="1"/>
  </cols>
  <sheetData>
    <row r="1" spans="1:11" ht="22.5" customHeight="1" thickBot="1" x14ac:dyDescent="0.3">
      <c r="A1" s="12" t="s">
        <v>4</v>
      </c>
      <c r="B1" s="12" t="s">
        <v>5</v>
      </c>
      <c r="C1" s="12" t="s">
        <v>6</v>
      </c>
      <c r="D1" s="12" t="s">
        <v>7</v>
      </c>
      <c r="E1" s="12" t="s">
        <v>63</v>
      </c>
      <c r="F1" s="12" t="s">
        <v>8</v>
      </c>
      <c r="G1" s="15" t="s">
        <v>68</v>
      </c>
      <c r="H1" s="10"/>
      <c r="I1" s="10"/>
      <c r="J1" s="3"/>
      <c r="K1" s="10" t="s">
        <v>69</v>
      </c>
    </row>
    <row r="2" spans="1:11" ht="15.75" x14ac:dyDescent="0.25">
      <c r="A2" s="13" t="s">
        <v>64</v>
      </c>
      <c r="B2" s="13">
        <v>0.37</v>
      </c>
      <c r="C2" s="13">
        <v>0.45</v>
      </c>
      <c r="D2" s="13">
        <v>0.435</v>
      </c>
      <c r="E2" s="13">
        <v>0.25600000000000001</v>
      </c>
      <c r="F2" s="13">
        <v>0.1215</v>
      </c>
      <c r="G2" s="17">
        <f>F2*24*130*3600</f>
        <v>1364688</v>
      </c>
      <c r="H2" s="17"/>
      <c r="I2" s="16"/>
      <c r="J2" s="1"/>
      <c r="K2" s="1">
        <f>G3/G2</f>
        <v>0.61563786008230448</v>
      </c>
    </row>
    <row r="3" spans="1:11" x14ac:dyDescent="0.25">
      <c r="A3" s="13" t="s">
        <v>65</v>
      </c>
      <c r="B3" s="13">
        <v>0.32</v>
      </c>
      <c r="C3" s="13">
        <v>0.41</v>
      </c>
      <c r="D3" s="13">
        <v>0.39800000000000002</v>
      </c>
      <c r="E3" s="13">
        <v>0.188</v>
      </c>
      <c r="F3" s="13">
        <v>7.4800000000000005E-2</v>
      </c>
      <c r="G3" s="17">
        <f>F3*24*130*3600</f>
        <v>840153.59999999998</v>
      </c>
      <c r="H3" s="17"/>
      <c r="I3" s="1"/>
      <c r="J3" s="1"/>
      <c r="K3" s="1">
        <f>H4/G3</f>
        <v>0.98262032085561501</v>
      </c>
    </row>
    <row r="4" spans="1:11" x14ac:dyDescent="0.25">
      <c r="A4" s="13" t="s">
        <v>66</v>
      </c>
      <c r="B4" s="13">
        <v>0.216</v>
      </c>
      <c r="C4" s="13">
        <v>0.28000000000000003</v>
      </c>
      <c r="D4" s="13">
        <v>6.0999999999999999E-2</v>
      </c>
      <c r="E4" s="13">
        <v>0.17299999999999999</v>
      </c>
      <c r="F4" s="13">
        <v>1.0500000000000001E-2</v>
      </c>
      <c r="G4" s="17">
        <f>F4*24*130*3600</f>
        <v>117936</v>
      </c>
      <c r="H4" s="17">
        <f>G4*7</f>
        <v>825552</v>
      </c>
      <c r="I4" s="13" t="s">
        <v>106</v>
      </c>
      <c r="J4" s="1"/>
      <c r="K4" s="1">
        <f>H5/H4</f>
        <v>0.60952380952380969</v>
      </c>
    </row>
    <row r="5" spans="1:11" ht="15.75" thickBot="1" x14ac:dyDescent="0.3">
      <c r="A5" s="14" t="s">
        <v>67</v>
      </c>
      <c r="B5" s="14">
        <v>0.186</v>
      </c>
      <c r="C5" s="14">
        <v>0.25</v>
      </c>
      <c r="D5" s="14">
        <v>4.1000000000000002E-2</v>
      </c>
      <c r="E5" s="14">
        <v>0.158</v>
      </c>
      <c r="F5" s="14">
        <v>6.4000000000000003E-3</v>
      </c>
      <c r="G5" s="17">
        <f>F5*24*130*3600</f>
        <v>71884.800000000017</v>
      </c>
      <c r="H5" s="17">
        <f>G5*7</f>
        <v>503193.60000000009</v>
      </c>
      <c r="I5" s="1"/>
      <c r="J5" s="1"/>
    </row>
    <row r="6" spans="1:11" x14ac:dyDescent="0.25">
      <c r="I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FA41B-A36F-4918-B9A8-1B822EF5E265}">
  <dimension ref="A1:L11"/>
  <sheetViews>
    <sheetView workbookViewId="0">
      <selection activeCell="J10" sqref="J10"/>
    </sheetView>
  </sheetViews>
  <sheetFormatPr defaultRowHeight="15" x14ac:dyDescent="0.25"/>
  <cols>
    <col min="1" max="1" width="8" bestFit="1" customWidth="1"/>
    <col min="3" max="3" width="6.85546875" bestFit="1" customWidth="1"/>
    <col min="4" max="5" width="7.42578125" bestFit="1" customWidth="1"/>
    <col min="6" max="6" width="7.42578125" customWidth="1"/>
    <col min="7" max="9" width="6.5703125" customWidth="1"/>
    <col min="10" max="10" width="9.85546875" style="1" bestFit="1" customWidth="1"/>
    <col min="11" max="11" width="11.42578125" customWidth="1"/>
    <col min="12" max="12" width="11.5703125" bestFit="1" customWidth="1"/>
  </cols>
  <sheetData>
    <row r="1" spans="1:12" s="2" customForma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87</v>
      </c>
      <c r="F1" s="20" t="s">
        <v>109</v>
      </c>
      <c r="G1" s="20" t="s">
        <v>9</v>
      </c>
      <c r="H1" s="20" t="s">
        <v>10</v>
      </c>
      <c r="I1" s="4"/>
      <c r="J1" s="4"/>
      <c r="K1" s="4"/>
      <c r="L1" s="4"/>
    </row>
    <row r="2" spans="1:12" s="2" customFormat="1" x14ac:dyDescent="0.25">
      <c r="A2" s="21">
        <v>2022</v>
      </c>
      <c r="B2" s="22">
        <v>441.14766437836369</v>
      </c>
      <c r="C2" s="22">
        <v>48.739152023750499</v>
      </c>
      <c r="D2" s="22">
        <v>12.179182683672099</v>
      </c>
      <c r="E2" s="22">
        <v>620.615819997161</v>
      </c>
      <c r="F2" s="1">
        <v>438.99286228224628</v>
      </c>
      <c r="G2" s="22">
        <v>135.34</v>
      </c>
      <c r="H2" s="22">
        <f>G2*(125-0.2*G2)/125</f>
        <v>106.03293504000001</v>
      </c>
      <c r="I2" s="5"/>
      <c r="J2" s="6"/>
      <c r="K2" s="6"/>
      <c r="L2" s="6"/>
    </row>
    <row r="3" spans="1:12" x14ac:dyDescent="0.25">
      <c r="A3" s="23">
        <v>2023</v>
      </c>
      <c r="B3" s="22">
        <v>434.7457411643357</v>
      </c>
      <c r="C3" s="22">
        <v>46.658664787057297</v>
      </c>
      <c r="D3" s="22">
        <v>11.7164620001617</v>
      </c>
      <c r="E3" s="22">
        <v>608.92039645994907</v>
      </c>
      <c r="F3" s="1">
        <v>430.73356893221637</v>
      </c>
      <c r="G3" s="22">
        <v>189.37</v>
      </c>
      <c r="H3" s="22">
        <f t="shared" ref="H3" si="0">G3*(125-0.2*G3)/125</f>
        <v>131.99240496000002</v>
      </c>
      <c r="I3" s="5"/>
      <c r="J3" s="6"/>
      <c r="K3" s="6"/>
      <c r="L3" s="6"/>
    </row>
    <row r="5" spans="1:12" x14ac:dyDescent="0.25">
      <c r="A5" s="11"/>
      <c r="B5" s="7"/>
    </row>
    <row r="7" spans="1:12" x14ac:dyDescent="0.25">
      <c r="A7" s="1"/>
    </row>
    <row r="11" spans="1:12" x14ac:dyDescent="0.25">
      <c r="E11" t="s">
        <v>62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B9AE-C492-4B09-8B07-728942AB5E39}">
  <dimension ref="A1:M42"/>
  <sheetViews>
    <sheetView workbookViewId="0">
      <selection activeCell="K15" sqref="K15"/>
    </sheetView>
  </sheetViews>
  <sheetFormatPr defaultRowHeight="15" x14ac:dyDescent="0.25"/>
  <cols>
    <col min="1" max="1" width="15.28515625" bestFit="1" customWidth="1"/>
    <col min="2" max="2" width="7.7109375" bestFit="1" customWidth="1"/>
    <col min="3" max="3" width="6" bestFit="1" customWidth="1"/>
    <col min="4" max="4" width="6.140625" bestFit="1" customWidth="1"/>
    <col min="6" max="6" width="15.28515625" bestFit="1" customWidth="1"/>
    <col min="7" max="7" width="7.7109375" bestFit="1" customWidth="1"/>
    <col min="8" max="8" width="6" bestFit="1" customWidth="1"/>
    <col min="9" max="9" width="6.140625" bestFit="1" customWidth="1"/>
  </cols>
  <sheetData>
    <row r="1" spans="1:13" x14ac:dyDescent="0.25">
      <c r="A1" t="s">
        <v>14</v>
      </c>
      <c r="B1" t="s">
        <v>11</v>
      </c>
      <c r="C1" t="s">
        <v>12</v>
      </c>
      <c r="D1" t="s">
        <v>13</v>
      </c>
      <c r="F1" t="s">
        <v>14</v>
      </c>
      <c r="G1" t="s">
        <v>11</v>
      </c>
      <c r="H1" t="s">
        <v>12</v>
      </c>
      <c r="I1" t="s">
        <v>13</v>
      </c>
      <c r="M1" s="36"/>
    </row>
    <row r="2" spans="1:13" x14ac:dyDescent="0.25">
      <c r="A2" t="s">
        <v>35</v>
      </c>
      <c r="B2">
        <v>445.81</v>
      </c>
      <c r="C2">
        <v>2.93</v>
      </c>
      <c r="D2">
        <v>0.66</v>
      </c>
      <c r="F2" t="s">
        <v>35</v>
      </c>
      <c r="G2">
        <v>436.15</v>
      </c>
      <c r="H2">
        <v>4.6100000000000003</v>
      </c>
      <c r="I2">
        <v>1.06</v>
      </c>
      <c r="M2" s="36"/>
    </row>
    <row r="3" spans="1:13" x14ac:dyDescent="0.25">
      <c r="A3" t="s">
        <v>51</v>
      </c>
      <c r="B3">
        <v>441.27</v>
      </c>
      <c r="C3">
        <v>4.3899999999999997</v>
      </c>
      <c r="D3">
        <v>1</v>
      </c>
      <c r="F3" t="s">
        <v>51</v>
      </c>
      <c r="G3">
        <v>438.05</v>
      </c>
      <c r="H3">
        <v>3.41</v>
      </c>
      <c r="I3">
        <v>0.78</v>
      </c>
      <c r="M3" s="36"/>
    </row>
    <row r="4" spans="1:13" x14ac:dyDescent="0.25">
      <c r="A4" t="s">
        <v>40</v>
      </c>
      <c r="B4">
        <v>421.59</v>
      </c>
      <c r="C4">
        <v>7.78</v>
      </c>
      <c r="D4">
        <v>1.84</v>
      </c>
      <c r="F4" t="s">
        <v>40</v>
      </c>
      <c r="G4">
        <v>418.96</v>
      </c>
      <c r="H4">
        <v>3.39</v>
      </c>
      <c r="I4">
        <v>0.81</v>
      </c>
      <c r="M4" s="36"/>
    </row>
    <row r="5" spans="1:13" x14ac:dyDescent="0.25">
      <c r="A5" t="s">
        <v>25</v>
      </c>
      <c r="B5">
        <v>441.09</v>
      </c>
      <c r="C5">
        <v>7.29</v>
      </c>
      <c r="D5">
        <v>1.65</v>
      </c>
      <c r="F5" t="s">
        <v>25</v>
      </c>
      <c r="G5">
        <v>439.44</v>
      </c>
      <c r="H5">
        <v>6.3</v>
      </c>
      <c r="I5">
        <v>1.43</v>
      </c>
      <c r="M5" s="36"/>
    </row>
    <row r="6" spans="1:13" x14ac:dyDescent="0.25">
      <c r="A6" t="s">
        <v>28</v>
      </c>
      <c r="B6">
        <v>420.46</v>
      </c>
      <c r="C6">
        <v>10</v>
      </c>
      <c r="D6">
        <v>2.38</v>
      </c>
      <c r="F6" t="s">
        <v>28</v>
      </c>
      <c r="G6">
        <v>416.78</v>
      </c>
      <c r="H6">
        <v>2.2400000000000002</v>
      </c>
      <c r="I6">
        <v>0.54</v>
      </c>
      <c r="M6" s="36"/>
    </row>
    <row r="7" spans="1:13" x14ac:dyDescent="0.25">
      <c r="A7" t="s">
        <v>41</v>
      </c>
      <c r="B7">
        <v>432.1</v>
      </c>
      <c r="C7">
        <v>7.46</v>
      </c>
      <c r="D7">
        <v>1.73</v>
      </c>
      <c r="F7" t="s">
        <v>41</v>
      </c>
      <c r="G7">
        <v>423.95</v>
      </c>
      <c r="H7">
        <v>7.32</v>
      </c>
      <c r="I7">
        <v>1.73</v>
      </c>
      <c r="M7" s="36"/>
    </row>
    <row r="8" spans="1:13" x14ac:dyDescent="0.25">
      <c r="A8" t="s">
        <v>30</v>
      </c>
      <c r="B8">
        <v>453.2</v>
      </c>
      <c r="C8">
        <v>5.83</v>
      </c>
      <c r="D8">
        <v>1.29</v>
      </c>
      <c r="F8" t="s">
        <v>30</v>
      </c>
      <c r="G8">
        <v>433.77</v>
      </c>
      <c r="H8">
        <v>7.01</v>
      </c>
      <c r="I8">
        <v>1.62</v>
      </c>
      <c r="M8" s="36"/>
    </row>
    <row r="9" spans="1:13" x14ac:dyDescent="0.25">
      <c r="A9" t="s">
        <v>33</v>
      </c>
      <c r="B9">
        <v>445.63</v>
      </c>
      <c r="C9">
        <v>1.9</v>
      </c>
      <c r="D9">
        <v>0.43</v>
      </c>
      <c r="F9" t="s">
        <v>33</v>
      </c>
      <c r="G9">
        <v>437.61</v>
      </c>
      <c r="H9">
        <v>3.22</v>
      </c>
      <c r="I9">
        <v>0.74</v>
      </c>
      <c r="M9" s="36"/>
    </row>
    <row r="10" spans="1:13" x14ac:dyDescent="0.25">
      <c r="A10" t="s">
        <v>39</v>
      </c>
      <c r="B10">
        <v>446.63</v>
      </c>
      <c r="C10">
        <v>7.75</v>
      </c>
      <c r="D10">
        <v>1.73</v>
      </c>
      <c r="F10" t="s">
        <v>39</v>
      </c>
      <c r="G10">
        <v>436.52</v>
      </c>
      <c r="H10">
        <v>2.79</v>
      </c>
      <c r="I10">
        <v>0.64</v>
      </c>
      <c r="M10" s="36"/>
    </row>
    <row r="11" spans="1:13" x14ac:dyDescent="0.25">
      <c r="A11" t="s">
        <v>26</v>
      </c>
      <c r="B11">
        <v>439.91</v>
      </c>
      <c r="C11">
        <v>7.56</v>
      </c>
      <c r="D11">
        <v>1.72</v>
      </c>
      <c r="F11" t="s">
        <v>26</v>
      </c>
      <c r="G11">
        <v>432.32</v>
      </c>
      <c r="H11">
        <v>9.06</v>
      </c>
      <c r="I11">
        <v>2.1</v>
      </c>
    </row>
    <row r="12" spans="1:13" x14ac:dyDescent="0.25">
      <c r="A12" t="s">
        <v>54</v>
      </c>
      <c r="B12">
        <v>436.84</v>
      </c>
      <c r="C12">
        <v>5.82</v>
      </c>
      <c r="D12">
        <v>1.33</v>
      </c>
      <c r="F12" t="s">
        <v>54</v>
      </c>
      <c r="G12">
        <v>433.45</v>
      </c>
      <c r="H12">
        <v>2.79</v>
      </c>
      <c r="I12">
        <v>0.64</v>
      </c>
    </row>
    <row r="13" spans="1:13" x14ac:dyDescent="0.25">
      <c r="A13" t="s">
        <v>53</v>
      </c>
      <c r="B13">
        <v>437.66</v>
      </c>
      <c r="C13">
        <v>4.51</v>
      </c>
      <c r="D13">
        <v>1.03</v>
      </c>
      <c r="F13" t="s">
        <v>53</v>
      </c>
      <c r="G13">
        <v>432.52</v>
      </c>
      <c r="H13">
        <v>6.59</v>
      </c>
      <c r="I13">
        <v>1.52</v>
      </c>
    </row>
    <row r="14" spans="1:13" x14ac:dyDescent="0.25">
      <c r="A14" t="s">
        <v>44</v>
      </c>
      <c r="B14">
        <v>444.7</v>
      </c>
      <c r="C14">
        <v>4.0199999999999996</v>
      </c>
      <c r="D14">
        <v>0.9</v>
      </c>
      <c r="F14" t="s">
        <v>44</v>
      </c>
      <c r="G14">
        <v>432.87</v>
      </c>
      <c r="H14">
        <v>3.7</v>
      </c>
      <c r="I14">
        <v>0.86</v>
      </c>
    </row>
    <row r="15" spans="1:13" x14ac:dyDescent="0.25">
      <c r="A15" t="s">
        <v>38</v>
      </c>
      <c r="B15">
        <v>443.09</v>
      </c>
      <c r="C15">
        <v>3.83</v>
      </c>
      <c r="D15">
        <v>0.86</v>
      </c>
      <c r="F15" t="s">
        <v>38</v>
      </c>
      <c r="G15">
        <v>433.04</v>
      </c>
      <c r="H15">
        <v>4.5599999999999996</v>
      </c>
      <c r="I15">
        <v>1.05</v>
      </c>
    </row>
    <row r="16" spans="1:13" x14ac:dyDescent="0.25">
      <c r="A16" t="s">
        <v>24</v>
      </c>
      <c r="B16">
        <v>417.33</v>
      </c>
      <c r="C16">
        <v>14.45</v>
      </c>
      <c r="D16">
        <v>3.46</v>
      </c>
      <c r="F16" t="s">
        <v>24</v>
      </c>
      <c r="G16">
        <v>409.39</v>
      </c>
      <c r="H16">
        <v>9.1</v>
      </c>
      <c r="I16">
        <v>2.2200000000000002</v>
      </c>
    </row>
    <row r="17" spans="1:9" x14ac:dyDescent="0.25">
      <c r="A17" t="s">
        <v>34</v>
      </c>
      <c r="B17">
        <v>446.57</v>
      </c>
      <c r="C17">
        <v>5.34</v>
      </c>
      <c r="D17">
        <v>1.2</v>
      </c>
      <c r="F17" t="s">
        <v>34</v>
      </c>
      <c r="G17">
        <v>439.24</v>
      </c>
      <c r="H17">
        <v>3.05</v>
      </c>
      <c r="I17">
        <v>0.7</v>
      </c>
    </row>
    <row r="18" spans="1:9" x14ac:dyDescent="0.25">
      <c r="A18" t="s">
        <v>23</v>
      </c>
      <c r="B18">
        <v>429.12</v>
      </c>
      <c r="C18">
        <v>7.9</v>
      </c>
      <c r="D18">
        <v>1.84</v>
      </c>
      <c r="F18" t="s">
        <v>23</v>
      </c>
      <c r="G18">
        <v>422.36</v>
      </c>
      <c r="H18">
        <v>7.96</v>
      </c>
      <c r="I18">
        <v>1.88</v>
      </c>
    </row>
    <row r="19" spans="1:9" x14ac:dyDescent="0.25">
      <c r="A19" t="s">
        <v>58</v>
      </c>
      <c r="B19">
        <v>445.69</v>
      </c>
      <c r="C19">
        <v>4.38</v>
      </c>
      <c r="D19">
        <v>0.98</v>
      </c>
      <c r="F19" t="s">
        <v>58</v>
      </c>
      <c r="G19">
        <v>434.3</v>
      </c>
      <c r="H19">
        <v>6.09</v>
      </c>
      <c r="I19">
        <v>1.4</v>
      </c>
    </row>
    <row r="20" spans="1:9" x14ac:dyDescent="0.25">
      <c r="A20" t="s">
        <v>31</v>
      </c>
      <c r="B20">
        <v>451.54</v>
      </c>
      <c r="C20">
        <v>4.54</v>
      </c>
      <c r="D20">
        <v>1</v>
      </c>
      <c r="F20" t="s">
        <v>31</v>
      </c>
      <c r="G20">
        <v>443.88</v>
      </c>
      <c r="H20">
        <v>3.36</v>
      </c>
      <c r="I20">
        <v>0.76</v>
      </c>
    </row>
    <row r="21" spans="1:9" x14ac:dyDescent="0.25">
      <c r="A21" t="s">
        <v>55</v>
      </c>
      <c r="B21">
        <v>433.84</v>
      </c>
      <c r="C21">
        <v>5.62</v>
      </c>
      <c r="D21">
        <v>1.3</v>
      </c>
      <c r="F21" t="s">
        <v>55</v>
      </c>
      <c r="G21">
        <v>430.69</v>
      </c>
      <c r="H21">
        <v>1.64</v>
      </c>
      <c r="I21">
        <v>0.38</v>
      </c>
    </row>
    <row r="22" spans="1:9" x14ac:dyDescent="0.25">
      <c r="A22" t="s">
        <v>19</v>
      </c>
      <c r="B22">
        <v>440.17</v>
      </c>
      <c r="C22">
        <v>3.46</v>
      </c>
      <c r="D22">
        <v>0.79</v>
      </c>
      <c r="F22" t="s">
        <v>19</v>
      </c>
      <c r="G22">
        <v>432.65</v>
      </c>
      <c r="H22">
        <v>3.61</v>
      </c>
      <c r="I22">
        <v>0.84</v>
      </c>
    </row>
    <row r="23" spans="1:9" x14ac:dyDescent="0.25">
      <c r="A23" t="s">
        <v>48</v>
      </c>
      <c r="B23">
        <v>449.31</v>
      </c>
      <c r="C23">
        <v>2.58</v>
      </c>
      <c r="D23">
        <v>0.56999999999999995</v>
      </c>
      <c r="F23" t="s">
        <v>48</v>
      </c>
      <c r="G23">
        <v>434.95</v>
      </c>
      <c r="H23">
        <v>1.25</v>
      </c>
      <c r="I23">
        <v>0.28999999999999998</v>
      </c>
    </row>
    <row r="24" spans="1:9" x14ac:dyDescent="0.25">
      <c r="A24" t="s">
        <v>50</v>
      </c>
      <c r="B24">
        <v>450.23</v>
      </c>
      <c r="C24">
        <v>1.1599999999999999</v>
      </c>
      <c r="D24">
        <v>0.26</v>
      </c>
      <c r="F24" t="s">
        <v>50</v>
      </c>
      <c r="G24">
        <v>439.64</v>
      </c>
      <c r="H24">
        <v>3.2</v>
      </c>
      <c r="I24">
        <v>0.73</v>
      </c>
    </row>
    <row r="25" spans="1:9" x14ac:dyDescent="0.25">
      <c r="A25" t="s">
        <v>37</v>
      </c>
      <c r="B25">
        <v>444.23</v>
      </c>
      <c r="C25">
        <v>5.18</v>
      </c>
      <c r="D25">
        <v>1.17</v>
      </c>
      <c r="F25" t="s">
        <v>37</v>
      </c>
      <c r="G25">
        <v>430.66</v>
      </c>
      <c r="H25">
        <v>4.3</v>
      </c>
      <c r="I25">
        <v>1</v>
      </c>
    </row>
    <row r="26" spans="1:9" x14ac:dyDescent="0.25">
      <c r="A26" t="s">
        <v>57</v>
      </c>
      <c r="B26">
        <v>436.01</v>
      </c>
      <c r="C26">
        <v>4.82</v>
      </c>
      <c r="D26">
        <v>1.1100000000000001</v>
      </c>
      <c r="F26" t="s">
        <v>57</v>
      </c>
      <c r="G26">
        <v>425.41</v>
      </c>
      <c r="H26">
        <v>8.83</v>
      </c>
      <c r="I26">
        <v>2.08</v>
      </c>
    </row>
    <row r="27" spans="1:9" x14ac:dyDescent="0.25">
      <c r="A27" t="s">
        <v>52</v>
      </c>
      <c r="B27">
        <v>448.04</v>
      </c>
      <c r="C27">
        <v>1.99</v>
      </c>
      <c r="D27">
        <v>0.44</v>
      </c>
      <c r="F27" t="s">
        <v>52</v>
      </c>
      <c r="G27">
        <v>432.14</v>
      </c>
      <c r="H27">
        <v>0.85</v>
      </c>
      <c r="I27">
        <v>0.2</v>
      </c>
    </row>
    <row r="28" spans="1:9" x14ac:dyDescent="0.25">
      <c r="A28" t="s">
        <v>27</v>
      </c>
      <c r="B28">
        <v>439.06</v>
      </c>
      <c r="C28">
        <v>5.5</v>
      </c>
      <c r="D28">
        <v>1.25</v>
      </c>
      <c r="F28" t="s">
        <v>27</v>
      </c>
      <c r="G28">
        <v>437.33</v>
      </c>
      <c r="H28">
        <v>4.9000000000000004</v>
      </c>
      <c r="I28">
        <v>1.1200000000000001</v>
      </c>
    </row>
    <row r="29" spans="1:9" x14ac:dyDescent="0.25">
      <c r="A29" t="s">
        <v>46</v>
      </c>
      <c r="B29">
        <v>449.96</v>
      </c>
      <c r="C29">
        <v>6.15</v>
      </c>
      <c r="D29">
        <v>1.37</v>
      </c>
      <c r="F29" t="s">
        <v>46</v>
      </c>
      <c r="G29">
        <v>436.35</v>
      </c>
      <c r="H29">
        <v>1.33</v>
      </c>
      <c r="I29">
        <v>0.3</v>
      </c>
    </row>
    <row r="30" spans="1:9" x14ac:dyDescent="0.25">
      <c r="A30" t="s">
        <v>45</v>
      </c>
      <c r="B30">
        <v>446.99</v>
      </c>
      <c r="C30">
        <v>3.75</v>
      </c>
      <c r="D30">
        <v>0.84</v>
      </c>
      <c r="F30" t="s">
        <v>45</v>
      </c>
      <c r="G30">
        <v>438.61</v>
      </c>
      <c r="H30">
        <v>4.62</v>
      </c>
      <c r="I30">
        <v>1.05</v>
      </c>
    </row>
    <row r="31" spans="1:9" x14ac:dyDescent="0.25">
      <c r="A31" t="s">
        <v>22</v>
      </c>
      <c r="B31">
        <v>433.86</v>
      </c>
      <c r="C31">
        <v>7.08</v>
      </c>
      <c r="D31">
        <v>1.63</v>
      </c>
      <c r="F31" t="s">
        <v>22</v>
      </c>
      <c r="G31">
        <v>425.07</v>
      </c>
      <c r="H31">
        <v>5.07</v>
      </c>
      <c r="I31">
        <v>1.19</v>
      </c>
    </row>
    <row r="32" spans="1:9" x14ac:dyDescent="0.25">
      <c r="A32" t="s">
        <v>32</v>
      </c>
      <c r="B32">
        <v>450.08</v>
      </c>
      <c r="C32">
        <v>6.12</v>
      </c>
      <c r="D32">
        <v>1.36</v>
      </c>
      <c r="F32" t="s">
        <v>32</v>
      </c>
      <c r="G32">
        <v>439.59</v>
      </c>
      <c r="H32">
        <v>4.84</v>
      </c>
      <c r="I32">
        <v>1.1000000000000001</v>
      </c>
    </row>
    <row r="33" spans="1:9" x14ac:dyDescent="0.25">
      <c r="A33" t="s">
        <v>36</v>
      </c>
      <c r="B33">
        <v>446.7</v>
      </c>
      <c r="C33">
        <v>5.64</v>
      </c>
      <c r="D33">
        <v>1.26</v>
      </c>
      <c r="F33" t="s">
        <v>36</v>
      </c>
      <c r="G33">
        <v>435.73</v>
      </c>
      <c r="H33">
        <v>4.26</v>
      </c>
      <c r="I33">
        <v>0.98</v>
      </c>
    </row>
    <row r="34" spans="1:9" x14ac:dyDescent="0.25">
      <c r="A34" t="s">
        <v>47</v>
      </c>
      <c r="B34">
        <v>448.34</v>
      </c>
      <c r="C34">
        <v>2.33</v>
      </c>
      <c r="D34">
        <v>0.52</v>
      </c>
      <c r="F34" t="s">
        <v>47</v>
      </c>
      <c r="G34">
        <v>435.61</v>
      </c>
      <c r="H34">
        <v>3.06</v>
      </c>
      <c r="I34">
        <v>0.7</v>
      </c>
    </row>
    <row r="35" spans="1:9" x14ac:dyDescent="0.25">
      <c r="A35" t="s">
        <v>29</v>
      </c>
      <c r="B35">
        <v>447.87</v>
      </c>
      <c r="C35">
        <v>2.5499999999999998</v>
      </c>
      <c r="D35">
        <v>0.56999999999999995</v>
      </c>
      <c r="F35" t="s">
        <v>29</v>
      </c>
      <c r="G35">
        <v>441.5</v>
      </c>
      <c r="H35">
        <v>2.42</v>
      </c>
      <c r="I35">
        <v>0.55000000000000004</v>
      </c>
    </row>
    <row r="36" spans="1:9" x14ac:dyDescent="0.25">
      <c r="A36" t="s">
        <v>21</v>
      </c>
      <c r="B36">
        <v>435.73</v>
      </c>
      <c r="C36">
        <v>4.3</v>
      </c>
      <c r="D36">
        <v>0.99</v>
      </c>
      <c r="F36" t="s">
        <v>21</v>
      </c>
      <c r="G36">
        <v>426.6</v>
      </c>
      <c r="H36">
        <v>3.08</v>
      </c>
      <c r="I36">
        <v>0.72</v>
      </c>
    </row>
    <row r="37" spans="1:9" x14ac:dyDescent="0.25">
      <c r="A37" t="s">
        <v>18</v>
      </c>
      <c r="B37">
        <v>447.71</v>
      </c>
      <c r="C37">
        <v>5.18</v>
      </c>
      <c r="D37">
        <v>1.1599999999999999</v>
      </c>
      <c r="F37" t="s">
        <v>18</v>
      </c>
      <c r="G37">
        <v>434.26</v>
      </c>
      <c r="H37">
        <v>2.15</v>
      </c>
      <c r="I37">
        <v>0.5</v>
      </c>
    </row>
    <row r="38" spans="1:9" x14ac:dyDescent="0.25">
      <c r="A38" t="s">
        <v>20</v>
      </c>
      <c r="B38">
        <v>446.85</v>
      </c>
      <c r="C38">
        <v>5.22</v>
      </c>
      <c r="D38">
        <v>1.17</v>
      </c>
      <c r="F38" t="s">
        <v>20</v>
      </c>
      <c r="G38">
        <v>432.44</v>
      </c>
      <c r="H38">
        <v>2.29</v>
      </c>
      <c r="I38">
        <v>0.53</v>
      </c>
    </row>
    <row r="39" spans="1:9" x14ac:dyDescent="0.25">
      <c r="A39" t="s">
        <v>49</v>
      </c>
      <c r="B39">
        <v>443.75</v>
      </c>
      <c r="C39">
        <v>2.72</v>
      </c>
      <c r="D39">
        <v>0.61</v>
      </c>
      <c r="F39" t="s">
        <v>49</v>
      </c>
      <c r="G39">
        <v>432.32</v>
      </c>
      <c r="H39">
        <v>6.7</v>
      </c>
      <c r="I39">
        <v>1.55</v>
      </c>
    </row>
    <row r="40" spans="1:9" x14ac:dyDescent="0.25">
      <c r="A40" t="s">
        <v>42</v>
      </c>
      <c r="B40">
        <v>440.81</v>
      </c>
      <c r="C40">
        <v>11.97</v>
      </c>
      <c r="D40">
        <v>2.71</v>
      </c>
      <c r="F40" t="s">
        <v>42</v>
      </c>
      <c r="G40">
        <v>423.08</v>
      </c>
      <c r="H40">
        <v>20.41</v>
      </c>
      <c r="I40">
        <v>4.82</v>
      </c>
    </row>
    <row r="41" spans="1:9" x14ac:dyDescent="0.25">
      <c r="A41" t="s">
        <v>56</v>
      </c>
      <c r="B41">
        <v>432.35</v>
      </c>
      <c r="C41">
        <v>7.49</v>
      </c>
      <c r="D41">
        <v>1.73</v>
      </c>
      <c r="F41" t="s">
        <v>56</v>
      </c>
      <c r="G41">
        <v>425.78</v>
      </c>
      <c r="H41">
        <v>5.27</v>
      </c>
      <c r="I41">
        <v>1.24</v>
      </c>
    </row>
    <row r="42" spans="1:9" x14ac:dyDescent="0.25">
      <c r="A42" t="s">
        <v>43</v>
      </c>
      <c r="B42">
        <v>438.75</v>
      </c>
      <c r="C42">
        <v>2.61</v>
      </c>
      <c r="D42">
        <v>0.6</v>
      </c>
      <c r="F42" t="s">
        <v>43</v>
      </c>
      <c r="G42">
        <v>427.33</v>
      </c>
      <c r="H42">
        <v>1.29</v>
      </c>
      <c r="I42">
        <v>0.3</v>
      </c>
    </row>
  </sheetData>
  <sortState xmlns:xlrd2="http://schemas.microsoft.com/office/spreadsheetml/2017/richdata2" ref="F2:I42">
    <sortCondition ref="F2:F4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56C5E-6BE7-442E-83DF-0457AD55055A}">
  <dimension ref="A1:F5"/>
  <sheetViews>
    <sheetView workbookViewId="0">
      <selection activeCell="D7" sqref="D7"/>
    </sheetView>
  </sheetViews>
  <sheetFormatPr defaultRowHeight="15" x14ac:dyDescent="0.25"/>
  <cols>
    <col min="2" max="2" width="10.7109375" bestFit="1" customWidth="1"/>
    <col min="3" max="3" width="12.28515625" bestFit="1" customWidth="1"/>
    <col min="4" max="5" width="12.28515625" customWidth="1"/>
    <col min="6" max="6" width="12.28515625" bestFit="1" customWidth="1"/>
  </cols>
  <sheetData>
    <row r="1" spans="1:6" x14ac:dyDescent="0.25">
      <c r="A1" t="s">
        <v>73</v>
      </c>
      <c r="B1" t="s">
        <v>72</v>
      </c>
      <c r="C1" s="9" t="s">
        <v>70</v>
      </c>
      <c r="D1" t="s">
        <v>74</v>
      </c>
      <c r="E1" t="s">
        <v>75</v>
      </c>
      <c r="F1" s="17" t="s">
        <v>71</v>
      </c>
    </row>
    <row r="2" spans="1:6" x14ac:dyDescent="0.25">
      <c r="A2" s="1">
        <f>AVERAGE(ETa!B2:B42)</f>
        <v>441.24073170731702</v>
      </c>
      <c r="B2" s="1">
        <f>_xlfn.STDEV.P(ETa!B2:B42)</f>
        <v>8.3904749684574895</v>
      </c>
      <c r="C2" s="1">
        <f>B2/A2*100</f>
        <v>1.9015640138188881</v>
      </c>
      <c r="D2" s="1">
        <f>AVERAGE(ETa!G2:G42)</f>
        <v>432.00829268292694</v>
      </c>
      <c r="E2" s="1">
        <f>_xlfn.STDEV.P(ETa!G2:G42)</f>
        <v>7.0554147697263936</v>
      </c>
      <c r="F2" s="1">
        <f>E2/D2*100</f>
        <v>1.6331665130568975</v>
      </c>
    </row>
    <row r="5" spans="1:6" x14ac:dyDescent="0.25">
      <c r="C5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BD4C-7A70-40D1-9639-FBB68E44DB0A}">
  <dimension ref="A1:H42"/>
  <sheetViews>
    <sheetView workbookViewId="0">
      <selection activeCell="A42" sqref="A42"/>
    </sheetView>
  </sheetViews>
  <sheetFormatPr defaultRowHeight="15" x14ac:dyDescent="0.25"/>
  <cols>
    <col min="1" max="1" width="15.28515625" bestFit="1" customWidth="1"/>
    <col min="2" max="2" width="14.42578125" style="1" bestFit="1" customWidth="1"/>
    <col min="3" max="3" width="14.7109375" bestFit="1" customWidth="1"/>
  </cols>
  <sheetData>
    <row r="1" spans="1:8" x14ac:dyDescent="0.25">
      <c r="A1" s="17" t="s">
        <v>59</v>
      </c>
      <c r="B1" s="9" t="s">
        <v>61</v>
      </c>
      <c r="C1" s="17" t="s">
        <v>60</v>
      </c>
      <c r="F1" s="38"/>
      <c r="G1" s="38"/>
      <c r="H1" s="38"/>
    </row>
    <row r="2" spans="1:8" x14ac:dyDescent="0.25">
      <c r="A2" s="17" t="s">
        <v>35</v>
      </c>
      <c r="B2" s="18">
        <v>98.842106120266394</v>
      </c>
      <c r="C2" s="18">
        <v>99.5041197364136</v>
      </c>
      <c r="F2" s="1"/>
    </row>
    <row r="3" spans="1:8" x14ac:dyDescent="0.25">
      <c r="A3" s="17" t="s">
        <v>51</v>
      </c>
      <c r="B3" s="18">
        <v>99.214711227597903</v>
      </c>
      <c r="C3" s="18">
        <v>99.1647921739536</v>
      </c>
      <c r="F3" s="1"/>
      <c r="G3" s="1"/>
      <c r="H3" s="1"/>
    </row>
    <row r="4" spans="1:8" x14ac:dyDescent="0.25">
      <c r="A4" s="17" t="s">
        <v>40</v>
      </c>
      <c r="B4" s="18">
        <v>98.831072161047601</v>
      </c>
      <c r="C4" s="18">
        <v>99.470485242054707</v>
      </c>
      <c r="F4" s="1"/>
      <c r="G4" s="1"/>
      <c r="H4" s="1"/>
    </row>
    <row r="5" spans="1:8" x14ac:dyDescent="0.25">
      <c r="A5" s="17" t="s">
        <v>25</v>
      </c>
      <c r="B5" s="18">
        <v>99.012640554520701</v>
      </c>
      <c r="C5" s="18">
        <v>99.278048309578097</v>
      </c>
    </row>
    <row r="6" spans="1:8" x14ac:dyDescent="0.25">
      <c r="A6" s="17" t="s">
        <v>28</v>
      </c>
      <c r="B6" s="18">
        <v>98.367378218985706</v>
      </c>
      <c r="C6" s="18">
        <v>98.807839533765502</v>
      </c>
    </row>
    <row r="7" spans="1:8" x14ac:dyDescent="0.25">
      <c r="A7" s="17" t="s">
        <v>41</v>
      </c>
      <c r="B7" s="18">
        <v>98.158977094296006</v>
      </c>
      <c r="C7" s="18">
        <v>98.115376266620103</v>
      </c>
    </row>
    <row r="8" spans="1:8" x14ac:dyDescent="0.25">
      <c r="A8" s="17" t="s">
        <v>30</v>
      </c>
      <c r="B8" s="18">
        <v>96.538222350505194</v>
      </c>
      <c r="C8" s="18">
        <v>97.776996741830999</v>
      </c>
    </row>
    <row r="9" spans="1:8" x14ac:dyDescent="0.25">
      <c r="A9" s="17" t="s">
        <v>33</v>
      </c>
      <c r="B9" s="18">
        <v>98.348390445173393</v>
      </c>
      <c r="C9" s="18">
        <v>98.566129331138697</v>
      </c>
    </row>
    <row r="10" spans="1:8" x14ac:dyDescent="0.25">
      <c r="A10" s="17" t="s">
        <v>39</v>
      </c>
      <c r="B10" s="18">
        <v>98.280746399777996</v>
      </c>
      <c r="C10" s="18">
        <v>97.903764601046305</v>
      </c>
    </row>
    <row r="11" spans="1:8" x14ac:dyDescent="0.25">
      <c r="A11" s="17" t="s">
        <v>26</v>
      </c>
      <c r="B11" s="18">
        <v>98.747759321286395</v>
      </c>
      <c r="C11" s="18">
        <v>98.878678188494604</v>
      </c>
    </row>
    <row r="12" spans="1:8" x14ac:dyDescent="0.25">
      <c r="A12" s="17" t="s">
        <v>54</v>
      </c>
      <c r="B12" s="18">
        <v>97.620556676225107</v>
      </c>
      <c r="C12" s="18">
        <v>99.462127303423799</v>
      </c>
    </row>
    <row r="13" spans="1:8" x14ac:dyDescent="0.25">
      <c r="A13" s="17" t="s">
        <v>53</v>
      </c>
      <c r="B13" s="18">
        <v>99.429707374077395</v>
      </c>
      <c r="C13" s="18">
        <v>99.451696765320406</v>
      </c>
    </row>
    <row r="14" spans="1:8" x14ac:dyDescent="0.25">
      <c r="A14" s="17" t="s">
        <v>44</v>
      </c>
      <c r="B14" s="18">
        <v>98.714033797357203</v>
      </c>
      <c r="C14" s="18">
        <v>98.382803620750195</v>
      </c>
    </row>
    <row r="15" spans="1:8" x14ac:dyDescent="0.25">
      <c r="A15" s="17" t="s">
        <v>38</v>
      </c>
      <c r="B15" s="18">
        <v>98.995026495863598</v>
      </c>
      <c r="C15" s="18">
        <v>99.241970929550902</v>
      </c>
    </row>
    <row r="16" spans="1:8" x14ac:dyDescent="0.25">
      <c r="A16" s="17" t="s">
        <v>24</v>
      </c>
      <c r="B16" s="18">
        <v>98.639470986101898</v>
      </c>
      <c r="C16" s="18">
        <v>98.899272665550399</v>
      </c>
    </row>
    <row r="17" spans="1:3" x14ac:dyDescent="0.25">
      <c r="A17" s="17" t="s">
        <v>34</v>
      </c>
      <c r="B17" s="18">
        <v>99.572703925699301</v>
      </c>
      <c r="C17" s="18">
        <v>99.263122976536394</v>
      </c>
    </row>
    <row r="18" spans="1:3" x14ac:dyDescent="0.25">
      <c r="A18" s="17" t="s">
        <v>23</v>
      </c>
      <c r="B18" s="18">
        <v>98.804879059484705</v>
      </c>
      <c r="C18" s="18">
        <v>99.304558682261899</v>
      </c>
    </row>
    <row r="19" spans="1:3" x14ac:dyDescent="0.25">
      <c r="A19" s="17" t="s">
        <v>58</v>
      </c>
      <c r="B19" s="18">
        <v>99.342420295463896</v>
      </c>
      <c r="C19" s="18">
        <v>98.942090013019197</v>
      </c>
    </row>
    <row r="20" spans="1:3" x14ac:dyDescent="0.25">
      <c r="A20" s="17" t="s">
        <v>31</v>
      </c>
      <c r="B20" s="18">
        <v>98.738168250203302</v>
      </c>
      <c r="C20" s="18">
        <v>99.022814170247699</v>
      </c>
    </row>
    <row r="21" spans="1:3" x14ac:dyDescent="0.25">
      <c r="A21" s="17" t="s">
        <v>55</v>
      </c>
      <c r="B21" s="18">
        <v>98.834589397815904</v>
      </c>
      <c r="C21" s="18">
        <v>99.000909237373506</v>
      </c>
    </row>
    <row r="22" spans="1:3" x14ac:dyDescent="0.25">
      <c r="A22" s="17" t="s">
        <v>19</v>
      </c>
      <c r="B22" s="18">
        <v>99.1361790071401</v>
      </c>
      <c r="C22" s="18">
        <v>98.946672106477394</v>
      </c>
    </row>
    <row r="23" spans="1:3" x14ac:dyDescent="0.25">
      <c r="A23" s="17" t="s">
        <v>48</v>
      </c>
      <c r="B23" s="18">
        <v>98.265303044726807</v>
      </c>
      <c r="C23" s="18">
        <v>99.3618558730047</v>
      </c>
    </row>
    <row r="24" spans="1:3" x14ac:dyDescent="0.25">
      <c r="A24" s="17" t="s">
        <v>50</v>
      </c>
      <c r="B24" s="18">
        <v>98.155305061426503</v>
      </c>
      <c r="C24" s="18">
        <v>99.191763206250002</v>
      </c>
    </row>
    <row r="25" spans="1:3" x14ac:dyDescent="0.25">
      <c r="A25" s="17" t="s">
        <v>37</v>
      </c>
      <c r="B25" s="18">
        <v>98.272688474359796</v>
      </c>
      <c r="C25" s="18">
        <v>98.274251163032801</v>
      </c>
    </row>
    <row r="26" spans="1:3" x14ac:dyDescent="0.25">
      <c r="A26" s="17" t="s">
        <v>57</v>
      </c>
      <c r="B26" s="18">
        <v>97.285582479549802</v>
      </c>
      <c r="C26" s="18">
        <v>95.175360655766497</v>
      </c>
    </row>
    <row r="27" spans="1:3" x14ac:dyDescent="0.25">
      <c r="A27" s="17" t="s">
        <v>52</v>
      </c>
      <c r="B27" s="18">
        <v>99.404561721961201</v>
      </c>
      <c r="C27" s="18">
        <v>99.696971077946898</v>
      </c>
    </row>
    <row r="28" spans="1:3" x14ac:dyDescent="0.25">
      <c r="A28" s="17" t="s">
        <v>27</v>
      </c>
      <c r="B28" s="18">
        <v>99.097051233754897</v>
      </c>
      <c r="C28" s="18">
        <v>99.144987683359005</v>
      </c>
    </row>
    <row r="29" spans="1:3" x14ac:dyDescent="0.25">
      <c r="A29" s="17" t="s">
        <v>46</v>
      </c>
      <c r="B29" s="18">
        <v>99.160098147118106</v>
      </c>
      <c r="C29" s="18">
        <v>98.945731013621</v>
      </c>
    </row>
    <row r="30" spans="1:3" x14ac:dyDescent="0.25">
      <c r="A30" s="17" t="s">
        <v>45</v>
      </c>
      <c r="B30" s="18">
        <v>98.633441410851901</v>
      </c>
      <c r="C30" s="18">
        <v>99.695371044727295</v>
      </c>
    </row>
    <row r="31" spans="1:3" x14ac:dyDescent="0.25">
      <c r="A31" s="17" t="s">
        <v>22</v>
      </c>
      <c r="B31" s="18">
        <v>99.479313576577695</v>
      </c>
      <c r="C31" s="18">
        <v>99.297781672330103</v>
      </c>
    </row>
    <row r="32" spans="1:3" x14ac:dyDescent="0.25">
      <c r="A32" s="17" t="s">
        <v>32</v>
      </c>
      <c r="B32" s="18">
        <v>99.426384175838095</v>
      </c>
      <c r="C32" s="18">
        <v>99.712271460888402</v>
      </c>
    </row>
    <row r="33" spans="1:3" x14ac:dyDescent="0.25">
      <c r="A33" s="17" t="s">
        <v>36</v>
      </c>
      <c r="B33" s="18">
        <v>99.387399093200003</v>
      </c>
      <c r="C33" s="18">
        <v>98.449930928000398</v>
      </c>
    </row>
    <row r="34" spans="1:3" x14ac:dyDescent="0.25">
      <c r="A34" s="17" t="s">
        <v>47</v>
      </c>
      <c r="B34" s="18">
        <v>99.743283545137999</v>
      </c>
      <c r="C34" s="18">
        <v>99.272085938672902</v>
      </c>
    </row>
    <row r="35" spans="1:3" x14ac:dyDescent="0.25">
      <c r="A35" s="17" t="s">
        <v>29</v>
      </c>
      <c r="B35" s="18">
        <v>99.004946467458296</v>
      </c>
      <c r="C35" s="18">
        <v>99.220766574301706</v>
      </c>
    </row>
    <row r="36" spans="1:3" x14ac:dyDescent="0.25">
      <c r="A36" s="17" t="s">
        <v>21</v>
      </c>
      <c r="B36" s="18">
        <v>99.555746683217194</v>
      </c>
      <c r="C36" s="18">
        <v>99.804176044375595</v>
      </c>
    </row>
    <row r="37" spans="1:3" x14ac:dyDescent="0.25">
      <c r="A37" s="17" t="s">
        <v>18</v>
      </c>
      <c r="B37" s="18">
        <v>98.968738709065903</v>
      </c>
      <c r="C37" s="18">
        <v>98.475651107266799</v>
      </c>
    </row>
    <row r="38" spans="1:3" x14ac:dyDescent="0.25">
      <c r="A38" s="17" t="s">
        <v>20</v>
      </c>
      <c r="B38" s="18">
        <v>98.667268717574999</v>
      </c>
      <c r="C38" s="18">
        <v>99.355712319051605</v>
      </c>
    </row>
    <row r="39" spans="1:3" x14ac:dyDescent="0.25">
      <c r="A39" s="17" t="s">
        <v>49</v>
      </c>
      <c r="B39" s="18">
        <v>98.704561745689901</v>
      </c>
      <c r="C39" s="18">
        <v>99.619762643480698</v>
      </c>
    </row>
    <row r="40" spans="1:3" x14ac:dyDescent="0.25">
      <c r="A40" s="17" t="s">
        <v>42</v>
      </c>
      <c r="B40" s="18">
        <v>98.268218376881904</v>
      </c>
      <c r="C40" s="18">
        <v>98.763258661627006</v>
      </c>
    </row>
    <row r="41" spans="1:3" x14ac:dyDescent="0.25">
      <c r="A41" s="17" t="s">
        <v>56</v>
      </c>
      <c r="B41" s="18">
        <v>98.894723432220999</v>
      </c>
      <c r="C41" s="18">
        <v>97.923741876561607</v>
      </c>
    </row>
    <row r="42" spans="1:3" x14ac:dyDescent="0.25">
      <c r="A42" s="17" t="s">
        <v>43</v>
      </c>
      <c r="B42" s="18">
        <v>99.016193435784601</v>
      </c>
      <c r="C42" s="18">
        <v>98.598891665808097</v>
      </c>
    </row>
  </sheetData>
  <sortState xmlns:xlrd2="http://schemas.microsoft.com/office/spreadsheetml/2017/richdata2" ref="A2:C42">
    <sortCondition ref="A2:A42"/>
  </sortState>
  <mergeCells count="1">
    <mergeCell ref="F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01BCF-E8C5-444A-B455-9264856EC665}">
  <dimension ref="A1:I42"/>
  <sheetViews>
    <sheetView workbookViewId="0">
      <selection activeCell="B2" sqref="B2"/>
    </sheetView>
  </sheetViews>
  <sheetFormatPr defaultRowHeight="15" x14ac:dyDescent="0.25"/>
  <cols>
    <col min="1" max="1" width="15.28515625" bestFit="1" customWidth="1"/>
    <col min="2" max="2" width="11.42578125" style="1" bestFit="1" customWidth="1"/>
    <col min="3" max="3" width="14.7109375" style="1" customWidth="1"/>
  </cols>
  <sheetData>
    <row r="1" spans="1:9" x14ac:dyDescent="0.25">
      <c r="A1" t="s">
        <v>15</v>
      </c>
      <c r="B1" s="1" t="s">
        <v>16</v>
      </c>
      <c r="C1" s="1" t="s">
        <v>17</v>
      </c>
      <c r="D1" t="s">
        <v>108</v>
      </c>
      <c r="F1" s="38"/>
      <c r="G1" s="38"/>
      <c r="H1" s="38"/>
    </row>
    <row r="2" spans="1:9" x14ac:dyDescent="0.25">
      <c r="A2" t="s">
        <v>35</v>
      </c>
      <c r="B2" s="1">
        <v>0.71830000000000005</v>
      </c>
      <c r="C2" s="1">
        <v>0.71630000000000005</v>
      </c>
      <c r="F2" s="1"/>
      <c r="I2" s="8"/>
    </row>
    <row r="3" spans="1:9" x14ac:dyDescent="0.25">
      <c r="A3" t="s">
        <v>51</v>
      </c>
      <c r="B3" s="1">
        <v>0.71099999999999997</v>
      </c>
      <c r="C3" s="1">
        <v>0.71940000000000004</v>
      </c>
      <c r="F3" s="1"/>
      <c r="G3" s="1"/>
      <c r="H3" s="1"/>
      <c r="I3" s="8"/>
    </row>
    <row r="4" spans="1:9" x14ac:dyDescent="0.25">
      <c r="A4" t="s">
        <v>40</v>
      </c>
      <c r="B4" s="1">
        <v>0.67930000000000001</v>
      </c>
      <c r="C4" s="1">
        <v>0.68799999999999994</v>
      </c>
      <c r="F4" s="1"/>
      <c r="G4" s="1"/>
      <c r="H4" s="1"/>
    </row>
    <row r="5" spans="1:9" x14ac:dyDescent="0.25">
      <c r="A5" t="s">
        <v>25</v>
      </c>
      <c r="B5" s="1">
        <v>0.7107</v>
      </c>
      <c r="C5" s="1">
        <v>0.72170000000000001</v>
      </c>
    </row>
    <row r="6" spans="1:9" x14ac:dyDescent="0.25">
      <c r="A6" t="s">
        <v>28</v>
      </c>
      <c r="B6" s="1">
        <v>0.67749999999999999</v>
      </c>
      <c r="C6" s="1">
        <v>0.6845</v>
      </c>
    </row>
    <row r="7" spans="1:9" x14ac:dyDescent="0.25">
      <c r="A7" t="s">
        <v>41</v>
      </c>
      <c r="B7" s="1">
        <v>0.69620000000000004</v>
      </c>
      <c r="C7" s="1">
        <v>0.69620000000000004</v>
      </c>
    </row>
    <row r="8" spans="1:9" x14ac:dyDescent="0.25">
      <c r="A8" t="s">
        <v>30</v>
      </c>
      <c r="B8" s="1">
        <v>0.73019999999999996</v>
      </c>
      <c r="C8" s="1">
        <v>0.71240000000000003</v>
      </c>
    </row>
    <row r="9" spans="1:9" x14ac:dyDescent="0.25">
      <c r="A9" t="s">
        <v>33</v>
      </c>
      <c r="B9" s="1">
        <v>0.71799999999999997</v>
      </c>
      <c r="C9" s="1">
        <v>0.71870000000000001</v>
      </c>
    </row>
    <row r="10" spans="1:9" x14ac:dyDescent="0.25">
      <c r="A10" t="s">
        <v>39</v>
      </c>
      <c r="B10" s="1">
        <v>0.71970000000000001</v>
      </c>
      <c r="C10" s="1">
        <v>0.71689999999999998</v>
      </c>
    </row>
    <row r="11" spans="1:9" x14ac:dyDescent="0.25">
      <c r="A11" t="s">
        <v>26</v>
      </c>
      <c r="B11" s="1">
        <v>0.70879999999999999</v>
      </c>
      <c r="C11" s="1">
        <v>0.71</v>
      </c>
    </row>
    <row r="12" spans="1:9" x14ac:dyDescent="0.25">
      <c r="A12" t="s">
        <v>54</v>
      </c>
      <c r="B12" s="1">
        <v>0.70389999999999997</v>
      </c>
      <c r="C12" s="1">
        <v>0.71179999999999999</v>
      </c>
    </row>
    <row r="13" spans="1:9" x14ac:dyDescent="0.25">
      <c r="A13" t="s">
        <v>53</v>
      </c>
      <c r="B13" s="1">
        <v>0.70520000000000005</v>
      </c>
      <c r="C13" s="1">
        <v>0.71030000000000004</v>
      </c>
    </row>
    <row r="14" spans="1:9" x14ac:dyDescent="0.25">
      <c r="A14" t="s">
        <v>44</v>
      </c>
      <c r="B14" s="1">
        <v>0.71650000000000003</v>
      </c>
      <c r="C14" s="1">
        <v>0.71089999999999998</v>
      </c>
    </row>
    <row r="15" spans="1:9" x14ac:dyDescent="0.25">
      <c r="A15" t="s">
        <v>38</v>
      </c>
      <c r="B15" s="1">
        <v>0.71389999999999998</v>
      </c>
      <c r="C15" s="1">
        <v>0.71120000000000005</v>
      </c>
    </row>
    <row r="16" spans="1:9" x14ac:dyDescent="0.25">
      <c r="A16" t="s">
        <v>24</v>
      </c>
      <c r="B16" s="1">
        <v>0.6724</v>
      </c>
      <c r="C16" s="1">
        <v>0.67230000000000001</v>
      </c>
    </row>
    <row r="17" spans="1:3" x14ac:dyDescent="0.25">
      <c r="A17" t="s">
        <v>34</v>
      </c>
      <c r="B17" s="1">
        <v>0.71960000000000002</v>
      </c>
      <c r="C17" s="1">
        <v>0.72140000000000004</v>
      </c>
    </row>
    <row r="18" spans="1:3" x14ac:dyDescent="0.25">
      <c r="A18" t="s">
        <v>23</v>
      </c>
      <c r="B18" s="1">
        <v>0.69140000000000001</v>
      </c>
      <c r="C18" s="1">
        <v>0.69359999999999999</v>
      </c>
    </row>
    <row r="19" spans="1:3" x14ac:dyDescent="0.25">
      <c r="A19" t="s">
        <v>58</v>
      </c>
      <c r="B19" s="1">
        <v>0.71809999999999996</v>
      </c>
      <c r="C19" s="1">
        <v>0.71319999999999995</v>
      </c>
    </row>
    <row r="20" spans="1:3" x14ac:dyDescent="0.25">
      <c r="A20" t="s">
        <v>31</v>
      </c>
      <c r="B20" s="1">
        <v>0.72760000000000002</v>
      </c>
      <c r="C20" s="1">
        <v>0.72899999999999998</v>
      </c>
    </row>
    <row r="21" spans="1:3" x14ac:dyDescent="0.25">
      <c r="A21" t="s">
        <v>55</v>
      </c>
      <c r="B21" s="1">
        <v>0.69899999999999995</v>
      </c>
      <c r="C21" s="1">
        <v>0.70730000000000004</v>
      </c>
    </row>
    <row r="22" spans="1:3" x14ac:dyDescent="0.25">
      <c r="A22" t="s">
        <v>19</v>
      </c>
      <c r="B22" s="1">
        <v>0.70920000000000005</v>
      </c>
      <c r="C22" s="1">
        <v>0.71050000000000002</v>
      </c>
    </row>
    <row r="23" spans="1:3" x14ac:dyDescent="0.25">
      <c r="A23" t="s">
        <v>48</v>
      </c>
      <c r="B23" s="1">
        <v>0.72399999999999998</v>
      </c>
      <c r="C23" s="1">
        <v>0.71430000000000005</v>
      </c>
    </row>
    <row r="24" spans="1:3" x14ac:dyDescent="0.25">
      <c r="A24" t="s">
        <v>50</v>
      </c>
      <c r="B24" s="1">
        <v>0.72550000000000003</v>
      </c>
      <c r="C24" s="1">
        <v>0.72199999999999998</v>
      </c>
    </row>
    <row r="25" spans="1:3" x14ac:dyDescent="0.25">
      <c r="A25" t="s">
        <v>37</v>
      </c>
      <c r="B25" s="1">
        <v>0.71579999999999999</v>
      </c>
      <c r="C25" s="1">
        <v>0.70730000000000004</v>
      </c>
    </row>
    <row r="26" spans="1:3" x14ac:dyDescent="0.25">
      <c r="A26" t="s">
        <v>57</v>
      </c>
      <c r="B26" s="1">
        <v>0.70250000000000001</v>
      </c>
      <c r="C26" s="1">
        <v>0.6986</v>
      </c>
    </row>
    <row r="27" spans="1:3" x14ac:dyDescent="0.25">
      <c r="A27" t="s">
        <v>52</v>
      </c>
      <c r="B27" s="1">
        <v>0.72189999999999999</v>
      </c>
      <c r="C27" s="1">
        <v>0.7097</v>
      </c>
    </row>
    <row r="28" spans="1:3" x14ac:dyDescent="0.25">
      <c r="A28" t="s">
        <v>27</v>
      </c>
      <c r="B28" s="1">
        <v>0.70750000000000002</v>
      </c>
      <c r="C28" s="1">
        <v>0.71819999999999995</v>
      </c>
    </row>
    <row r="29" spans="1:3" x14ac:dyDescent="0.25">
      <c r="A29" t="s">
        <v>46</v>
      </c>
      <c r="B29" s="1">
        <v>0.72499999999999998</v>
      </c>
      <c r="C29" s="1">
        <v>0.71660000000000001</v>
      </c>
    </row>
    <row r="30" spans="1:3" x14ac:dyDescent="0.25">
      <c r="A30" t="s">
        <v>45</v>
      </c>
      <c r="B30" s="1">
        <v>0.72019999999999995</v>
      </c>
      <c r="C30" s="1">
        <v>0.72030000000000005</v>
      </c>
    </row>
    <row r="31" spans="1:3" x14ac:dyDescent="0.25">
      <c r="A31" t="s">
        <v>22</v>
      </c>
      <c r="B31" s="1">
        <v>0.69910000000000005</v>
      </c>
      <c r="C31" s="1">
        <v>0.69810000000000005</v>
      </c>
    </row>
    <row r="32" spans="1:3" x14ac:dyDescent="0.25">
      <c r="A32" t="s">
        <v>32</v>
      </c>
      <c r="B32" s="1">
        <v>0.72519999999999996</v>
      </c>
      <c r="C32" s="1">
        <v>0.72189999999999999</v>
      </c>
    </row>
    <row r="33" spans="1:3" x14ac:dyDescent="0.25">
      <c r="A33" t="s">
        <v>36</v>
      </c>
      <c r="B33" s="1">
        <v>0.7198</v>
      </c>
      <c r="C33" s="1">
        <v>0.71560000000000001</v>
      </c>
    </row>
    <row r="34" spans="1:3" x14ac:dyDescent="0.25">
      <c r="A34" t="s">
        <v>47</v>
      </c>
      <c r="B34" s="1">
        <v>0.72240000000000004</v>
      </c>
      <c r="C34" s="1">
        <v>0.71540000000000004</v>
      </c>
    </row>
    <row r="35" spans="1:3" x14ac:dyDescent="0.25">
      <c r="A35" t="s">
        <v>29</v>
      </c>
      <c r="B35" s="1">
        <v>0.72170000000000001</v>
      </c>
      <c r="C35" s="1">
        <v>0.72509999999999997</v>
      </c>
    </row>
    <row r="36" spans="1:3" x14ac:dyDescent="0.25">
      <c r="A36" t="s">
        <v>21</v>
      </c>
      <c r="B36" s="1">
        <v>0.70209999999999995</v>
      </c>
      <c r="C36" s="1">
        <v>0.7006</v>
      </c>
    </row>
    <row r="37" spans="1:3" x14ac:dyDescent="0.25">
      <c r="A37" t="s">
        <v>18</v>
      </c>
      <c r="B37" s="1">
        <v>0.72140000000000004</v>
      </c>
      <c r="C37" s="1">
        <v>0.71319999999999995</v>
      </c>
    </row>
    <row r="38" spans="1:3" x14ac:dyDescent="0.25">
      <c r="A38" t="s">
        <v>20</v>
      </c>
      <c r="B38" s="1">
        <v>0.72</v>
      </c>
      <c r="C38" s="1">
        <v>0.71020000000000005</v>
      </c>
    </row>
    <row r="39" spans="1:3" x14ac:dyDescent="0.25">
      <c r="A39" t="s">
        <v>49</v>
      </c>
      <c r="B39" s="1">
        <v>0.71499999999999997</v>
      </c>
      <c r="C39" s="1">
        <v>0.71</v>
      </c>
    </row>
    <row r="40" spans="1:3" x14ac:dyDescent="0.25">
      <c r="A40" t="s">
        <v>42</v>
      </c>
      <c r="B40" s="1">
        <v>0.71030000000000004</v>
      </c>
      <c r="C40" s="1">
        <v>0.69479999999999997</v>
      </c>
    </row>
    <row r="41" spans="1:3" x14ac:dyDescent="0.25">
      <c r="A41" t="s">
        <v>56</v>
      </c>
      <c r="B41" s="1">
        <v>0.6966</v>
      </c>
      <c r="C41" s="1">
        <v>0.69920000000000004</v>
      </c>
    </row>
    <row r="42" spans="1:3" x14ac:dyDescent="0.25">
      <c r="A42" t="s">
        <v>43</v>
      </c>
      <c r="B42" s="1">
        <v>0.70699999999999996</v>
      </c>
      <c r="C42" s="1">
        <v>0.70179999999999998</v>
      </c>
    </row>
  </sheetData>
  <sortState xmlns:xlrd2="http://schemas.microsoft.com/office/spreadsheetml/2017/richdata2" ref="A2:C42">
    <sortCondition ref="A2:A42"/>
  </sortState>
  <mergeCells count="1">
    <mergeCell ref="F1:H1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B330B-DABB-4AB4-981A-355EEB1D7243}">
  <dimension ref="A1:X19"/>
  <sheetViews>
    <sheetView workbookViewId="0">
      <selection activeCell="H13" sqref="H13"/>
    </sheetView>
  </sheetViews>
  <sheetFormatPr defaultRowHeight="15" x14ac:dyDescent="0.25"/>
  <cols>
    <col min="1" max="1" width="8" bestFit="1" customWidth="1"/>
    <col min="2" max="2" width="5" bestFit="1" customWidth="1"/>
    <col min="3" max="3" width="8.140625" style="1" bestFit="1" customWidth="1"/>
    <col min="4" max="4" width="10.42578125" style="1" bestFit="1" customWidth="1"/>
    <col min="5" max="5" width="8" style="1" bestFit="1" customWidth="1"/>
    <col min="6" max="6" width="8.28515625" bestFit="1" customWidth="1"/>
    <col min="7" max="8" width="8.28515625" customWidth="1"/>
    <col min="9" max="9" width="8" bestFit="1" customWidth="1"/>
    <col min="10" max="10" width="6.140625" bestFit="1" customWidth="1"/>
    <col min="11" max="13" width="7" bestFit="1" customWidth="1"/>
    <col min="14" max="14" width="14" bestFit="1" customWidth="1"/>
    <col min="15" max="15" width="12.42578125" bestFit="1" customWidth="1"/>
    <col min="16" max="16" width="10.140625" bestFit="1" customWidth="1"/>
    <col min="17" max="17" width="10.28515625" bestFit="1" customWidth="1"/>
    <col min="18" max="18" width="8" bestFit="1" customWidth="1"/>
    <col min="19" max="19" width="4.5703125" bestFit="1" customWidth="1"/>
    <col min="20" max="20" width="5" bestFit="1" customWidth="1"/>
    <col min="21" max="21" width="4" style="1" bestFit="1" customWidth="1"/>
    <col min="22" max="22" width="4.28515625" style="1" bestFit="1" customWidth="1"/>
    <col min="23" max="23" width="4" style="1" bestFit="1" customWidth="1"/>
    <col min="24" max="24" width="16.42578125" bestFit="1" customWidth="1"/>
  </cols>
  <sheetData>
    <row r="1" spans="1:24" x14ac:dyDescent="0.25">
      <c r="A1" s="24" t="s">
        <v>76</v>
      </c>
      <c r="B1" s="24" t="s">
        <v>96</v>
      </c>
      <c r="C1" s="25" t="s">
        <v>79</v>
      </c>
      <c r="D1" s="25" t="s">
        <v>90</v>
      </c>
      <c r="E1" s="25" t="s">
        <v>82</v>
      </c>
      <c r="F1" s="24" t="s">
        <v>78</v>
      </c>
      <c r="G1" s="24" t="s">
        <v>111</v>
      </c>
      <c r="H1" s="24" t="s">
        <v>110</v>
      </c>
      <c r="I1" s="24" t="s">
        <v>112</v>
      </c>
      <c r="J1" s="24" t="s">
        <v>85</v>
      </c>
      <c r="K1" s="24" t="s">
        <v>83</v>
      </c>
      <c r="L1" s="24" t="s">
        <v>86</v>
      </c>
      <c r="M1" s="24" t="s">
        <v>84</v>
      </c>
      <c r="N1" s="24" t="s">
        <v>8</v>
      </c>
      <c r="O1" s="24" t="s">
        <v>68</v>
      </c>
      <c r="P1" s="24" t="s">
        <v>94</v>
      </c>
      <c r="Q1" s="28" t="s">
        <v>95</v>
      </c>
      <c r="R1" s="28" t="s">
        <v>97</v>
      </c>
      <c r="S1" s="28" t="s">
        <v>93</v>
      </c>
      <c r="T1" s="28" t="s">
        <v>77</v>
      </c>
      <c r="U1" s="28" t="s">
        <v>80</v>
      </c>
      <c r="V1" s="28" t="s">
        <v>81</v>
      </c>
      <c r="W1" s="28" t="s">
        <v>91</v>
      </c>
      <c r="X1" s="28"/>
    </row>
    <row r="2" spans="1:24" x14ac:dyDescent="0.25">
      <c r="A2" s="27">
        <v>44531</v>
      </c>
      <c r="B2" s="28">
        <v>31</v>
      </c>
      <c r="C2" s="25">
        <v>65.729296507199294</v>
      </c>
      <c r="D2" s="25">
        <v>4.1647349892729597</v>
      </c>
      <c r="E2" s="28">
        <f>C2*2440000/1000</f>
        <v>160379.48347756627</v>
      </c>
      <c r="F2" s="25">
        <v>103.47919580537599</v>
      </c>
      <c r="G2" s="25">
        <v>0.3</v>
      </c>
      <c r="H2" s="25">
        <f>F2*G2</f>
        <v>31.043758741612798</v>
      </c>
      <c r="I2" s="28">
        <f>H2*2440000/1000</f>
        <v>75746.77132953523</v>
      </c>
      <c r="J2" s="25">
        <v>10.4526494741439</v>
      </c>
      <c r="K2" s="28">
        <f>J2*2440000/1000</f>
        <v>25504.464716911116</v>
      </c>
      <c r="L2" s="26">
        <v>10.3</v>
      </c>
      <c r="M2" s="28">
        <f>L2*2770000/1000</f>
        <v>28531.000000000004</v>
      </c>
      <c r="N2" s="13">
        <v>0.1215</v>
      </c>
      <c r="O2" s="28">
        <f>N2*24*B2*3600*0.25</f>
        <v>81356.399999999994</v>
      </c>
      <c r="P2" s="28">
        <f>E2-M2</f>
        <v>131848.48347756627</v>
      </c>
      <c r="Q2" s="28">
        <f>I2-M2</f>
        <v>47215.77132953523</v>
      </c>
      <c r="R2" s="28">
        <f>O2+K2</f>
        <v>106860.86471691111</v>
      </c>
      <c r="S2" s="25">
        <f>Q2/O2</f>
        <v>0.58035718553838711</v>
      </c>
      <c r="T2" s="25">
        <f>R2/I2</f>
        <v>1.4107646153261697</v>
      </c>
      <c r="U2" s="25">
        <f t="shared" ref="U2:U13" si="0">E2/R2</f>
        <v>1.5008252450738933</v>
      </c>
      <c r="V2" s="25">
        <f t="shared" ref="V2:V13" si="1">E2/I2</f>
        <v>2.1173111495384753</v>
      </c>
      <c r="W2" s="25">
        <f>(D2/C2)*100</f>
        <v>6.336192855520367</v>
      </c>
      <c r="X2" s="28"/>
    </row>
    <row r="3" spans="1:24" x14ac:dyDescent="0.25">
      <c r="A3" s="27">
        <v>44562</v>
      </c>
      <c r="B3" s="28">
        <v>31</v>
      </c>
      <c r="C3" s="25">
        <v>84.765905355629798</v>
      </c>
      <c r="D3" s="25">
        <v>2.50611337962994</v>
      </c>
      <c r="E3" s="28">
        <f>C3*2440000/1000</f>
        <v>206828.80906773673</v>
      </c>
      <c r="F3" s="25">
        <v>112.238272519052</v>
      </c>
      <c r="G3" s="25">
        <v>0.76</v>
      </c>
      <c r="H3" s="25">
        <f t="shared" ref="H3:H12" si="2">F3*G3</f>
        <v>85.301087114479529</v>
      </c>
      <c r="I3" s="28">
        <f>H3*2440000/1000</f>
        <v>208134.65255933005</v>
      </c>
      <c r="J3" s="25">
        <v>22.9137651920318</v>
      </c>
      <c r="K3" s="28">
        <f t="shared" ref="K3:K6" si="3">J3*2440000/1000</f>
        <v>55909.587068557594</v>
      </c>
      <c r="L3" s="26">
        <v>22.1</v>
      </c>
      <c r="M3" s="28">
        <f t="shared" ref="M3:M6" si="4">L3*2770000/1000</f>
        <v>61217.000000000007</v>
      </c>
      <c r="N3" s="13">
        <v>0.1215</v>
      </c>
      <c r="O3" s="28">
        <f>N3*24*B3*3600</f>
        <v>325425.59999999998</v>
      </c>
      <c r="P3" s="28">
        <f>E3-M3</f>
        <v>145611.80906773673</v>
      </c>
      <c r="Q3" s="28">
        <f t="shared" ref="Q3:Q12" si="5">I3-M3</f>
        <v>146917.65255933005</v>
      </c>
      <c r="R3" s="28">
        <f t="shared" ref="R3:R12" si="6">O3+K3</f>
        <v>381335.1870685576</v>
      </c>
      <c r="S3" s="29">
        <f t="shared" ref="S3:S13" si="7">Q3/O3</f>
        <v>0.45146310726424121</v>
      </c>
      <c r="T3" s="29">
        <f t="shared" ref="T3:T13" si="8">R3/I3</f>
        <v>1.8321561661139329</v>
      </c>
      <c r="U3" s="25">
        <f t="shared" si="0"/>
        <v>0.54238060394503385</v>
      </c>
      <c r="V3" s="25">
        <f t="shared" si="1"/>
        <v>0.99372596789849266</v>
      </c>
      <c r="W3" s="25">
        <f>(D3/C3)*100</f>
        <v>2.9565110749607473</v>
      </c>
      <c r="X3" s="28" t="s">
        <v>107</v>
      </c>
    </row>
    <row r="4" spans="1:24" x14ac:dyDescent="0.25">
      <c r="A4" s="27">
        <v>44593</v>
      </c>
      <c r="B4" s="28">
        <v>28</v>
      </c>
      <c r="C4" s="25">
        <v>81.996334967831601</v>
      </c>
      <c r="D4" s="25">
        <v>1.6459590546843801</v>
      </c>
      <c r="E4" s="28">
        <f>C4*2440000/1000</f>
        <v>200071.05732150908</v>
      </c>
      <c r="F4" s="25">
        <v>112.50825514022399</v>
      </c>
      <c r="G4" s="25">
        <v>1.1399999999999999</v>
      </c>
      <c r="H4" s="25">
        <f t="shared" si="2"/>
        <v>128.25941085985534</v>
      </c>
      <c r="I4" s="28">
        <f>H4*2440000/1000</f>
        <v>312952.96249804698</v>
      </c>
      <c r="J4" s="25">
        <v>16.659344881772899</v>
      </c>
      <c r="K4" s="28">
        <f t="shared" si="3"/>
        <v>40648.801511525875</v>
      </c>
      <c r="L4" s="26">
        <v>16.3</v>
      </c>
      <c r="M4" s="28">
        <f t="shared" si="4"/>
        <v>45151</v>
      </c>
      <c r="N4" s="13">
        <v>0.1215</v>
      </c>
      <c r="O4" s="28">
        <f>N4*24*B4*3600</f>
        <v>293932.79999999999</v>
      </c>
      <c r="P4" s="28">
        <f>E4-M4</f>
        <v>154920.05732150908</v>
      </c>
      <c r="Q4" s="28">
        <f t="shared" si="5"/>
        <v>267801.96249804698</v>
      </c>
      <c r="R4" s="28">
        <f t="shared" si="6"/>
        <v>334581.60151152586</v>
      </c>
      <c r="S4" s="25">
        <f t="shared" si="7"/>
        <v>0.91109928016896036</v>
      </c>
      <c r="T4" s="25">
        <f t="shared" si="8"/>
        <v>1.0691114691512589</v>
      </c>
      <c r="U4" s="25">
        <f t="shared" si="0"/>
        <v>0.59797387667957858</v>
      </c>
      <c r="V4" s="25">
        <f t="shared" si="1"/>
        <v>0.63930072981097807</v>
      </c>
      <c r="W4" s="25">
        <f>(D4/C4)*100</f>
        <v>2.0073568597061255</v>
      </c>
      <c r="X4" s="28"/>
    </row>
    <row r="5" spans="1:24" x14ac:dyDescent="0.25">
      <c r="A5" s="27">
        <v>44621</v>
      </c>
      <c r="B5" s="28">
        <v>31</v>
      </c>
      <c r="C5" s="25">
        <v>106.31744947127</v>
      </c>
      <c r="D5" s="25">
        <v>2.62276301796491</v>
      </c>
      <c r="E5" s="28">
        <f>C5*2440000/1000</f>
        <v>259414.5767098988</v>
      </c>
      <c r="F5" s="25">
        <v>140.58238865654701</v>
      </c>
      <c r="G5" s="25">
        <v>0.94</v>
      </c>
      <c r="H5" s="25">
        <f t="shared" si="2"/>
        <v>132.14744533715418</v>
      </c>
      <c r="I5" s="28">
        <f>H5*2440000/1000</f>
        <v>322439.7666226562</v>
      </c>
      <c r="J5" s="25">
        <v>41.439959575732502</v>
      </c>
      <c r="K5" s="28">
        <f t="shared" si="3"/>
        <v>101113.50136478731</v>
      </c>
      <c r="L5" s="26">
        <v>38.700000000000003</v>
      </c>
      <c r="M5" s="28">
        <f t="shared" si="4"/>
        <v>107199.00000000001</v>
      </c>
      <c r="N5" s="13">
        <v>0.1215</v>
      </c>
      <c r="O5" s="28">
        <f>N5*24*B5*3600</f>
        <v>325425.59999999998</v>
      </c>
      <c r="P5" s="28">
        <f>E5-M5</f>
        <v>152215.57670989877</v>
      </c>
      <c r="Q5" s="28">
        <f t="shared" si="5"/>
        <v>215240.7666226562</v>
      </c>
      <c r="R5" s="28">
        <f t="shared" si="6"/>
        <v>426539.10136478732</v>
      </c>
      <c r="S5" s="25">
        <f t="shared" si="7"/>
        <v>0.6614131359753388</v>
      </c>
      <c r="T5" s="25">
        <f t="shared" si="8"/>
        <v>1.3228489334070141</v>
      </c>
      <c r="U5" s="25">
        <f t="shared" si="0"/>
        <v>0.60818474995576244</v>
      </c>
      <c r="V5" s="25">
        <f t="shared" si="1"/>
        <v>0.80453654779339201</v>
      </c>
      <c r="W5" s="25">
        <f>(D5/C5)*100</f>
        <v>2.4669167958865068</v>
      </c>
      <c r="X5" s="28"/>
    </row>
    <row r="6" spans="1:24" x14ac:dyDescent="0.25">
      <c r="A6" s="27">
        <v>44652</v>
      </c>
      <c r="B6" s="28">
        <v>30</v>
      </c>
      <c r="C6" s="25">
        <v>102.338678076433</v>
      </c>
      <c r="D6" s="25">
        <v>2.7804039739287201</v>
      </c>
      <c r="E6" s="28">
        <f>C6*2440000/1000</f>
        <v>249706.37450649653</v>
      </c>
      <c r="F6" s="25">
        <v>151.807707875962</v>
      </c>
      <c r="G6" s="25">
        <v>0.41</v>
      </c>
      <c r="H6" s="25">
        <f t="shared" si="2"/>
        <v>62.241160229144413</v>
      </c>
      <c r="I6" s="28">
        <f>H6*2440000/1000</f>
        <v>151868.43095911239</v>
      </c>
      <c r="J6" s="25">
        <v>41.881643474101999</v>
      </c>
      <c r="K6" s="28">
        <f t="shared" si="3"/>
        <v>102191.21007680889</v>
      </c>
      <c r="L6" s="26">
        <v>39.1</v>
      </c>
      <c r="M6" s="28">
        <f t="shared" si="4"/>
        <v>108307</v>
      </c>
      <c r="N6" s="13">
        <v>0.1215</v>
      </c>
      <c r="O6" s="28">
        <f>N6*24*B6*3600</f>
        <v>314928</v>
      </c>
      <c r="P6" s="28">
        <f>E6-M6</f>
        <v>141399.37450649653</v>
      </c>
      <c r="Q6" s="28">
        <f t="shared" si="5"/>
        <v>43561.430959112389</v>
      </c>
      <c r="R6" s="28">
        <f t="shared" si="6"/>
        <v>417119.21007680887</v>
      </c>
      <c r="S6" s="25">
        <f t="shared" si="7"/>
        <v>0.13832187344127034</v>
      </c>
      <c r="T6" s="29">
        <f t="shared" si="8"/>
        <v>2.7465827324515528</v>
      </c>
      <c r="U6" s="25">
        <f t="shared" si="0"/>
        <v>0.59864510785901059</v>
      </c>
      <c r="V6" s="25">
        <f t="shared" si="1"/>
        <v>1.6442283161121556</v>
      </c>
      <c r="W6" s="25">
        <f>(D6/C6)*100</f>
        <v>2.7168652421444595</v>
      </c>
      <c r="X6" s="28" t="s">
        <v>98</v>
      </c>
    </row>
    <row r="7" spans="1:24" s="32" customFormat="1" x14ac:dyDescent="0.25">
      <c r="A7" s="30" t="s">
        <v>99</v>
      </c>
      <c r="B7" s="31">
        <f>SUM(B2:B6)</f>
        <v>151</v>
      </c>
      <c r="C7" s="31">
        <f t="shared" ref="C7:R7" si="9">SUM(C2:C6)</f>
        <v>441.14766437836369</v>
      </c>
      <c r="D7" s="31"/>
      <c r="E7" s="31">
        <f t="shared" si="9"/>
        <v>1076400.3010832074</v>
      </c>
      <c r="F7" s="35">
        <f t="shared" si="9"/>
        <v>620.615819997161</v>
      </c>
      <c r="G7" s="35"/>
      <c r="H7" s="35">
        <f t="shared" si="9"/>
        <v>438.99286228224628</v>
      </c>
      <c r="I7" s="31">
        <f t="shared" si="9"/>
        <v>1071142.5839686811</v>
      </c>
      <c r="J7" s="31">
        <f t="shared" si="9"/>
        <v>133.3473625977831</v>
      </c>
      <c r="K7" s="31">
        <f t="shared" si="9"/>
        <v>325367.56473859079</v>
      </c>
      <c r="L7" s="34">
        <f t="shared" si="9"/>
        <v>126.5</v>
      </c>
      <c r="M7" s="31">
        <f t="shared" si="9"/>
        <v>350405</v>
      </c>
      <c r="N7" s="31"/>
      <c r="O7" s="31">
        <f t="shared" si="9"/>
        <v>1341068.3999999999</v>
      </c>
      <c r="P7" s="31">
        <f t="shared" si="9"/>
        <v>725995.30108320736</v>
      </c>
      <c r="Q7" s="31">
        <f t="shared" si="9"/>
        <v>720737.58396868082</v>
      </c>
      <c r="R7" s="31">
        <f t="shared" si="9"/>
        <v>1666435.9647385906</v>
      </c>
      <c r="S7" s="25">
        <f t="shared" si="7"/>
        <v>0.53743536419818771</v>
      </c>
      <c r="T7" s="29">
        <f t="shared" si="8"/>
        <v>1.5557554985483757</v>
      </c>
      <c r="U7" s="25">
        <f t="shared" si="0"/>
        <v>0.64592959097114744</v>
      </c>
      <c r="V7" s="25">
        <f t="shared" si="1"/>
        <v>1.0049085128284658</v>
      </c>
      <c r="W7" s="25">
        <v>1.9</v>
      </c>
      <c r="X7" s="31"/>
    </row>
    <row r="8" spans="1:24" x14ac:dyDescent="0.25">
      <c r="A8" s="27">
        <v>44896</v>
      </c>
      <c r="B8" s="24">
        <v>31</v>
      </c>
      <c r="C8" s="25">
        <v>69.855555793912401</v>
      </c>
      <c r="D8" s="25">
        <v>2.7147891587678901</v>
      </c>
      <c r="E8" s="28">
        <f>C8*2520000/1000</f>
        <v>176036.00060065926</v>
      </c>
      <c r="F8" s="25">
        <v>104.201683680763</v>
      </c>
      <c r="G8" s="25">
        <v>0.3</v>
      </c>
      <c r="H8" s="25">
        <f t="shared" si="2"/>
        <v>31.260505104228898</v>
      </c>
      <c r="I8" s="28">
        <f>H8*2440000/1000</f>
        <v>76275.632454318504</v>
      </c>
      <c r="J8" s="25">
        <v>14.070214738448399</v>
      </c>
      <c r="K8" s="28">
        <f>J8*2520000/1000</f>
        <v>35456.941140889961</v>
      </c>
      <c r="L8" s="25">
        <v>13.08</v>
      </c>
      <c r="M8" s="28">
        <f>L8*2850000/1000</f>
        <v>37278</v>
      </c>
      <c r="N8" s="13">
        <v>0.1215</v>
      </c>
      <c r="O8" s="28">
        <f>N8*24*B8*3600*0.25</f>
        <v>81356.399999999994</v>
      </c>
      <c r="P8" s="28">
        <f>E8-M8</f>
        <v>138758.00060065926</v>
      </c>
      <c r="Q8" s="28">
        <f t="shared" si="5"/>
        <v>38997.632454318504</v>
      </c>
      <c r="R8" s="28">
        <f t="shared" si="6"/>
        <v>116813.34114088996</v>
      </c>
      <c r="S8" s="25">
        <f t="shared" si="7"/>
        <v>0.47934314269459449</v>
      </c>
      <c r="T8" s="25">
        <f t="shared" si="8"/>
        <v>1.5314634226186128</v>
      </c>
      <c r="U8" s="25">
        <f t="shared" si="0"/>
        <v>1.5069854083562266</v>
      </c>
      <c r="V8" s="25">
        <f t="shared" si="1"/>
        <v>2.3078930313175348</v>
      </c>
      <c r="W8" s="25">
        <f>(D8/C8)*100</f>
        <v>3.8862895412027796</v>
      </c>
      <c r="X8" s="28"/>
    </row>
    <row r="9" spans="1:24" x14ac:dyDescent="0.25">
      <c r="A9" s="27">
        <v>44927</v>
      </c>
      <c r="B9" s="24">
        <v>31</v>
      </c>
      <c r="C9" s="25">
        <v>76.920987100527896</v>
      </c>
      <c r="D9" s="25">
        <v>1.9115640798322699</v>
      </c>
      <c r="E9" s="28">
        <f>C9*2520000/1000</f>
        <v>193840.88749333029</v>
      </c>
      <c r="F9" s="25">
        <v>106.48347718055101</v>
      </c>
      <c r="G9" s="25">
        <v>0.76</v>
      </c>
      <c r="H9" s="25">
        <f t="shared" si="2"/>
        <v>80.927442657218762</v>
      </c>
      <c r="I9" s="28">
        <f>H9*2440000/1000</f>
        <v>197462.96008361378</v>
      </c>
      <c r="J9" s="25">
        <v>11.8785941998163</v>
      </c>
      <c r="K9" s="28">
        <f t="shared" ref="K9:K12" si="10">J9*2520000/1000</f>
        <v>29934.057383537078</v>
      </c>
      <c r="L9" s="25">
        <v>11.7</v>
      </c>
      <c r="M9" s="28">
        <f t="shared" ref="M9:M12" si="11">L9*2850000/1000</f>
        <v>33344.999999999993</v>
      </c>
      <c r="N9" s="13">
        <v>0.1215</v>
      </c>
      <c r="O9" s="28">
        <f>N9*24*B9*3600</f>
        <v>325425.59999999998</v>
      </c>
      <c r="P9" s="28">
        <f>E9-M9</f>
        <v>160495.88749333029</v>
      </c>
      <c r="Q9" s="28">
        <f t="shared" si="5"/>
        <v>164117.96008361378</v>
      </c>
      <c r="R9" s="28">
        <f t="shared" si="6"/>
        <v>355359.65738353704</v>
      </c>
      <c r="S9" s="29">
        <f t="shared" si="7"/>
        <v>0.5043179150122602</v>
      </c>
      <c r="T9" s="29">
        <f t="shared" si="8"/>
        <v>1.799626913488299</v>
      </c>
      <c r="U9" s="25">
        <f t="shared" si="0"/>
        <v>0.54547803462146871</v>
      </c>
      <c r="V9" s="25">
        <f t="shared" si="1"/>
        <v>0.98165695182149726</v>
      </c>
      <c r="W9" s="25">
        <f>(D9/C9)*100</f>
        <v>2.4851008182383962</v>
      </c>
      <c r="X9" s="28" t="s">
        <v>92</v>
      </c>
    </row>
    <row r="10" spans="1:24" x14ac:dyDescent="0.25">
      <c r="A10" s="27">
        <v>44958</v>
      </c>
      <c r="B10" s="24">
        <v>28</v>
      </c>
      <c r="C10" s="25">
        <v>78.566988931790405</v>
      </c>
      <c r="D10" s="25">
        <v>1.4912629953860399</v>
      </c>
      <c r="E10" s="28">
        <f>C10*2520000/1000</f>
        <v>197988.81210811183</v>
      </c>
      <c r="F10" s="25">
        <v>109.480198547619</v>
      </c>
      <c r="G10" s="25">
        <v>1.1399999999999999</v>
      </c>
      <c r="H10" s="25">
        <f t="shared" si="2"/>
        <v>124.80742634428564</v>
      </c>
      <c r="I10" s="28">
        <f>H10*2440000/1000</f>
        <v>304530.12028005696</v>
      </c>
      <c r="J10" s="25">
        <v>12.1192565063635</v>
      </c>
      <c r="K10" s="28">
        <f t="shared" si="10"/>
        <v>30540.526396036021</v>
      </c>
      <c r="L10" s="25">
        <v>11.9</v>
      </c>
      <c r="M10" s="28">
        <f t="shared" si="11"/>
        <v>33915</v>
      </c>
      <c r="N10" s="13">
        <v>0.1215</v>
      </c>
      <c r="O10" s="28">
        <f>N10*24*B10*3600</f>
        <v>293932.79999999999</v>
      </c>
      <c r="P10" s="28">
        <f>E10-M10</f>
        <v>164073.81210811183</v>
      </c>
      <c r="Q10" s="28">
        <f t="shared" si="5"/>
        <v>270615.12028005696</v>
      </c>
      <c r="R10" s="28">
        <f t="shared" si="6"/>
        <v>324473.32639603602</v>
      </c>
      <c r="S10" s="25">
        <f t="shared" si="7"/>
        <v>0.92067003165368744</v>
      </c>
      <c r="T10" s="25">
        <f t="shared" si="8"/>
        <v>1.0654884518406211</v>
      </c>
      <c r="U10" s="25">
        <f t="shared" si="0"/>
        <v>0.61018517086503599</v>
      </c>
      <c r="V10" s="25">
        <f t="shared" si="1"/>
        <v>0.65014525304109205</v>
      </c>
      <c r="W10" s="25">
        <f>(D10/C10)*100</f>
        <v>1.8980783350125732</v>
      </c>
      <c r="X10" s="28"/>
    </row>
    <row r="11" spans="1:24" x14ac:dyDescent="0.25">
      <c r="A11" s="27">
        <v>44986</v>
      </c>
      <c r="B11" s="24">
        <v>31</v>
      </c>
      <c r="C11" s="25">
        <v>108.466340465843</v>
      </c>
      <c r="D11" s="25">
        <v>2.7312390382188698</v>
      </c>
      <c r="E11" s="28">
        <f>C11*2520000/1000</f>
        <v>273335.17797392438</v>
      </c>
      <c r="F11" s="25">
        <v>142.16722572748401</v>
      </c>
      <c r="G11" s="25">
        <v>0.94</v>
      </c>
      <c r="H11" s="25">
        <f t="shared" si="2"/>
        <v>133.63719218383497</v>
      </c>
      <c r="I11" s="28">
        <f>H11*2440000/1000</f>
        <v>326074.74892855732</v>
      </c>
      <c r="J11" s="25">
        <v>64.807740092277498</v>
      </c>
      <c r="K11" s="28">
        <f t="shared" si="10"/>
        <v>163315.50503253931</v>
      </c>
      <c r="L11" s="25">
        <v>58.11</v>
      </c>
      <c r="M11" s="28">
        <f t="shared" si="11"/>
        <v>165613.5</v>
      </c>
      <c r="N11" s="13">
        <v>0.1215</v>
      </c>
      <c r="O11" s="28">
        <f>N11*24*B11*3600</f>
        <v>325425.59999999998</v>
      </c>
      <c r="P11" s="28">
        <f>E11-M11</f>
        <v>107721.67797392438</v>
      </c>
      <c r="Q11" s="28">
        <f t="shared" si="5"/>
        <v>160461.24892855732</v>
      </c>
      <c r="R11" s="28">
        <f t="shared" si="6"/>
        <v>488741.10503253929</v>
      </c>
      <c r="S11" s="25">
        <f t="shared" si="7"/>
        <v>0.49308121096974955</v>
      </c>
      <c r="T11" s="25">
        <f t="shared" si="8"/>
        <v>1.4988621677651648</v>
      </c>
      <c r="U11" s="25">
        <f t="shared" si="0"/>
        <v>0.55926373934872198</v>
      </c>
      <c r="V11" s="25">
        <f t="shared" si="1"/>
        <v>0.83825926071267742</v>
      </c>
      <c r="W11" s="25">
        <f>(D11/C11)*100</f>
        <v>2.5180521685240786</v>
      </c>
      <c r="X11" s="28"/>
    </row>
    <row r="12" spans="1:24" x14ac:dyDescent="0.25">
      <c r="A12" s="27">
        <v>45017</v>
      </c>
      <c r="B12" s="24">
        <v>30</v>
      </c>
      <c r="C12" s="25">
        <v>100.93586887226201</v>
      </c>
      <c r="D12" s="25">
        <v>2.5780673092795898</v>
      </c>
      <c r="E12" s="28">
        <f>C12*2520000/1000</f>
        <v>254358.38955810026</v>
      </c>
      <c r="F12" s="25">
        <v>146.58781132353201</v>
      </c>
      <c r="G12" s="25">
        <v>0.41</v>
      </c>
      <c r="H12" s="25">
        <f t="shared" si="2"/>
        <v>60.101002642648119</v>
      </c>
      <c r="I12" s="28">
        <f>H12*2440000/1000</f>
        <v>146646.44644806141</v>
      </c>
      <c r="J12" s="25">
        <v>84.460250854492202</v>
      </c>
      <c r="K12" s="28">
        <f t="shared" si="10"/>
        <v>212839.83215332034</v>
      </c>
      <c r="L12" s="25">
        <v>73.099999999999994</v>
      </c>
      <c r="M12" s="28">
        <f t="shared" si="11"/>
        <v>208334.99999999997</v>
      </c>
      <c r="N12" s="13">
        <v>0.1215</v>
      </c>
      <c r="O12" s="28">
        <f>N12*24*B12*3600</f>
        <v>314928</v>
      </c>
      <c r="P12" s="28">
        <f>E12-M12</f>
        <v>46023.389558100287</v>
      </c>
      <c r="Q12" s="28">
        <f t="shared" si="5"/>
        <v>-61688.553551938559</v>
      </c>
      <c r="R12" s="28">
        <f t="shared" si="6"/>
        <v>527767.83215332031</v>
      </c>
      <c r="S12" s="25">
        <f t="shared" si="7"/>
        <v>-0.19588145084571254</v>
      </c>
      <c r="T12" s="25">
        <f t="shared" si="8"/>
        <v>3.598913202034137</v>
      </c>
      <c r="U12" s="25">
        <f t="shared" si="0"/>
        <v>0.48195129384885915</v>
      </c>
      <c r="V12" s="25">
        <f t="shared" si="1"/>
        <v>1.7345008741700931</v>
      </c>
      <c r="W12" s="25">
        <f>(D12/C12)*100</f>
        <v>2.5541636863920272</v>
      </c>
      <c r="X12" s="28"/>
    </row>
    <row r="13" spans="1:24" s="32" customFormat="1" x14ac:dyDescent="0.25">
      <c r="A13" s="30" t="s">
        <v>99</v>
      </c>
      <c r="B13" s="33">
        <f>SUM(B8:B12)</f>
        <v>151</v>
      </c>
      <c r="C13" s="31">
        <f t="shared" ref="C13:R13" si="12">SUM(C8:C12)</f>
        <v>434.7457411643357</v>
      </c>
      <c r="D13" s="33"/>
      <c r="E13" s="31">
        <f t="shared" si="12"/>
        <v>1095559.2677341262</v>
      </c>
      <c r="F13" s="35">
        <f t="shared" si="12"/>
        <v>608.92039645994907</v>
      </c>
      <c r="G13" s="35"/>
      <c r="H13" s="35">
        <f t="shared" si="12"/>
        <v>430.73356893221637</v>
      </c>
      <c r="I13" s="31">
        <f t="shared" si="12"/>
        <v>1050989.9081946081</v>
      </c>
      <c r="J13" s="31">
        <f t="shared" si="12"/>
        <v>187.3360563913979</v>
      </c>
      <c r="K13" s="31">
        <f t="shared" si="12"/>
        <v>472086.86210632266</v>
      </c>
      <c r="L13" s="34">
        <f t="shared" si="12"/>
        <v>167.89</v>
      </c>
      <c r="M13" s="31">
        <f t="shared" si="12"/>
        <v>478486.5</v>
      </c>
      <c r="N13" s="33"/>
      <c r="O13" s="31">
        <f t="shared" si="12"/>
        <v>1341068.3999999999</v>
      </c>
      <c r="P13" s="31">
        <f t="shared" si="12"/>
        <v>617072.76773412607</v>
      </c>
      <c r="Q13" s="31">
        <f t="shared" si="12"/>
        <v>572503.40819460806</v>
      </c>
      <c r="R13" s="31">
        <f t="shared" si="12"/>
        <v>1813155.2621063227</v>
      </c>
      <c r="S13" s="25">
        <f t="shared" si="7"/>
        <v>0.42690097551669109</v>
      </c>
      <c r="T13" s="25">
        <f t="shared" si="8"/>
        <v>1.7251880802746844</v>
      </c>
      <c r="U13" s="25">
        <f t="shared" si="0"/>
        <v>0.60422804964944199</v>
      </c>
      <c r="V13" s="25">
        <f t="shared" si="1"/>
        <v>1.0424070290228376</v>
      </c>
      <c r="W13" s="25">
        <v>1.63</v>
      </c>
      <c r="X13" s="33"/>
    </row>
    <row r="15" spans="1:24" x14ac:dyDescent="0.25">
      <c r="O15" t="s">
        <v>62</v>
      </c>
    </row>
    <row r="16" spans="1:24" x14ac:dyDescent="0.25">
      <c r="C16" s="1">
        <f>SUM(C2:C6)</f>
        <v>441.14766437836369</v>
      </c>
      <c r="F16" s="1">
        <f>SUM(F2:F6)</f>
        <v>620.615819997161</v>
      </c>
      <c r="G16" s="1"/>
      <c r="H16" s="1"/>
      <c r="I16" s="1"/>
    </row>
    <row r="17" spans="3:18" x14ac:dyDescent="0.25">
      <c r="C17" s="1">
        <f t="shared" ref="C17:F17" si="13">SUM(C8:C12)</f>
        <v>434.7457411643357</v>
      </c>
      <c r="F17" s="1">
        <f t="shared" si="13"/>
        <v>608.92039645994907</v>
      </c>
      <c r="G17" s="1"/>
      <c r="H17" s="1"/>
      <c r="I17" s="1"/>
      <c r="R17" t="s">
        <v>62</v>
      </c>
    </row>
    <row r="19" spans="3:18" x14ac:dyDescent="0.25">
      <c r="N19" t="s">
        <v>62</v>
      </c>
    </row>
  </sheetData>
  <sortState xmlns:xlrd2="http://schemas.microsoft.com/office/spreadsheetml/2017/richdata2" ref="A2:N15">
    <sortCondition ref="A2:A15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4CC8-CFDB-4504-AA01-9AD0536C4505}">
  <dimension ref="A1:Q41"/>
  <sheetViews>
    <sheetView workbookViewId="0">
      <pane ySplit="1" topLeftCell="A2" activePane="bottomLeft" state="frozen"/>
      <selection pane="bottomLeft" activeCell="G12" sqref="G12"/>
    </sheetView>
  </sheetViews>
  <sheetFormatPr defaultColWidth="9" defaultRowHeight="15" x14ac:dyDescent="0.25"/>
  <cols>
    <col min="1" max="1" width="16.42578125" style="17" bestFit="1" customWidth="1"/>
    <col min="2" max="2" width="14.28515625" style="17" customWidth="1"/>
    <col min="3" max="3" width="13.28515625" style="17" customWidth="1"/>
    <col min="4" max="4" width="9" style="17"/>
    <col min="5" max="5" width="9.5703125" style="17" bestFit="1" customWidth="1"/>
    <col min="6" max="6" width="7.7109375" style="17" bestFit="1" customWidth="1"/>
    <col min="7" max="7" width="8" style="17" bestFit="1" customWidth="1"/>
    <col min="8" max="8" width="9" style="17"/>
    <col min="9" max="9" width="9.5703125" style="17" bestFit="1" customWidth="1"/>
    <col min="10" max="10" width="7.7109375" style="17" bestFit="1" customWidth="1"/>
    <col min="11" max="11" width="8" style="17" bestFit="1" customWidth="1"/>
    <col min="12" max="16384" width="9" style="17"/>
  </cols>
  <sheetData>
    <row r="1" spans="1:17" x14ac:dyDescent="0.25">
      <c r="A1" s="17" t="s">
        <v>59</v>
      </c>
      <c r="B1" s="17" t="s">
        <v>88</v>
      </c>
      <c r="C1" s="17" t="s">
        <v>89</v>
      </c>
      <c r="E1" s="17" t="s">
        <v>100</v>
      </c>
      <c r="F1" s="17" t="s">
        <v>101</v>
      </c>
      <c r="G1" s="17" t="s">
        <v>104</v>
      </c>
      <c r="I1" s="17" t="s">
        <v>102</v>
      </c>
      <c r="J1" s="17" t="s">
        <v>103</v>
      </c>
      <c r="K1" s="17" t="s">
        <v>105</v>
      </c>
      <c r="N1" s="17" t="s">
        <v>113</v>
      </c>
      <c r="O1" s="17" t="s">
        <v>114</v>
      </c>
      <c r="P1" s="17" t="s">
        <v>115</v>
      </c>
      <c r="Q1" s="17" t="s">
        <v>116</v>
      </c>
    </row>
    <row r="2" spans="1:17" x14ac:dyDescent="0.25">
      <c r="A2" s="17" t="s">
        <v>35</v>
      </c>
      <c r="B2" s="17">
        <v>2.4</v>
      </c>
      <c r="C2" s="17">
        <v>1.0669999999999999</v>
      </c>
      <c r="E2" s="9">
        <f>AVERAGE(B2:B41)</f>
        <v>3.2548500000000002</v>
      </c>
      <c r="F2" s="9">
        <f>_xlfn.STDEV.P(B2:B41)</f>
        <v>0.98550711692001514</v>
      </c>
      <c r="G2" s="9">
        <f>F2/E2</f>
        <v>0.30278111646312889</v>
      </c>
      <c r="I2" s="9">
        <f>AVERAGE(C2:C41)</f>
        <v>2.0754499999999996</v>
      </c>
      <c r="J2" s="9">
        <f>_xlfn.STDEV.P(C2:C41)</f>
        <v>0.72827985520677596</v>
      </c>
      <c r="K2" s="9">
        <f>J2/I2</f>
        <v>0.35090214421295435</v>
      </c>
      <c r="N2" s="17">
        <v>2400</v>
      </c>
      <c r="O2" s="17">
        <v>4104.8660984375001</v>
      </c>
      <c r="P2" s="17">
        <v>1067</v>
      </c>
      <c r="Q2" s="17">
        <v>3621.3718109375</v>
      </c>
    </row>
    <row r="3" spans="1:17" x14ac:dyDescent="0.25">
      <c r="A3" s="17" t="s">
        <v>51</v>
      </c>
      <c r="B3" s="17">
        <v>4.4960000000000004</v>
      </c>
      <c r="C3" s="17">
        <v>2.7879999999999998</v>
      </c>
      <c r="N3" s="17">
        <v>4496</v>
      </c>
      <c r="O3" s="17">
        <v>3419.9894421875001</v>
      </c>
      <c r="P3" s="17">
        <v>2788</v>
      </c>
      <c r="Q3" s="17">
        <v>2804.0482734375</v>
      </c>
    </row>
    <row r="4" spans="1:17" x14ac:dyDescent="0.25">
      <c r="A4" s="17" t="s">
        <v>40</v>
      </c>
      <c r="B4" s="17">
        <v>5.0670000000000002</v>
      </c>
      <c r="C4" s="17">
        <v>3.4670000000000001</v>
      </c>
      <c r="N4" s="17">
        <v>5067</v>
      </c>
      <c r="O4" s="17">
        <v>10495.172850000001</v>
      </c>
      <c r="P4" s="17">
        <v>3467</v>
      </c>
      <c r="Q4" s="17">
        <v>9415.3216328125</v>
      </c>
    </row>
    <row r="5" spans="1:17" x14ac:dyDescent="0.25">
      <c r="A5" s="17" t="s">
        <v>25</v>
      </c>
      <c r="B5" s="17">
        <v>3</v>
      </c>
      <c r="C5" s="17">
        <v>1.8</v>
      </c>
      <c r="N5" s="17">
        <v>3000</v>
      </c>
      <c r="O5" s="17">
        <v>5113.8161265625004</v>
      </c>
      <c r="P5" s="17">
        <v>1800</v>
      </c>
      <c r="Q5" s="17">
        <v>4266.7581124999997</v>
      </c>
    </row>
    <row r="6" spans="1:17" x14ac:dyDescent="0.25">
      <c r="A6" s="17" t="s">
        <v>41</v>
      </c>
      <c r="B6" s="17">
        <v>3.2</v>
      </c>
      <c r="C6" s="17">
        <v>1.333</v>
      </c>
      <c r="N6" s="17">
        <v>3200</v>
      </c>
      <c r="O6" s="17">
        <v>5122.4033937499999</v>
      </c>
      <c r="P6" s="17">
        <v>1333</v>
      </c>
      <c r="Q6" s="17">
        <v>4257.4308890624998</v>
      </c>
    </row>
    <row r="7" spans="1:17" x14ac:dyDescent="0.25">
      <c r="A7" s="17" t="s">
        <v>30</v>
      </c>
      <c r="B7" s="17">
        <v>4.2130000000000001</v>
      </c>
      <c r="C7" s="17">
        <v>2.661</v>
      </c>
      <c r="N7" s="17">
        <v>4213</v>
      </c>
      <c r="O7" s="17">
        <v>5311.8541515625002</v>
      </c>
      <c r="P7" s="17">
        <v>2661</v>
      </c>
      <c r="Q7" s="17">
        <v>4840.1555421875</v>
      </c>
    </row>
    <row r="8" spans="1:17" x14ac:dyDescent="0.25">
      <c r="A8" s="17" t="s">
        <v>33</v>
      </c>
      <c r="B8" s="17">
        <v>2.133</v>
      </c>
      <c r="C8" s="17">
        <v>1.6</v>
      </c>
      <c r="N8" s="17">
        <v>2133</v>
      </c>
      <c r="O8" s="17">
        <v>4397.6120609375002</v>
      </c>
      <c r="P8" s="17">
        <v>1600</v>
      </c>
      <c r="Q8" s="17">
        <v>3603.7697968749999</v>
      </c>
    </row>
    <row r="9" spans="1:17" x14ac:dyDescent="0.25">
      <c r="A9" s="17" t="s">
        <v>39</v>
      </c>
      <c r="B9" s="17">
        <v>3.2</v>
      </c>
      <c r="C9" s="17">
        <v>1.4</v>
      </c>
      <c r="N9" s="17">
        <v>3200</v>
      </c>
      <c r="O9" s="17">
        <v>4242.3735578124997</v>
      </c>
      <c r="P9" s="17">
        <v>1400</v>
      </c>
      <c r="Q9" s="17">
        <v>3746.3588374999999</v>
      </c>
    </row>
    <row r="10" spans="1:17" x14ac:dyDescent="0.25">
      <c r="A10" s="17" t="s">
        <v>26</v>
      </c>
      <c r="B10" s="17">
        <v>2.6670000000000003</v>
      </c>
      <c r="C10" s="17">
        <v>1.8670000000000002</v>
      </c>
      <c r="N10" s="17">
        <v>2667</v>
      </c>
      <c r="O10" s="17">
        <v>4269.4129515625</v>
      </c>
      <c r="P10" s="17">
        <v>1867.0000000000002</v>
      </c>
      <c r="Q10" s="17">
        <v>3840.6643374999999</v>
      </c>
    </row>
    <row r="11" spans="1:17" x14ac:dyDescent="0.25">
      <c r="A11" s="17" t="s">
        <v>54</v>
      </c>
      <c r="B11" s="17">
        <v>3.9289999999999998</v>
      </c>
      <c r="C11" s="17">
        <v>2.6789999999999998</v>
      </c>
      <c r="N11" s="17">
        <v>3929</v>
      </c>
      <c r="O11" s="17">
        <v>1722.3965156249999</v>
      </c>
      <c r="P11" s="17">
        <v>2679</v>
      </c>
      <c r="Q11" s="17">
        <v>1488.8868562499999</v>
      </c>
    </row>
    <row r="12" spans="1:17" x14ac:dyDescent="0.25">
      <c r="A12" s="17" t="s">
        <v>53</v>
      </c>
      <c r="B12" s="17">
        <v>4.5</v>
      </c>
      <c r="C12" s="17">
        <v>3.2</v>
      </c>
      <c r="N12" s="17">
        <v>4500</v>
      </c>
      <c r="O12" s="17">
        <v>4313.3453937499999</v>
      </c>
      <c r="P12" s="17">
        <v>3200</v>
      </c>
      <c r="Q12" s="17">
        <v>3524.9185578124998</v>
      </c>
    </row>
    <row r="13" spans="1:17" x14ac:dyDescent="0.25">
      <c r="A13" s="17" t="s">
        <v>44</v>
      </c>
      <c r="B13" s="17">
        <v>4.4000000000000004</v>
      </c>
      <c r="C13" s="17">
        <v>3</v>
      </c>
      <c r="N13" s="17">
        <v>4400</v>
      </c>
      <c r="O13" s="17">
        <v>5138.9921906250001</v>
      </c>
      <c r="P13" s="17">
        <v>3000</v>
      </c>
      <c r="Q13" s="17">
        <v>4547.6633796875003</v>
      </c>
    </row>
    <row r="14" spans="1:17" x14ac:dyDescent="0.25">
      <c r="A14" s="17" t="s">
        <v>38</v>
      </c>
      <c r="B14" s="17">
        <v>3.2</v>
      </c>
      <c r="C14" s="17">
        <v>2.133</v>
      </c>
      <c r="N14" s="17">
        <v>3200</v>
      </c>
      <c r="O14" s="17">
        <v>6248.7304875</v>
      </c>
      <c r="P14" s="17">
        <v>2133</v>
      </c>
      <c r="Q14" s="17">
        <v>5404.2690031250004</v>
      </c>
    </row>
    <row r="15" spans="1:17" x14ac:dyDescent="0.25">
      <c r="A15" s="17" t="s">
        <v>24</v>
      </c>
      <c r="B15" s="17">
        <v>3.6</v>
      </c>
      <c r="C15" s="17">
        <v>2</v>
      </c>
      <c r="N15" s="17">
        <v>3600</v>
      </c>
      <c r="O15" s="17">
        <v>5358.3154140625002</v>
      </c>
      <c r="P15" s="17">
        <v>2000</v>
      </c>
      <c r="Q15" s="17">
        <v>4523.8875484375003</v>
      </c>
    </row>
    <row r="16" spans="1:17" x14ac:dyDescent="0.25">
      <c r="A16" s="17" t="s">
        <v>34</v>
      </c>
      <c r="B16" s="17">
        <v>2.4</v>
      </c>
      <c r="C16" s="17">
        <v>1.4</v>
      </c>
      <c r="N16" s="17">
        <v>2400</v>
      </c>
      <c r="O16" s="17">
        <v>3517.2608624999998</v>
      </c>
      <c r="P16" s="17">
        <v>1400</v>
      </c>
      <c r="Q16" s="17">
        <v>3080.6017812499999</v>
      </c>
    </row>
    <row r="17" spans="1:17" x14ac:dyDescent="0.25">
      <c r="A17" s="17" t="s">
        <v>23</v>
      </c>
      <c r="B17" s="17">
        <v>2.4</v>
      </c>
      <c r="C17" s="17">
        <v>1.4</v>
      </c>
      <c r="N17" s="17">
        <v>2400</v>
      </c>
      <c r="O17" s="17">
        <v>6176.5830640624999</v>
      </c>
      <c r="P17" s="17">
        <v>1400</v>
      </c>
      <c r="Q17" s="17">
        <v>5746.6116421875004</v>
      </c>
    </row>
    <row r="18" spans="1:17" x14ac:dyDescent="0.25">
      <c r="A18" s="17" t="s">
        <v>58</v>
      </c>
      <c r="B18" s="17">
        <v>3.2</v>
      </c>
      <c r="C18" s="17">
        <v>1.8670000000000002</v>
      </c>
      <c r="N18" s="17">
        <v>3200</v>
      </c>
      <c r="O18" s="17">
        <v>5660.14185</v>
      </c>
      <c r="P18" s="17">
        <v>1867.0000000000002</v>
      </c>
      <c r="Q18" s="17">
        <v>5160.2527140624998</v>
      </c>
    </row>
    <row r="19" spans="1:17" x14ac:dyDescent="0.25">
      <c r="A19" s="17" t="s">
        <v>31</v>
      </c>
      <c r="B19" s="17">
        <v>2.133</v>
      </c>
      <c r="C19" s="17">
        <v>1.333</v>
      </c>
      <c r="N19" s="17">
        <v>2133</v>
      </c>
      <c r="O19" s="17">
        <v>3420.489478125</v>
      </c>
      <c r="P19" s="17">
        <v>1333</v>
      </c>
      <c r="Q19" s="17">
        <v>3084.8441187499998</v>
      </c>
    </row>
    <row r="20" spans="1:17" x14ac:dyDescent="0.25">
      <c r="A20" s="17" t="s">
        <v>55</v>
      </c>
      <c r="B20" s="17">
        <v>3.2</v>
      </c>
      <c r="C20" s="17">
        <v>2.133</v>
      </c>
      <c r="N20" s="17">
        <v>3200</v>
      </c>
      <c r="O20" s="17">
        <v>8643.0959171875002</v>
      </c>
      <c r="P20" s="17">
        <v>2133</v>
      </c>
      <c r="Q20" s="17">
        <v>7590.934015625</v>
      </c>
    </row>
    <row r="21" spans="1:17" x14ac:dyDescent="0.25">
      <c r="A21" s="17" t="s">
        <v>19</v>
      </c>
      <c r="B21" s="17">
        <v>2.4</v>
      </c>
      <c r="C21" s="17">
        <v>1.6</v>
      </c>
      <c r="N21" s="17">
        <v>2400</v>
      </c>
      <c r="O21" s="17">
        <v>6755.3348218749998</v>
      </c>
      <c r="P21" s="17">
        <v>1600</v>
      </c>
      <c r="Q21" s="17">
        <v>5996.8704859375002</v>
      </c>
    </row>
    <row r="22" spans="1:17" x14ac:dyDescent="0.25">
      <c r="A22" s="17" t="s">
        <v>48</v>
      </c>
      <c r="B22" s="17">
        <v>3.9569999999999999</v>
      </c>
      <c r="C22" s="17">
        <v>2.1579999999999999</v>
      </c>
      <c r="N22" s="17">
        <v>3957</v>
      </c>
      <c r="O22" s="17">
        <v>4389.9340234375004</v>
      </c>
      <c r="P22" s="17">
        <v>2158</v>
      </c>
      <c r="Q22" s="17">
        <v>3821.1388484375002</v>
      </c>
    </row>
    <row r="23" spans="1:17" x14ac:dyDescent="0.25">
      <c r="A23" s="17" t="s">
        <v>50</v>
      </c>
      <c r="B23" s="17">
        <v>3.2</v>
      </c>
      <c r="C23" s="17">
        <v>2.133</v>
      </c>
      <c r="N23" s="17">
        <v>3200</v>
      </c>
      <c r="O23" s="17">
        <v>4243.2141968750002</v>
      </c>
      <c r="P23" s="17">
        <v>2133</v>
      </c>
      <c r="Q23" s="17">
        <v>3729.0626171875001</v>
      </c>
    </row>
    <row r="24" spans="1:17" x14ac:dyDescent="0.25">
      <c r="A24" s="17" t="s">
        <v>37</v>
      </c>
      <c r="B24" s="17">
        <v>5.5340000000000007</v>
      </c>
      <c r="C24" s="17">
        <v>3.2939999999999996</v>
      </c>
      <c r="N24" s="17">
        <v>5534</v>
      </c>
      <c r="O24" s="17">
        <v>5785.2821406249996</v>
      </c>
      <c r="P24" s="17">
        <v>3294</v>
      </c>
      <c r="Q24" s="17">
        <v>4973.5416156250003</v>
      </c>
    </row>
    <row r="25" spans="1:17" x14ac:dyDescent="0.25">
      <c r="A25" s="17" t="s">
        <v>57</v>
      </c>
      <c r="B25" s="17">
        <v>2</v>
      </c>
      <c r="C25" s="17">
        <v>1.8</v>
      </c>
      <c r="N25" s="17">
        <v>2000</v>
      </c>
      <c r="O25" s="17">
        <v>3312.2456140625</v>
      </c>
      <c r="P25" s="17">
        <v>1800</v>
      </c>
      <c r="Q25" s="17">
        <v>2805.57940859375</v>
      </c>
    </row>
    <row r="26" spans="1:17" x14ac:dyDescent="0.25">
      <c r="A26" s="17" t="s">
        <v>52</v>
      </c>
      <c r="B26" s="17">
        <v>2.4620000000000002</v>
      </c>
      <c r="C26" s="17">
        <v>2.1539999999999999</v>
      </c>
      <c r="N26" s="17">
        <v>2462</v>
      </c>
      <c r="O26" s="17">
        <v>4267.2282593749997</v>
      </c>
      <c r="P26" s="17">
        <v>2154</v>
      </c>
      <c r="Q26" s="17">
        <v>3627.7444968750001</v>
      </c>
    </row>
    <row r="27" spans="1:17" x14ac:dyDescent="0.25">
      <c r="A27" s="17" t="s">
        <v>27</v>
      </c>
      <c r="B27" s="17">
        <v>3.7329999999999997</v>
      </c>
      <c r="C27" s="17">
        <v>2.6670000000000003</v>
      </c>
      <c r="N27" s="17">
        <v>3733</v>
      </c>
      <c r="O27" s="17">
        <v>5750.6095796874997</v>
      </c>
      <c r="P27" s="17">
        <v>2667</v>
      </c>
      <c r="Q27" s="17">
        <v>5032.7813703125003</v>
      </c>
    </row>
    <row r="28" spans="1:17" x14ac:dyDescent="0.25">
      <c r="A28" s="17" t="s">
        <v>46</v>
      </c>
      <c r="B28" s="17">
        <v>4.8</v>
      </c>
      <c r="C28" s="17">
        <v>3.7329999999999997</v>
      </c>
      <c r="N28" s="17">
        <v>4800</v>
      </c>
      <c r="O28" s="17">
        <v>2686.325684375</v>
      </c>
      <c r="P28" s="17">
        <v>3733</v>
      </c>
      <c r="Q28" s="17">
        <v>2358.7661609375</v>
      </c>
    </row>
    <row r="29" spans="1:17" x14ac:dyDescent="0.25">
      <c r="A29" s="17" t="s">
        <v>45</v>
      </c>
      <c r="B29" s="17">
        <v>4.8</v>
      </c>
      <c r="C29" s="17">
        <v>3.2</v>
      </c>
      <c r="N29" s="17">
        <v>4800</v>
      </c>
      <c r="O29" s="17">
        <v>2554.2971031249999</v>
      </c>
      <c r="P29" s="17">
        <v>3200</v>
      </c>
      <c r="Q29" s="17">
        <v>2274.6925609374998</v>
      </c>
    </row>
    <row r="30" spans="1:17" x14ac:dyDescent="0.25">
      <c r="A30" s="17" t="s">
        <v>22</v>
      </c>
      <c r="B30" s="17">
        <v>2.6670000000000003</v>
      </c>
      <c r="C30" s="17">
        <v>1.0669999999999999</v>
      </c>
      <c r="N30" s="17">
        <v>2667</v>
      </c>
      <c r="O30" s="17">
        <v>5840.3922843749997</v>
      </c>
      <c r="P30" s="17">
        <v>1067</v>
      </c>
      <c r="Q30" s="17">
        <v>5246.1889828125004</v>
      </c>
    </row>
    <row r="31" spans="1:17" x14ac:dyDescent="0.25">
      <c r="A31" s="17" t="s">
        <v>32</v>
      </c>
      <c r="B31" s="17">
        <v>3.2369999999999997</v>
      </c>
      <c r="C31" s="17">
        <v>2.5179999999999998</v>
      </c>
      <c r="N31" s="17">
        <v>3236.9999999999995</v>
      </c>
      <c r="O31" s="17">
        <v>4385.0701109375004</v>
      </c>
      <c r="P31" s="17">
        <v>2518</v>
      </c>
      <c r="Q31" s="17">
        <v>3903.2040796874999</v>
      </c>
    </row>
    <row r="32" spans="1:17" x14ac:dyDescent="0.25">
      <c r="A32" s="17" t="s">
        <v>36</v>
      </c>
      <c r="B32" s="17">
        <v>2.7</v>
      </c>
      <c r="C32" s="17">
        <v>1.9</v>
      </c>
      <c r="N32" s="17">
        <v>2700</v>
      </c>
      <c r="O32" s="17">
        <v>4973.3861484375002</v>
      </c>
      <c r="P32" s="17">
        <v>1900</v>
      </c>
      <c r="Q32" s="17">
        <v>4448.2553687500003</v>
      </c>
    </row>
    <row r="33" spans="1:17" x14ac:dyDescent="0.25">
      <c r="A33" s="17" t="s">
        <v>47</v>
      </c>
      <c r="B33" s="17">
        <v>3.7329999999999997</v>
      </c>
      <c r="C33" s="17">
        <v>2.5329999999999999</v>
      </c>
      <c r="N33" s="17">
        <v>3733</v>
      </c>
      <c r="O33" s="17">
        <v>3310.8881953125001</v>
      </c>
      <c r="P33" s="17">
        <v>2533</v>
      </c>
      <c r="Q33" s="17">
        <v>2953.0655921875</v>
      </c>
    </row>
    <row r="34" spans="1:17" x14ac:dyDescent="0.25">
      <c r="A34" s="17" t="s">
        <v>29</v>
      </c>
      <c r="B34" s="17">
        <v>4.5329999999999995</v>
      </c>
      <c r="C34" s="17">
        <v>2.5329999999999999</v>
      </c>
      <c r="N34" s="17">
        <v>4533</v>
      </c>
      <c r="O34" s="17">
        <v>5984.4330375</v>
      </c>
      <c r="P34" s="17">
        <v>2533</v>
      </c>
      <c r="Q34" s="17">
        <v>5267.9615859374999</v>
      </c>
    </row>
    <row r="35" spans="1:17" x14ac:dyDescent="0.25">
      <c r="A35" s="17" t="s">
        <v>21</v>
      </c>
      <c r="B35" s="17">
        <v>2.133</v>
      </c>
      <c r="C35" s="17">
        <v>1.6</v>
      </c>
      <c r="N35" s="17">
        <v>2133</v>
      </c>
      <c r="O35" s="17">
        <v>3358.0828781250002</v>
      </c>
      <c r="P35" s="17">
        <v>1600</v>
      </c>
      <c r="Q35" s="17">
        <v>3008.8568687500001</v>
      </c>
    </row>
    <row r="36" spans="1:17" x14ac:dyDescent="0.25">
      <c r="A36" s="17" t="s">
        <v>18</v>
      </c>
      <c r="B36" s="17">
        <v>1.6</v>
      </c>
      <c r="C36" s="17">
        <v>0.6</v>
      </c>
      <c r="N36" s="17">
        <v>1600</v>
      </c>
      <c r="O36" s="17">
        <v>6674.3749718749996</v>
      </c>
      <c r="P36" s="17">
        <v>600</v>
      </c>
      <c r="Q36" s="17">
        <v>5848.7955906249999</v>
      </c>
    </row>
    <row r="37" spans="1:17" x14ac:dyDescent="0.25">
      <c r="A37" s="17" t="s">
        <v>20</v>
      </c>
      <c r="B37" s="17">
        <v>2.7</v>
      </c>
      <c r="C37" s="17">
        <v>1.8</v>
      </c>
      <c r="N37" s="17">
        <v>2700</v>
      </c>
      <c r="O37" s="17">
        <v>4323.2709859375</v>
      </c>
      <c r="P37" s="17">
        <v>1800</v>
      </c>
      <c r="Q37" s="17">
        <v>3649.2890031249999</v>
      </c>
    </row>
    <row r="38" spans="1:17" x14ac:dyDescent="0.25">
      <c r="A38" s="17" t="s">
        <v>49</v>
      </c>
      <c r="B38" s="17">
        <v>3.4670000000000001</v>
      </c>
      <c r="C38" s="17">
        <v>1.8670000000000002</v>
      </c>
      <c r="N38" s="17">
        <v>3467</v>
      </c>
      <c r="O38" s="17">
        <v>4171.7872687500003</v>
      </c>
      <c r="P38" s="17">
        <v>1867.0000000000002</v>
      </c>
      <c r="Q38" s="17">
        <v>3509.7355015624998</v>
      </c>
    </row>
    <row r="39" spans="1:17" x14ac:dyDescent="0.25">
      <c r="A39" s="17" t="s">
        <v>42</v>
      </c>
      <c r="B39" s="17">
        <v>1.333</v>
      </c>
      <c r="C39" s="17">
        <v>0.8</v>
      </c>
      <c r="N39" s="17">
        <v>1333</v>
      </c>
      <c r="O39" s="17">
        <v>2569.4025359375</v>
      </c>
      <c r="P39" s="17">
        <v>800</v>
      </c>
      <c r="Q39" s="17">
        <v>2258.3460343749998</v>
      </c>
    </row>
    <row r="40" spans="1:17" x14ac:dyDescent="0.25">
      <c r="A40" s="17" t="s">
        <v>56</v>
      </c>
      <c r="B40" s="17">
        <v>2.6670000000000003</v>
      </c>
      <c r="C40" s="17">
        <v>2.133</v>
      </c>
      <c r="N40" s="17">
        <v>2667</v>
      </c>
      <c r="O40" s="17">
        <v>3292.1074359375002</v>
      </c>
      <c r="P40" s="17">
        <v>2133</v>
      </c>
      <c r="Q40" s="17">
        <v>2715.63385625</v>
      </c>
    </row>
    <row r="41" spans="1:17" x14ac:dyDescent="0.25">
      <c r="A41" s="17" t="s">
        <v>43</v>
      </c>
      <c r="B41" s="17">
        <v>3.2</v>
      </c>
      <c r="C41" s="17">
        <v>1.8</v>
      </c>
      <c r="N41" s="17">
        <v>3200</v>
      </c>
      <c r="O41" s="17">
        <v>3526.0530203124999</v>
      </c>
      <c r="P41" s="17">
        <v>1800</v>
      </c>
      <c r="Q41" s="17">
        <v>3274.4861078125</v>
      </c>
    </row>
  </sheetData>
  <sortState xmlns:xlrd2="http://schemas.microsoft.com/office/spreadsheetml/2017/richdata2" ref="A2:C41">
    <sortCondition ref="A3:A4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EC07-A989-49B0-AFFB-14C59306CCB5}">
  <dimension ref="A1:R41"/>
  <sheetViews>
    <sheetView tabSelected="1" workbookViewId="0">
      <selection activeCell="Q19" sqref="Q19"/>
    </sheetView>
  </sheetViews>
  <sheetFormatPr defaultRowHeight="15" x14ac:dyDescent="0.25"/>
  <cols>
    <col min="1" max="1" width="16.42578125" style="17" bestFit="1" customWidth="1"/>
    <col min="2" max="2" width="8.28515625" bestFit="1" customWidth="1"/>
    <col min="3" max="3" width="9.85546875" bestFit="1" customWidth="1"/>
    <col min="4" max="4" width="9.42578125" bestFit="1" customWidth="1"/>
    <col min="5" max="5" width="9.140625" bestFit="1" customWidth="1"/>
    <col min="6" max="6" width="11.5703125" style="1" bestFit="1" customWidth="1"/>
    <col min="7" max="7" width="8.42578125" style="1" bestFit="1" customWidth="1"/>
    <col min="8" max="8" width="10.42578125" bestFit="1" customWidth="1"/>
    <col min="9" max="9" width="11.5703125" bestFit="1" customWidth="1"/>
    <col min="10" max="10" width="9.140625" bestFit="1" customWidth="1"/>
    <col min="11" max="11" width="11.5703125" bestFit="1" customWidth="1"/>
    <col min="12" max="12" width="8.42578125" bestFit="1" customWidth="1"/>
    <col min="13" max="13" width="10.42578125" bestFit="1" customWidth="1"/>
    <col min="14" max="14" width="11.5703125" bestFit="1" customWidth="1"/>
    <col min="15" max="15" width="8" bestFit="1" customWidth="1"/>
    <col min="17" max="17" width="12.5703125" customWidth="1"/>
    <col min="18" max="18" width="12.140625" customWidth="1"/>
  </cols>
  <sheetData>
    <row r="1" spans="1:18" x14ac:dyDescent="0.25">
      <c r="A1" s="17" t="s">
        <v>59</v>
      </c>
      <c r="B1" t="s">
        <v>127</v>
      </c>
      <c r="C1" t="s">
        <v>128</v>
      </c>
      <c r="D1" t="s">
        <v>129</v>
      </c>
      <c r="E1" s="25" t="s">
        <v>117</v>
      </c>
      <c r="F1" s="25" t="s">
        <v>118</v>
      </c>
      <c r="G1" s="25" t="s">
        <v>119</v>
      </c>
      <c r="H1" s="25" t="s">
        <v>120</v>
      </c>
      <c r="I1" s="25" t="s">
        <v>121</v>
      </c>
      <c r="J1" s="25" t="s">
        <v>122</v>
      </c>
      <c r="K1" s="25" t="s">
        <v>123</v>
      </c>
      <c r="L1" s="25" t="s">
        <v>124</v>
      </c>
      <c r="M1" s="25" t="s">
        <v>125</v>
      </c>
      <c r="N1" s="25" t="s">
        <v>126</v>
      </c>
      <c r="O1" s="17"/>
      <c r="Q1" s="17"/>
      <c r="R1" s="17"/>
    </row>
    <row r="2" spans="1:18" x14ac:dyDescent="0.25">
      <c r="A2" s="17" t="s">
        <v>35</v>
      </c>
      <c r="B2">
        <v>322096</v>
      </c>
      <c r="C2">
        <v>1149150</v>
      </c>
      <c r="D2">
        <v>0.375</v>
      </c>
      <c r="E2" s="25">
        <v>2400</v>
      </c>
      <c r="F2" s="25">
        <v>4104.8660984375001</v>
      </c>
      <c r="G2" s="25">
        <v>445.81</v>
      </c>
      <c r="H2" s="25">
        <v>0.53834593212355031</v>
      </c>
      <c r="I2" s="25">
        <v>0.92076581916904054</v>
      </c>
      <c r="J2" s="25">
        <v>1067</v>
      </c>
      <c r="K2" s="25">
        <v>3621.3718109375</v>
      </c>
      <c r="L2" s="25">
        <v>436.15</v>
      </c>
      <c r="M2" s="25">
        <v>0.24464060529634299</v>
      </c>
      <c r="N2" s="25">
        <v>0.83030420977587982</v>
      </c>
      <c r="O2" s="9"/>
      <c r="Q2" s="37"/>
    </row>
    <row r="3" spans="1:18" x14ac:dyDescent="0.25">
      <c r="A3" s="17" t="s">
        <v>51</v>
      </c>
      <c r="B3">
        <v>322252</v>
      </c>
      <c r="C3">
        <v>1149108</v>
      </c>
      <c r="D3">
        <v>0.55600000000000005</v>
      </c>
      <c r="E3" s="25">
        <v>4496</v>
      </c>
      <c r="F3" s="25">
        <v>3419.9894421875001</v>
      </c>
      <c r="G3" s="25">
        <v>441.27</v>
      </c>
      <c r="H3" s="25">
        <v>1.0188773313390895</v>
      </c>
      <c r="I3" s="25">
        <v>0.77503329983626812</v>
      </c>
      <c r="J3" s="25">
        <v>2788</v>
      </c>
      <c r="K3" s="25">
        <v>2804.0482734375</v>
      </c>
      <c r="L3" s="25">
        <v>438.05</v>
      </c>
      <c r="M3" s="25">
        <v>0.6364570254537153</v>
      </c>
      <c r="N3" s="25">
        <v>0.64012059660712251</v>
      </c>
    </row>
    <row r="4" spans="1:18" x14ac:dyDescent="0.25">
      <c r="A4" s="17" t="s">
        <v>40</v>
      </c>
      <c r="B4">
        <v>322884</v>
      </c>
      <c r="C4">
        <v>1148911</v>
      </c>
      <c r="D4">
        <v>0.75</v>
      </c>
      <c r="E4" s="25">
        <v>5067</v>
      </c>
      <c r="F4" s="25">
        <v>10495.172850000001</v>
      </c>
      <c r="G4" s="25">
        <v>421.59</v>
      </c>
      <c r="H4" s="25">
        <v>1.2018786024336441</v>
      </c>
      <c r="I4" s="25">
        <v>2.4894264214046826</v>
      </c>
      <c r="J4" s="25">
        <v>3467</v>
      </c>
      <c r="K4" s="25">
        <v>9415.3216328125</v>
      </c>
      <c r="L4" s="25">
        <v>418.96</v>
      </c>
      <c r="M4" s="25">
        <v>0.82752530074470132</v>
      </c>
      <c r="N4" s="25">
        <v>2.2473080085956898</v>
      </c>
    </row>
    <row r="5" spans="1:18" x14ac:dyDescent="0.25">
      <c r="A5" s="17" t="s">
        <v>25</v>
      </c>
      <c r="B5">
        <v>322478</v>
      </c>
      <c r="C5">
        <v>1149165</v>
      </c>
      <c r="D5">
        <v>0.5</v>
      </c>
      <c r="E5" s="25">
        <v>3000</v>
      </c>
      <c r="F5" s="25">
        <v>5113.8161265625004</v>
      </c>
      <c r="G5" s="25">
        <v>441.09</v>
      </c>
      <c r="H5" s="25">
        <v>0.68013330612800116</v>
      </c>
      <c r="I5" s="25">
        <v>1.1593588896965474</v>
      </c>
      <c r="J5" s="25">
        <v>1800</v>
      </c>
      <c r="K5" s="25">
        <v>4266.7581124999997</v>
      </c>
      <c r="L5" s="25">
        <v>439.44</v>
      </c>
      <c r="M5" s="25">
        <v>0.40961223375204808</v>
      </c>
      <c r="N5" s="25">
        <v>0.97095351185599854</v>
      </c>
    </row>
    <row r="6" spans="1:18" x14ac:dyDescent="0.25">
      <c r="A6" s="17" t="s">
        <v>41</v>
      </c>
      <c r="B6">
        <v>322823</v>
      </c>
      <c r="C6">
        <v>1148971</v>
      </c>
      <c r="D6">
        <v>0.375</v>
      </c>
      <c r="E6" s="25">
        <v>3200</v>
      </c>
      <c r="F6" s="25">
        <v>5122.4033937499999</v>
      </c>
      <c r="G6" s="25">
        <v>432.1</v>
      </c>
      <c r="H6" s="25">
        <v>0.74056931265910664</v>
      </c>
      <c r="I6" s="25">
        <v>1.1854671126475353</v>
      </c>
      <c r="J6" s="25">
        <v>1333</v>
      </c>
      <c r="K6" s="25">
        <v>4257.4308890624998</v>
      </c>
      <c r="L6" s="25">
        <v>423.95</v>
      </c>
      <c r="M6" s="25">
        <v>0.31442387073947398</v>
      </c>
      <c r="N6" s="25">
        <v>1.0042294820291306</v>
      </c>
    </row>
    <row r="7" spans="1:18" x14ac:dyDescent="0.25">
      <c r="A7" s="17" t="s">
        <v>30</v>
      </c>
      <c r="B7">
        <v>321956</v>
      </c>
      <c r="C7">
        <v>1149049</v>
      </c>
      <c r="D7">
        <v>0.45100000000000001</v>
      </c>
      <c r="E7" s="25">
        <v>4213</v>
      </c>
      <c r="F7" s="25">
        <v>5311.8541515625002</v>
      </c>
      <c r="G7" s="25">
        <v>453.2</v>
      </c>
      <c r="H7" s="25">
        <v>0.92961165048543692</v>
      </c>
      <c r="I7" s="25">
        <v>1.1720772620393867</v>
      </c>
      <c r="J7" s="25">
        <v>2661</v>
      </c>
      <c r="K7" s="25">
        <v>4840.1555421875</v>
      </c>
      <c r="L7" s="25">
        <v>433.77</v>
      </c>
      <c r="M7" s="25">
        <v>0.61345874541807877</v>
      </c>
      <c r="N7" s="25">
        <v>1.1158345533779424</v>
      </c>
    </row>
    <row r="8" spans="1:18" x14ac:dyDescent="0.25">
      <c r="A8" s="17" t="s">
        <v>33</v>
      </c>
      <c r="B8">
        <v>321799</v>
      </c>
      <c r="C8">
        <v>1148871</v>
      </c>
      <c r="D8">
        <v>0.375</v>
      </c>
      <c r="E8" s="25">
        <v>2133</v>
      </c>
      <c r="F8" s="25">
        <v>4397.6120609375002</v>
      </c>
      <c r="G8" s="25">
        <v>445.63</v>
      </c>
      <c r="H8" s="25">
        <v>0.47864820591073309</v>
      </c>
      <c r="I8" s="25">
        <v>0.98683034376893386</v>
      </c>
      <c r="J8" s="25">
        <v>1600</v>
      </c>
      <c r="K8" s="25">
        <v>3603.7697968749999</v>
      </c>
      <c r="L8" s="25">
        <v>437.61</v>
      </c>
      <c r="M8" s="25">
        <v>0.36562235780717989</v>
      </c>
      <c r="N8" s="25">
        <v>0.82351175632983697</v>
      </c>
    </row>
    <row r="9" spans="1:18" x14ac:dyDescent="0.25">
      <c r="A9" s="17" t="s">
        <v>39</v>
      </c>
      <c r="B9">
        <v>321937</v>
      </c>
      <c r="C9">
        <v>1148961</v>
      </c>
      <c r="D9">
        <v>0.5</v>
      </c>
      <c r="E9" s="25">
        <v>3200</v>
      </c>
      <c r="F9" s="25">
        <v>4242.3735578124997</v>
      </c>
      <c r="G9" s="25">
        <v>446.63</v>
      </c>
      <c r="H9" s="25">
        <v>0.71647672570136356</v>
      </c>
      <c r="I9" s="25">
        <v>0.94986309871985752</v>
      </c>
      <c r="J9" s="25">
        <v>1400</v>
      </c>
      <c r="K9" s="25">
        <v>3746.3588374999999</v>
      </c>
      <c r="L9" s="25">
        <v>436.52</v>
      </c>
      <c r="M9" s="25">
        <v>0.32071840923669021</v>
      </c>
      <c r="N9" s="25">
        <v>0.85823303342343993</v>
      </c>
    </row>
    <row r="10" spans="1:18" x14ac:dyDescent="0.25">
      <c r="A10" s="17" t="s">
        <v>26</v>
      </c>
      <c r="B10">
        <v>322390</v>
      </c>
      <c r="C10">
        <v>1149205</v>
      </c>
      <c r="D10">
        <v>0.375</v>
      </c>
      <c r="E10" s="25">
        <v>2667</v>
      </c>
      <c r="F10" s="25">
        <v>4269.4129515625</v>
      </c>
      <c r="G10" s="25">
        <v>439.91</v>
      </c>
      <c r="H10" s="25">
        <v>0.60626037143961264</v>
      </c>
      <c r="I10" s="25">
        <v>0.97051964073617325</v>
      </c>
      <c r="J10" s="25">
        <v>1867.0000000000002</v>
      </c>
      <c r="K10" s="25">
        <v>3840.6643374999999</v>
      </c>
      <c r="L10" s="25">
        <v>432.32</v>
      </c>
      <c r="M10" s="25">
        <v>0.43185603256846788</v>
      </c>
      <c r="N10" s="25">
        <v>0.88838460804496666</v>
      </c>
    </row>
    <row r="11" spans="1:18" x14ac:dyDescent="0.25">
      <c r="A11" s="17" t="s">
        <v>54</v>
      </c>
      <c r="B11">
        <v>322311</v>
      </c>
      <c r="C11">
        <v>1148988</v>
      </c>
      <c r="D11">
        <v>0.56000000000000005</v>
      </c>
      <c r="E11" s="25">
        <v>3929</v>
      </c>
      <c r="F11" s="25">
        <v>1722.3965156249999</v>
      </c>
      <c r="G11" s="25">
        <v>436.84</v>
      </c>
      <c r="H11" s="25">
        <v>0.89941397307938842</v>
      </c>
      <c r="I11" s="25">
        <v>0.39428543989218023</v>
      </c>
      <c r="J11" s="25">
        <v>2679</v>
      </c>
      <c r="K11" s="25">
        <v>1488.8868562499999</v>
      </c>
      <c r="L11" s="25">
        <v>433.45</v>
      </c>
      <c r="M11" s="25">
        <v>0.61806436728573078</v>
      </c>
      <c r="N11" s="25">
        <v>0.34349679461298882</v>
      </c>
    </row>
    <row r="12" spans="1:18" x14ac:dyDescent="0.25">
      <c r="A12" s="17" t="s">
        <v>53</v>
      </c>
      <c r="B12">
        <v>322293</v>
      </c>
      <c r="C12">
        <v>1149131</v>
      </c>
      <c r="D12">
        <v>1</v>
      </c>
      <c r="E12" s="25">
        <v>4500</v>
      </c>
      <c r="F12" s="25">
        <v>4313.3453937499999</v>
      </c>
      <c r="G12" s="25">
        <v>437.66</v>
      </c>
      <c r="H12" s="25">
        <v>1.02819540282411</v>
      </c>
      <c r="I12" s="25">
        <v>0.98554708992140005</v>
      </c>
      <c r="J12" s="25">
        <v>3200</v>
      </c>
      <c r="K12" s="25">
        <v>3524.9185578124998</v>
      </c>
      <c r="L12" s="25">
        <v>432.52</v>
      </c>
      <c r="M12" s="25">
        <v>0.73985018033848149</v>
      </c>
      <c r="N12" s="25">
        <v>0.81497238458626187</v>
      </c>
    </row>
    <row r="13" spans="1:18" x14ac:dyDescent="0.25">
      <c r="A13" s="17" t="s">
        <v>44</v>
      </c>
      <c r="B13">
        <v>322009</v>
      </c>
      <c r="C13">
        <v>1149017</v>
      </c>
      <c r="D13">
        <v>0.5</v>
      </c>
      <c r="E13" s="25">
        <v>4400</v>
      </c>
      <c r="F13" s="25">
        <v>5138.9921906250001</v>
      </c>
      <c r="G13" s="25">
        <v>444.7</v>
      </c>
      <c r="H13" s="25">
        <v>0.98943107713064993</v>
      </c>
      <c r="I13" s="25">
        <v>1.1556087678491118</v>
      </c>
      <c r="J13" s="25">
        <v>3000</v>
      </c>
      <c r="K13" s="25">
        <v>4547.6633796875003</v>
      </c>
      <c r="L13" s="25">
        <v>432.87</v>
      </c>
      <c r="M13" s="25">
        <v>0.6930487213251092</v>
      </c>
      <c r="N13" s="25">
        <v>1.0505840967698155</v>
      </c>
    </row>
    <row r="14" spans="1:18" x14ac:dyDescent="0.25">
      <c r="A14" s="17" t="s">
        <v>38</v>
      </c>
      <c r="B14">
        <v>322341</v>
      </c>
      <c r="C14">
        <v>1149142</v>
      </c>
      <c r="D14">
        <v>0.375</v>
      </c>
      <c r="E14" s="25">
        <v>3200</v>
      </c>
      <c r="F14" s="25">
        <v>6248.7304875</v>
      </c>
      <c r="G14" s="25">
        <v>443.09</v>
      </c>
      <c r="H14" s="25">
        <v>0.72220090726488984</v>
      </c>
      <c r="I14" s="25">
        <v>1.4102621335394616</v>
      </c>
      <c r="J14" s="25">
        <v>2133</v>
      </c>
      <c r="K14" s="25">
        <v>5404.2690031250004</v>
      </c>
      <c r="L14" s="25">
        <v>433.04</v>
      </c>
      <c r="M14" s="25">
        <v>0.4925641973027895</v>
      </c>
      <c r="N14" s="25">
        <v>1.2479837897480601</v>
      </c>
    </row>
    <row r="15" spans="1:18" x14ac:dyDescent="0.25">
      <c r="A15" s="17" t="s">
        <v>24</v>
      </c>
      <c r="B15">
        <v>322514</v>
      </c>
      <c r="C15">
        <v>1148856</v>
      </c>
      <c r="D15">
        <v>0.5</v>
      </c>
      <c r="E15" s="25">
        <v>3600</v>
      </c>
      <c r="F15" s="25">
        <v>5358.3154140625002</v>
      </c>
      <c r="G15" s="25">
        <v>417.33</v>
      </c>
      <c r="H15" s="25">
        <v>0.86262669829631222</v>
      </c>
      <c r="I15" s="25">
        <v>1.2839516483508255</v>
      </c>
      <c r="J15" s="25">
        <v>2000</v>
      </c>
      <c r="K15" s="25">
        <v>4523.8875484375003</v>
      </c>
      <c r="L15" s="25">
        <v>409.39</v>
      </c>
      <c r="M15" s="25">
        <v>0.48853171792178612</v>
      </c>
      <c r="N15" s="25">
        <v>1.1050312778615747</v>
      </c>
    </row>
    <row r="16" spans="1:18" x14ac:dyDescent="0.25">
      <c r="A16" s="17" t="s">
        <v>34</v>
      </c>
      <c r="B16">
        <v>321857</v>
      </c>
      <c r="C16">
        <v>1148840</v>
      </c>
      <c r="D16">
        <v>0.5</v>
      </c>
      <c r="E16" s="25">
        <v>2400</v>
      </c>
      <c r="F16" s="25">
        <v>3517.2608624999998</v>
      </c>
      <c r="G16" s="25">
        <v>446.57</v>
      </c>
      <c r="H16" s="25">
        <v>0.53742974225765283</v>
      </c>
      <c r="I16" s="25">
        <v>0.78761691616096019</v>
      </c>
      <c r="J16" s="25">
        <v>1400</v>
      </c>
      <c r="K16" s="25">
        <v>3080.6017812499999</v>
      </c>
      <c r="L16" s="25">
        <v>439.24</v>
      </c>
      <c r="M16" s="25">
        <v>0.31873235588744198</v>
      </c>
      <c r="N16" s="25">
        <v>0.70134818806347332</v>
      </c>
    </row>
    <row r="17" spans="1:14" x14ac:dyDescent="0.25">
      <c r="A17" s="17" t="s">
        <v>23</v>
      </c>
      <c r="B17">
        <v>322598</v>
      </c>
      <c r="C17">
        <v>1148852</v>
      </c>
      <c r="D17">
        <v>0.5</v>
      </c>
      <c r="E17" s="25">
        <v>2400</v>
      </c>
      <c r="F17" s="25">
        <v>6176.5830640624999</v>
      </c>
      <c r="G17" s="25">
        <v>429.12</v>
      </c>
      <c r="H17" s="25">
        <v>0.5592841163310962</v>
      </c>
      <c r="I17" s="25">
        <v>1.4393603337207541</v>
      </c>
      <c r="J17" s="25">
        <v>1400</v>
      </c>
      <c r="K17" s="25">
        <v>5746.6116421875004</v>
      </c>
      <c r="L17" s="25">
        <v>422.36</v>
      </c>
      <c r="M17" s="25">
        <v>0.33147078321810775</v>
      </c>
      <c r="N17" s="25">
        <v>1.3605956156329908</v>
      </c>
    </row>
    <row r="18" spans="1:14" x14ac:dyDescent="0.25">
      <c r="A18" s="17" t="s">
        <v>58</v>
      </c>
      <c r="B18">
        <v>321729</v>
      </c>
      <c r="C18">
        <v>1148882</v>
      </c>
      <c r="D18">
        <v>0.375</v>
      </c>
      <c r="E18" s="25">
        <v>3200</v>
      </c>
      <c r="F18" s="25">
        <v>5660.14185</v>
      </c>
      <c r="G18" s="25">
        <v>445.69</v>
      </c>
      <c r="H18" s="25">
        <v>0.71798783908097563</v>
      </c>
      <c r="I18" s="25">
        <v>1.2699728174291549</v>
      </c>
      <c r="J18" s="25">
        <v>1867.0000000000002</v>
      </c>
      <c r="K18" s="25">
        <v>5160.2527140624998</v>
      </c>
      <c r="L18" s="25">
        <v>434.3</v>
      </c>
      <c r="M18" s="25">
        <v>0.42988717476398808</v>
      </c>
      <c r="N18" s="25">
        <v>1.1881770007051577</v>
      </c>
    </row>
    <row r="19" spans="1:14" x14ac:dyDescent="0.25">
      <c r="A19" s="17" t="s">
        <v>31</v>
      </c>
      <c r="B19">
        <v>321629</v>
      </c>
      <c r="C19">
        <v>1148974</v>
      </c>
      <c r="D19">
        <v>0.375</v>
      </c>
      <c r="E19" s="25">
        <v>2133</v>
      </c>
      <c r="F19" s="25">
        <v>3420.489478125</v>
      </c>
      <c r="G19" s="25">
        <v>451.54</v>
      </c>
      <c r="H19" s="25">
        <v>0.47238339903441551</v>
      </c>
      <c r="I19" s="25">
        <v>0.75751638351530315</v>
      </c>
      <c r="J19" s="25">
        <v>1333</v>
      </c>
      <c r="K19" s="25">
        <v>3084.8441187499998</v>
      </c>
      <c r="L19" s="25">
        <v>443.88</v>
      </c>
      <c r="M19" s="25">
        <v>0.30030638911417501</v>
      </c>
      <c r="N19" s="25">
        <v>0.6949725418468955</v>
      </c>
    </row>
    <row r="20" spans="1:14" x14ac:dyDescent="0.25">
      <c r="A20" s="17" t="s">
        <v>55</v>
      </c>
      <c r="B20">
        <v>322618</v>
      </c>
      <c r="C20">
        <v>1148922</v>
      </c>
      <c r="D20">
        <v>0.375</v>
      </c>
      <c r="E20" s="25">
        <v>3200</v>
      </c>
      <c r="F20" s="25">
        <v>8643.0959171875002</v>
      </c>
      <c r="G20" s="25">
        <v>433.84</v>
      </c>
      <c r="H20" s="25">
        <v>0.73759911488106222</v>
      </c>
      <c r="I20" s="25">
        <v>1.992231218234257</v>
      </c>
      <c r="J20" s="25">
        <v>2133</v>
      </c>
      <c r="K20" s="25">
        <v>7590.934015625</v>
      </c>
      <c r="L20" s="25">
        <v>430.69</v>
      </c>
      <c r="M20" s="25">
        <v>0.49525180524275003</v>
      </c>
      <c r="N20" s="25">
        <v>1.762505285849451</v>
      </c>
    </row>
    <row r="21" spans="1:14" x14ac:dyDescent="0.25">
      <c r="A21" s="17" t="s">
        <v>19</v>
      </c>
      <c r="B21">
        <v>321963</v>
      </c>
      <c r="C21">
        <v>1148719</v>
      </c>
      <c r="D21">
        <v>0.5</v>
      </c>
      <c r="E21" s="25">
        <v>2400</v>
      </c>
      <c r="F21" s="25">
        <v>6755.3348218749998</v>
      </c>
      <c r="G21" s="25">
        <v>440.17</v>
      </c>
      <c r="H21" s="25">
        <v>0.54524388304518712</v>
      </c>
      <c r="I21" s="25">
        <v>1.5347104123122886</v>
      </c>
      <c r="J21" s="25">
        <v>1600</v>
      </c>
      <c r="K21" s="25">
        <v>5996.8704859375002</v>
      </c>
      <c r="L21" s="25">
        <v>432.65</v>
      </c>
      <c r="M21" s="25">
        <v>0.36981393736276436</v>
      </c>
      <c r="N21" s="25">
        <v>1.3860789289119382</v>
      </c>
    </row>
    <row r="22" spans="1:14" x14ac:dyDescent="0.25">
      <c r="A22" s="17" t="s">
        <v>48</v>
      </c>
      <c r="B22">
        <v>321976</v>
      </c>
      <c r="C22">
        <v>1149293</v>
      </c>
      <c r="D22">
        <v>0.55600000000000005</v>
      </c>
      <c r="E22" s="25">
        <v>3957</v>
      </c>
      <c r="F22" s="25">
        <v>4389.9340234375004</v>
      </c>
      <c r="G22" s="25">
        <v>449.31</v>
      </c>
      <c r="H22" s="25">
        <v>0.8806837150297121</v>
      </c>
      <c r="I22" s="25">
        <v>0.97703902059546865</v>
      </c>
      <c r="J22" s="25">
        <v>2158</v>
      </c>
      <c r="K22" s="25">
        <v>3821.1388484375002</v>
      </c>
      <c r="L22" s="25">
        <v>434.95</v>
      </c>
      <c r="M22" s="25">
        <v>0.49614898264168295</v>
      </c>
      <c r="N22" s="25">
        <v>0.87852370351477183</v>
      </c>
    </row>
    <row r="23" spans="1:14" x14ac:dyDescent="0.25">
      <c r="A23" s="17" t="s">
        <v>50</v>
      </c>
      <c r="B23">
        <v>322184</v>
      </c>
      <c r="C23">
        <v>1149187</v>
      </c>
      <c r="D23">
        <v>0.375</v>
      </c>
      <c r="E23" s="25">
        <v>3200</v>
      </c>
      <c r="F23" s="25">
        <v>4243.2141968750002</v>
      </c>
      <c r="G23" s="25">
        <v>450.23</v>
      </c>
      <c r="H23" s="25">
        <v>0.71074783999289248</v>
      </c>
      <c r="I23" s="25">
        <v>0.94245478908002578</v>
      </c>
      <c r="J23" s="25">
        <v>2133</v>
      </c>
      <c r="K23" s="25">
        <v>3729.0626171875001</v>
      </c>
      <c r="L23" s="25">
        <v>439.64</v>
      </c>
      <c r="M23" s="25">
        <v>0.48516968428714408</v>
      </c>
      <c r="N23" s="25">
        <v>0.84820821972238658</v>
      </c>
    </row>
    <row r="24" spans="1:14" x14ac:dyDescent="0.25">
      <c r="A24" s="17" t="s">
        <v>37</v>
      </c>
      <c r="B24">
        <v>322057</v>
      </c>
      <c r="C24">
        <v>1149305</v>
      </c>
      <c r="D24">
        <v>0.75900000000000001</v>
      </c>
      <c r="E24" s="25">
        <v>5534</v>
      </c>
      <c r="F24" s="25">
        <v>5785.2821406249996</v>
      </c>
      <c r="G24" s="25">
        <v>444.23</v>
      </c>
      <c r="H24" s="25">
        <v>1.2457510748936362</v>
      </c>
      <c r="I24" s="25">
        <v>1.3023168495205184</v>
      </c>
      <c r="J24" s="25">
        <v>3294</v>
      </c>
      <c r="K24" s="25">
        <v>4973.5416156250003</v>
      </c>
      <c r="L24" s="25">
        <v>430.66</v>
      </c>
      <c r="M24" s="25">
        <v>0.76487252124645888</v>
      </c>
      <c r="N24" s="25">
        <v>1.1548650015383364</v>
      </c>
    </row>
    <row r="25" spans="1:14" x14ac:dyDescent="0.25">
      <c r="A25" s="17" t="s">
        <v>57</v>
      </c>
      <c r="B25">
        <v>321993</v>
      </c>
      <c r="C25">
        <v>1148736</v>
      </c>
      <c r="D25">
        <v>0.5</v>
      </c>
      <c r="E25" s="25">
        <v>2000</v>
      </c>
      <c r="F25" s="25">
        <v>3312.2456140625</v>
      </c>
      <c r="G25" s="25">
        <v>436.01</v>
      </c>
      <c r="H25" s="25">
        <v>0.45870507557166118</v>
      </c>
      <c r="I25" s="25">
        <v>0.75967193735522109</v>
      </c>
      <c r="J25" s="25">
        <v>1800</v>
      </c>
      <c r="K25" s="25">
        <v>2805.57940859375</v>
      </c>
      <c r="L25" s="25">
        <v>425.41</v>
      </c>
      <c r="M25" s="25">
        <v>0.42312122423074205</v>
      </c>
      <c r="N25" s="25">
        <v>0.65950010780041601</v>
      </c>
    </row>
    <row r="26" spans="1:14" x14ac:dyDescent="0.25">
      <c r="A26" s="17" t="s">
        <v>52</v>
      </c>
      <c r="B26">
        <v>322395</v>
      </c>
      <c r="C26">
        <v>1149124</v>
      </c>
      <c r="D26">
        <v>0.32500000000000001</v>
      </c>
      <c r="E26" s="25">
        <v>2462</v>
      </c>
      <c r="F26" s="25">
        <v>4267.2282593749997</v>
      </c>
      <c r="G26" s="25">
        <v>448.04</v>
      </c>
      <c r="H26" s="25">
        <v>0.54950450852602439</v>
      </c>
      <c r="I26" s="25">
        <v>0.952421270282787</v>
      </c>
      <c r="J26" s="25">
        <v>2154</v>
      </c>
      <c r="K26" s="25">
        <v>3627.7444968750001</v>
      </c>
      <c r="L26" s="25">
        <v>432.14</v>
      </c>
      <c r="M26" s="25">
        <v>0.49844957652612581</v>
      </c>
      <c r="N26" s="25">
        <v>0.83948361569745922</v>
      </c>
    </row>
    <row r="27" spans="1:14" x14ac:dyDescent="0.25">
      <c r="A27" s="17" t="s">
        <v>27</v>
      </c>
      <c r="B27">
        <v>321755</v>
      </c>
      <c r="C27">
        <v>1149401</v>
      </c>
      <c r="D27">
        <v>0.375</v>
      </c>
      <c r="E27" s="25">
        <v>3733</v>
      </c>
      <c r="F27" s="25">
        <v>5750.6095796874997</v>
      </c>
      <c r="G27" s="25">
        <v>439.06</v>
      </c>
      <c r="H27" s="25">
        <v>0.85022548171092782</v>
      </c>
      <c r="I27" s="25">
        <v>1.3097548352588482</v>
      </c>
      <c r="J27" s="25">
        <v>2667</v>
      </c>
      <c r="K27" s="25">
        <v>5032.7813703125003</v>
      </c>
      <c r="L27" s="25">
        <v>437.33</v>
      </c>
      <c r="M27" s="25">
        <v>0.60983696522077147</v>
      </c>
      <c r="N27" s="25">
        <v>1.1507971944098279</v>
      </c>
    </row>
    <row r="28" spans="1:14" x14ac:dyDescent="0.25">
      <c r="A28" s="17" t="s">
        <v>46</v>
      </c>
      <c r="B28">
        <v>321974</v>
      </c>
      <c r="C28">
        <v>1149120</v>
      </c>
      <c r="D28">
        <v>0.375</v>
      </c>
      <c r="E28" s="25">
        <v>4800</v>
      </c>
      <c r="F28" s="25">
        <v>2686.325684375</v>
      </c>
      <c r="G28" s="25">
        <v>449.96</v>
      </c>
      <c r="H28" s="25">
        <v>1.0667614899102145</v>
      </c>
      <c r="I28" s="25">
        <v>0.59701433113498981</v>
      </c>
      <c r="J28" s="25">
        <v>3733</v>
      </c>
      <c r="K28" s="25">
        <v>2358.7661609375</v>
      </c>
      <c r="L28" s="25">
        <v>436.35</v>
      </c>
      <c r="M28" s="25">
        <v>0.85550590122607995</v>
      </c>
      <c r="N28" s="25">
        <v>0.54056747128165461</v>
      </c>
    </row>
    <row r="29" spans="1:14" x14ac:dyDescent="0.25">
      <c r="A29" s="17" t="s">
        <v>45</v>
      </c>
      <c r="B29">
        <v>321845</v>
      </c>
      <c r="C29">
        <v>1149389</v>
      </c>
      <c r="D29">
        <v>0.375</v>
      </c>
      <c r="E29" s="25">
        <v>4800</v>
      </c>
      <c r="F29" s="25">
        <v>2554.2971031249999</v>
      </c>
      <c r="G29" s="25">
        <v>446.99</v>
      </c>
      <c r="H29" s="25">
        <v>1.0738495268350523</v>
      </c>
      <c r="I29" s="25">
        <v>0.57144390324727623</v>
      </c>
      <c r="J29" s="25">
        <v>3200</v>
      </c>
      <c r="K29" s="25">
        <v>2274.6925609374998</v>
      </c>
      <c r="L29" s="25">
        <v>438.61</v>
      </c>
      <c r="M29" s="25">
        <v>0.72957752901210637</v>
      </c>
      <c r="N29" s="25">
        <v>0.51861393058468785</v>
      </c>
    </row>
    <row r="30" spans="1:14" x14ac:dyDescent="0.25">
      <c r="A30" s="17" t="s">
        <v>22</v>
      </c>
      <c r="B30">
        <v>322235</v>
      </c>
      <c r="C30">
        <v>1148849</v>
      </c>
      <c r="D30">
        <v>0.375</v>
      </c>
      <c r="E30" s="25">
        <v>2667</v>
      </c>
      <c r="F30" s="25">
        <v>5840.3922843749997</v>
      </c>
      <c r="G30" s="25">
        <v>433.86</v>
      </c>
      <c r="H30" s="25">
        <v>0.61471442400774434</v>
      </c>
      <c r="I30" s="25">
        <v>1.3461467488072187</v>
      </c>
      <c r="J30" s="25">
        <v>1067</v>
      </c>
      <c r="K30" s="25">
        <v>5246.1889828125004</v>
      </c>
      <c r="L30" s="25">
        <v>425.07</v>
      </c>
      <c r="M30" s="25">
        <v>0.25101747947396902</v>
      </c>
      <c r="N30" s="25">
        <v>1.2341941286876281</v>
      </c>
    </row>
    <row r="31" spans="1:14" x14ac:dyDescent="0.25">
      <c r="A31" s="17" t="s">
        <v>32</v>
      </c>
      <c r="B31">
        <v>321604</v>
      </c>
      <c r="C31">
        <v>1149004</v>
      </c>
      <c r="D31">
        <v>0.55600000000000005</v>
      </c>
      <c r="E31" s="25">
        <v>3236.9999999999995</v>
      </c>
      <c r="F31" s="25">
        <v>4385.0701109375004</v>
      </c>
      <c r="G31" s="25">
        <v>450.08</v>
      </c>
      <c r="H31" s="25">
        <v>0.71920547458229633</v>
      </c>
      <c r="I31" s="25">
        <v>0.97428681810733653</v>
      </c>
      <c r="J31" s="25">
        <v>2518</v>
      </c>
      <c r="K31" s="25">
        <v>3903.2040796874999</v>
      </c>
      <c r="L31" s="25">
        <v>439.59</v>
      </c>
      <c r="M31" s="25">
        <v>0.57280647876430313</v>
      </c>
      <c r="N31" s="25">
        <v>0.88791921556165976</v>
      </c>
    </row>
    <row r="32" spans="1:14" x14ac:dyDescent="0.25">
      <c r="A32" s="17" t="s">
        <v>36</v>
      </c>
      <c r="B32">
        <v>321840</v>
      </c>
      <c r="C32">
        <v>1149021</v>
      </c>
      <c r="D32">
        <v>1</v>
      </c>
      <c r="E32" s="25">
        <v>2700</v>
      </c>
      <c r="F32" s="25">
        <v>4973.3861484375002</v>
      </c>
      <c r="G32" s="25">
        <v>446.7</v>
      </c>
      <c r="H32" s="25">
        <v>0.60443250503693757</v>
      </c>
      <c r="I32" s="25">
        <v>1.1133615734133646</v>
      </c>
      <c r="J32" s="25">
        <v>1900</v>
      </c>
      <c r="K32" s="25">
        <v>4448.2553687500003</v>
      </c>
      <c r="L32" s="25">
        <v>435.73</v>
      </c>
      <c r="M32" s="25">
        <v>0.43604984738255342</v>
      </c>
      <c r="N32" s="25">
        <v>1.0208742498221377</v>
      </c>
    </row>
    <row r="33" spans="1:14" x14ac:dyDescent="0.25">
      <c r="A33" s="17" t="s">
        <v>47</v>
      </c>
      <c r="B33">
        <v>321968</v>
      </c>
      <c r="C33">
        <v>1149177</v>
      </c>
      <c r="D33">
        <v>0.75</v>
      </c>
      <c r="E33" s="25">
        <v>3733</v>
      </c>
      <c r="F33" s="25">
        <v>3310.8881953125001</v>
      </c>
      <c r="G33" s="25">
        <v>448.34</v>
      </c>
      <c r="H33" s="25">
        <v>0.83262702413347023</v>
      </c>
      <c r="I33" s="25">
        <v>0.73847709223189995</v>
      </c>
      <c r="J33" s="25">
        <v>2533</v>
      </c>
      <c r="K33" s="25">
        <v>2953.0655921875</v>
      </c>
      <c r="L33" s="25">
        <v>435.61</v>
      </c>
      <c r="M33" s="25">
        <v>0.58148343701935212</v>
      </c>
      <c r="N33" s="25">
        <v>0.67791501393161313</v>
      </c>
    </row>
    <row r="34" spans="1:14" x14ac:dyDescent="0.25">
      <c r="A34" s="17" t="s">
        <v>29</v>
      </c>
      <c r="B34">
        <v>322585</v>
      </c>
      <c r="C34">
        <v>1149130</v>
      </c>
      <c r="D34">
        <v>0.75</v>
      </c>
      <c r="E34" s="25">
        <v>4533</v>
      </c>
      <c r="F34" s="25">
        <v>5984.4330375</v>
      </c>
      <c r="G34" s="25">
        <v>447.87</v>
      </c>
      <c r="H34" s="25">
        <v>1.0121240538549132</v>
      </c>
      <c r="I34" s="25">
        <v>1.3361986820952509</v>
      </c>
      <c r="J34" s="25">
        <v>2533</v>
      </c>
      <c r="K34" s="25">
        <v>5267.9615859374999</v>
      </c>
      <c r="L34" s="25">
        <v>441.5</v>
      </c>
      <c r="M34" s="25">
        <v>0.57372593431483576</v>
      </c>
      <c r="N34" s="25">
        <v>1.1931962822055493</v>
      </c>
    </row>
    <row r="35" spans="1:14" x14ac:dyDescent="0.25">
      <c r="A35" s="17" t="s">
        <v>21</v>
      </c>
      <c r="B35">
        <v>322257</v>
      </c>
      <c r="C35">
        <v>1148864</v>
      </c>
      <c r="D35">
        <v>0.375</v>
      </c>
      <c r="E35" s="25">
        <v>2133</v>
      </c>
      <c r="F35" s="25">
        <v>3358.0828781250002</v>
      </c>
      <c r="G35" s="25">
        <v>435.73</v>
      </c>
      <c r="H35" s="25">
        <v>0.48952332866683496</v>
      </c>
      <c r="I35" s="25">
        <v>0.77067975079177475</v>
      </c>
      <c r="J35" s="25">
        <v>1600</v>
      </c>
      <c r="K35" s="25">
        <v>3008.8568687500001</v>
      </c>
      <c r="L35" s="25">
        <v>426.6</v>
      </c>
      <c r="M35" s="25">
        <v>0.37505860290670417</v>
      </c>
      <c r="N35" s="25">
        <v>0.70531103346225976</v>
      </c>
    </row>
    <row r="36" spans="1:14" x14ac:dyDescent="0.25">
      <c r="A36" s="17" t="s">
        <v>18</v>
      </c>
      <c r="B36">
        <v>322432</v>
      </c>
      <c r="C36">
        <v>1149149</v>
      </c>
      <c r="D36">
        <v>0.5</v>
      </c>
      <c r="E36" s="25">
        <v>1600</v>
      </c>
      <c r="F36" s="25">
        <v>6674.3749718749996</v>
      </c>
      <c r="G36" s="25">
        <v>447.71</v>
      </c>
      <c r="H36" s="25">
        <v>0.35737419311607965</v>
      </c>
      <c r="I36" s="25">
        <v>1.4907808563299905</v>
      </c>
      <c r="J36" s="25">
        <v>600</v>
      </c>
      <c r="K36" s="25">
        <v>5848.7955906249999</v>
      </c>
      <c r="L36" s="25">
        <v>434.26</v>
      </c>
      <c r="M36" s="25">
        <v>0.1381660756228987</v>
      </c>
      <c r="N36" s="25">
        <v>1.3468418897952839</v>
      </c>
    </row>
    <row r="37" spans="1:14" x14ac:dyDescent="0.25">
      <c r="A37" s="17" t="s">
        <v>20</v>
      </c>
      <c r="B37">
        <v>321922</v>
      </c>
      <c r="C37">
        <v>1149316</v>
      </c>
      <c r="D37">
        <v>1</v>
      </c>
      <c r="E37" s="25">
        <v>2700</v>
      </c>
      <c r="F37" s="25">
        <v>4323.2709859375</v>
      </c>
      <c r="G37" s="25">
        <v>446.85</v>
      </c>
      <c r="H37" s="25">
        <v>0.60422960725075525</v>
      </c>
      <c r="I37" s="25">
        <v>0.96749938143392633</v>
      </c>
      <c r="J37" s="25">
        <v>1800</v>
      </c>
      <c r="K37" s="25">
        <v>3649.2890031249999</v>
      </c>
      <c r="L37" s="25">
        <v>432.44</v>
      </c>
      <c r="M37" s="25">
        <v>0.41624271575247435</v>
      </c>
      <c r="N37" s="25">
        <v>0.84388331401466099</v>
      </c>
    </row>
    <row r="38" spans="1:14" x14ac:dyDescent="0.25">
      <c r="A38" s="17" t="s">
        <v>49</v>
      </c>
      <c r="B38">
        <v>322138</v>
      </c>
      <c r="C38">
        <v>1149172</v>
      </c>
      <c r="D38">
        <v>0.375</v>
      </c>
      <c r="E38" s="25">
        <v>3467</v>
      </c>
      <c r="F38" s="25">
        <v>4171.7872687500003</v>
      </c>
      <c r="G38" s="25">
        <v>443.75</v>
      </c>
      <c r="H38" s="25">
        <v>0.78129577464788735</v>
      </c>
      <c r="I38" s="25">
        <v>0.94012107464788741</v>
      </c>
      <c r="J38" s="25">
        <v>1867.0000000000002</v>
      </c>
      <c r="K38" s="25">
        <v>3509.7355015624998</v>
      </c>
      <c r="L38" s="25">
        <v>432.32</v>
      </c>
      <c r="M38" s="25">
        <v>0.43185603256846788</v>
      </c>
      <c r="N38" s="25">
        <v>0.81183741246356866</v>
      </c>
    </row>
    <row r="39" spans="1:14" x14ac:dyDescent="0.25">
      <c r="A39" s="17" t="s">
        <v>42</v>
      </c>
      <c r="B39">
        <v>322065</v>
      </c>
      <c r="C39">
        <v>1148860</v>
      </c>
      <c r="D39">
        <v>0.375</v>
      </c>
      <c r="E39" s="25">
        <v>1333</v>
      </c>
      <c r="F39" s="25">
        <v>2569.4025359375</v>
      </c>
      <c r="G39" s="25">
        <v>440.81</v>
      </c>
      <c r="H39" s="25">
        <v>0.30239785848778383</v>
      </c>
      <c r="I39" s="25">
        <v>0.58288208886765269</v>
      </c>
      <c r="J39" s="25">
        <v>800</v>
      </c>
      <c r="K39" s="25">
        <v>2258.3460343749998</v>
      </c>
      <c r="L39" s="25">
        <v>423.08</v>
      </c>
      <c r="M39" s="25">
        <v>0.18908953389429894</v>
      </c>
      <c r="N39" s="25">
        <v>0.5337869987650089</v>
      </c>
    </row>
    <row r="40" spans="1:14" x14ac:dyDescent="0.25">
      <c r="A40" s="17" t="s">
        <v>56</v>
      </c>
      <c r="B40">
        <v>322504</v>
      </c>
      <c r="C40">
        <v>1148902</v>
      </c>
      <c r="D40">
        <v>0.375</v>
      </c>
      <c r="E40" s="25">
        <v>2667</v>
      </c>
      <c r="F40" s="25">
        <v>3292.1074359375002</v>
      </c>
      <c r="G40" s="25">
        <v>432.35</v>
      </c>
      <c r="H40" s="25">
        <v>0.61686133919278363</v>
      </c>
      <c r="I40" s="25">
        <v>0.76144499501272123</v>
      </c>
      <c r="J40" s="25">
        <v>2133</v>
      </c>
      <c r="K40" s="25">
        <v>2715.63385625</v>
      </c>
      <c r="L40" s="25">
        <v>425.78</v>
      </c>
      <c r="M40" s="25">
        <v>0.50096293860679231</v>
      </c>
      <c r="N40" s="25">
        <v>0.63780211758419847</v>
      </c>
    </row>
    <row r="41" spans="1:14" x14ac:dyDescent="0.25">
      <c r="A41" s="17" t="s">
        <v>43</v>
      </c>
      <c r="B41">
        <v>322099</v>
      </c>
      <c r="C41">
        <v>1148904</v>
      </c>
      <c r="D41">
        <v>0.5</v>
      </c>
      <c r="E41" s="25">
        <v>3200</v>
      </c>
      <c r="F41" s="25">
        <v>3526.0530203124999</v>
      </c>
      <c r="G41" s="25">
        <v>438.75</v>
      </c>
      <c r="H41" s="25">
        <v>0.72934472934472938</v>
      </c>
      <c r="I41" s="25">
        <v>0.80365880804843304</v>
      </c>
      <c r="J41" s="25">
        <v>1800</v>
      </c>
      <c r="K41" s="25">
        <v>3274.4861078125</v>
      </c>
      <c r="L41" s="25">
        <v>427.33</v>
      </c>
      <c r="M41" s="25">
        <v>0.42122013432242061</v>
      </c>
      <c r="N41" s="25">
        <v>0.76626637676093412</v>
      </c>
    </row>
  </sheetData>
  <sortState xmlns:xlrd2="http://schemas.microsoft.com/office/spreadsheetml/2017/richdata2" ref="E2:G42">
    <sortCondition ref="E2:E42"/>
  </sortState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Discharge</vt:lpstr>
      <vt:lpstr> Seasonal Scheme Data</vt:lpstr>
      <vt:lpstr>ETa</vt:lpstr>
      <vt:lpstr>Equity</vt:lpstr>
      <vt:lpstr>Uniformity</vt:lpstr>
      <vt:lpstr>Adequacy</vt:lpstr>
      <vt:lpstr>RWS +OCR + DF</vt:lpstr>
      <vt:lpstr>LP</vt:lpstr>
      <vt:lpstr>CWP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Yilkal Gebeyehu</dc:creator>
  <cp:lastModifiedBy>Yilkal Gebeyehu</cp:lastModifiedBy>
  <dcterms:created xsi:type="dcterms:W3CDTF">2015-06-05T18:17:20Z</dcterms:created>
  <dcterms:modified xsi:type="dcterms:W3CDTF">2024-06-08T04:26:20Z</dcterms:modified>
</cp:coreProperties>
</file>