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caiyilun/Desktop/MINI#3/"/>
    </mc:Choice>
  </mc:AlternateContent>
  <xr:revisionPtr revIDLastSave="0" documentId="13_ncr:1_{44611BA3-7E5C-E947-9844-F6622659D0F1}" xr6:coauthVersionLast="45" xr6:coauthVersionMax="45" xr10:uidLastSave="{00000000-0000-0000-0000-000000000000}"/>
  <bookViews>
    <workbookView xWindow="1140" yWindow="460" windowWidth="25040" windowHeight="14280" activeTab="3" xr2:uid="{B6232980-A37B-6749-8529-911FF1BE497C}"/>
  </bookViews>
  <sheets>
    <sheet name="career_sector_original data" sheetId="3" r:id="rId1"/>
    <sheet name="career_sector_random cluster" sheetId="1" r:id="rId2"/>
    <sheet name="career_sector_solved cluster" sheetId="2" r:id="rId3"/>
    <sheet name="Sheet4" sheetId="7" r:id="rId4"/>
  </sheets>
  <definedNames>
    <definedName name="cluster_data">'career_sector_random cluster'!$A$17:$Q$37</definedName>
    <definedName name="clusterdata">'career_sector_random cluster'!$A$13:$N$33</definedName>
    <definedName name="solver_adj" localSheetId="1" hidden="1">'career_sector_random cluster'!$C$3:$C$5</definedName>
    <definedName name="solver_adj" localSheetId="2" hidden="1">'career_sector_solved cluster'!$C$3:$C$5</definedName>
    <definedName name="solver_cvg" localSheetId="1" hidden="1">0.0001</definedName>
    <definedName name="solver_cvg" localSheetId="2" hidden="1">0.0001</definedName>
    <definedName name="solver_drv" localSheetId="1" hidden="1">1</definedName>
    <definedName name="solver_drv" localSheetId="2" hidden="1">1</definedName>
    <definedName name="solver_eng" localSheetId="1" hidden="1">3</definedName>
    <definedName name="solver_eng" localSheetId="2" hidden="1">3</definedName>
    <definedName name="solver_itr" localSheetId="1" hidden="1">2147483647</definedName>
    <definedName name="solver_itr" localSheetId="2" hidden="1">2147483647</definedName>
    <definedName name="solver_lhs1" localSheetId="1" hidden="1">'career_sector_random cluster'!$C$3:$C$5</definedName>
    <definedName name="solver_lhs1" localSheetId="2" hidden="1">'career_sector_solved cluster'!$C$3:$C$5</definedName>
    <definedName name="solver_lhs2" localSheetId="1" hidden="1">'career_sector_random cluster'!$C$3:$C$5</definedName>
    <definedName name="solver_lhs2" localSheetId="2" hidden="1">'career_sector_solved cluster'!$C$3:$C$5</definedName>
    <definedName name="solver_lhs3" localSheetId="1" hidden="1">'career_sector_random cluster'!$C$3:$C$5</definedName>
    <definedName name="solver_lhs3" localSheetId="2" hidden="1">'career_sector_solved cluster'!$C$3:$C$5</definedName>
    <definedName name="solver_lin" localSheetId="1" hidden="1">2</definedName>
    <definedName name="solver_lin" localSheetId="2" hidden="1">2</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1</definedName>
    <definedName name="solver_neg" localSheetId="2" hidden="1">1</definedName>
    <definedName name="solver_nod" localSheetId="1" hidden="1">2147483647</definedName>
    <definedName name="solver_nod" localSheetId="2" hidden="1">2147483647</definedName>
    <definedName name="solver_num" localSheetId="1" hidden="1">3</definedName>
    <definedName name="solver_num" localSheetId="2" hidden="1">3</definedName>
    <definedName name="solver_opt" localSheetId="1" hidden="1">'career_sector_random cluster'!$M$5</definedName>
    <definedName name="solver_opt" localSheetId="2" hidden="1">'career_sector_solved cluster'!$M$5</definedName>
    <definedName name="solver_pre" localSheetId="1" hidden="1">0.000001</definedName>
    <definedName name="solver_pre" localSheetId="2" hidden="1">0.000001</definedName>
    <definedName name="solver_rbv" localSheetId="1" hidden="1">1</definedName>
    <definedName name="solver_rbv" localSheetId="2" hidden="1">1</definedName>
    <definedName name="solver_rel1" localSheetId="1" hidden="1">1</definedName>
    <definedName name="solver_rel1" localSheetId="2" hidden="1">1</definedName>
    <definedName name="solver_rel2" localSheetId="1" hidden="1">4</definedName>
    <definedName name="solver_rel2" localSheetId="2" hidden="1">4</definedName>
    <definedName name="solver_rel3" localSheetId="1" hidden="1">3</definedName>
    <definedName name="solver_rel3" localSheetId="2" hidden="1">3</definedName>
    <definedName name="solver_rhs1" localSheetId="1" hidden="1">21</definedName>
    <definedName name="solver_rhs1" localSheetId="2" hidden="1">21</definedName>
    <definedName name="solver_rhs2" localSheetId="1" hidden="1">integer</definedName>
    <definedName name="solver_rhs2" localSheetId="2" hidden="1">integer</definedName>
    <definedName name="solver_rhs3" localSheetId="1" hidden="1">1</definedName>
    <definedName name="solver_rhs3" localSheetId="2" hidden="1">1</definedName>
    <definedName name="solver_rlx" localSheetId="1" hidden="1">1</definedName>
    <definedName name="solver_rlx" localSheetId="2" hidden="1">2</definedName>
    <definedName name="solver_rsd" localSheetId="1" hidden="1">0</definedName>
    <definedName name="solver_rsd" localSheetId="2" hidden="1">0</definedName>
    <definedName name="solver_scl" localSheetId="1" hidden="1">2</definedName>
    <definedName name="solver_scl" localSheetId="2" hidden="1">1</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0.01</definedName>
    <definedName name="solver_tol" localSheetId="2" hidden="1">0.01</definedName>
    <definedName name="solver_typ" localSheetId="1" hidden="1">1</definedName>
    <definedName name="solver_typ" localSheetId="2" hidden="1">2</definedName>
    <definedName name="solver_val" localSheetId="1" hidden="1">0</definedName>
    <definedName name="solver_val" localSheetId="2" hidden="1">0</definedName>
    <definedName name="solver_ver" localSheetId="1" hidden="1">2</definedName>
    <definedName name="solver_ver" localSheetId="2"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 i="7" l="1"/>
  <c r="E6" i="7"/>
  <c r="F6" i="7"/>
  <c r="G6" i="7"/>
  <c r="H6" i="7"/>
  <c r="I6" i="7"/>
  <c r="C6" i="7"/>
  <c r="I4" i="7"/>
  <c r="I5" i="7"/>
  <c r="I3" i="7"/>
  <c r="J6" i="1"/>
  <c r="H9" i="2" l="1"/>
  <c r="G9" i="2"/>
  <c r="F9" i="2"/>
  <c r="E9" i="2"/>
  <c r="D9" i="2"/>
  <c r="C9" i="2"/>
  <c r="H8" i="2"/>
  <c r="N32" i="2" s="1"/>
  <c r="G8" i="2"/>
  <c r="F8" i="2"/>
  <c r="E8" i="2"/>
  <c r="D8" i="2"/>
  <c r="J32" i="2" s="1"/>
  <c r="C8" i="2"/>
  <c r="I31" i="2" s="1"/>
  <c r="J5" i="2"/>
  <c r="I5" i="2"/>
  <c r="H5" i="2"/>
  <c r="G5" i="2"/>
  <c r="F5" i="2"/>
  <c r="E5" i="2"/>
  <c r="D5" i="2"/>
  <c r="J4" i="2"/>
  <c r="I4" i="2"/>
  <c r="H4" i="2"/>
  <c r="G4" i="2"/>
  <c r="F4" i="2"/>
  <c r="E4" i="2"/>
  <c r="D4" i="2"/>
  <c r="J3" i="2"/>
  <c r="I3" i="2"/>
  <c r="H3" i="2"/>
  <c r="G3" i="2"/>
  <c r="F3" i="2"/>
  <c r="E3" i="2"/>
  <c r="D3" i="2"/>
  <c r="M31" i="2" l="1"/>
  <c r="K33" i="2"/>
  <c r="L13" i="2"/>
  <c r="J15" i="2"/>
  <c r="I18" i="2"/>
  <c r="M22" i="2"/>
  <c r="K28" i="2"/>
  <c r="I14" i="2"/>
  <c r="I16" i="2"/>
  <c r="M18" i="2"/>
  <c r="K24" i="2"/>
  <c r="I30" i="2"/>
  <c r="K14" i="2"/>
  <c r="K16" i="2"/>
  <c r="K20" i="2"/>
  <c r="I26" i="2"/>
  <c r="M30" i="2"/>
  <c r="M14" i="2"/>
  <c r="M16" i="2"/>
  <c r="I22" i="2"/>
  <c r="M26" i="2"/>
  <c r="K32" i="2"/>
  <c r="L30" i="2"/>
  <c r="L26" i="2"/>
  <c r="L22" i="2"/>
  <c r="L18" i="2"/>
  <c r="L14" i="2"/>
  <c r="L31" i="2"/>
  <c r="L27" i="2"/>
  <c r="L23" i="2"/>
  <c r="L19" i="2"/>
  <c r="L15" i="2"/>
  <c r="L21" i="2"/>
  <c r="L17" i="2"/>
  <c r="L32" i="2"/>
  <c r="L28" i="2"/>
  <c r="L24" i="2"/>
  <c r="L20" i="2"/>
  <c r="L16" i="2"/>
  <c r="L33" i="2"/>
  <c r="L29" i="2"/>
  <c r="L25" i="2"/>
  <c r="J31" i="2"/>
  <c r="J27" i="2"/>
  <c r="J23" i="2"/>
  <c r="J19" i="2"/>
  <c r="N19" i="2"/>
  <c r="N31" i="2"/>
  <c r="N27" i="2"/>
  <c r="N23" i="2"/>
  <c r="N15" i="2"/>
  <c r="I13" i="2"/>
  <c r="M13" i="2"/>
  <c r="J14" i="2"/>
  <c r="N14" i="2"/>
  <c r="K15" i="2"/>
  <c r="I17" i="2"/>
  <c r="M17" i="2"/>
  <c r="J18" i="2"/>
  <c r="N18" i="2"/>
  <c r="K19" i="2"/>
  <c r="I21" i="2"/>
  <c r="M21" i="2"/>
  <c r="J22" i="2"/>
  <c r="N22" i="2"/>
  <c r="K23" i="2"/>
  <c r="I25" i="2"/>
  <c r="M25" i="2"/>
  <c r="J26" i="2"/>
  <c r="N26" i="2"/>
  <c r="K27" i="2"/>
  <c r="I29" i="2"/>
  <c r="M29" i="2"/>
  <c r="J30" i="2"/>
  <c r="N30" i="2"/>
  <c r="K31" i="2"/>
  <c r="I33" i="2"/>
  <c r="M33" i="2"/>
  <c r="J13" i="2"/>
  <c r="N13" i="2"/>
  <c r="J17" i="2"/>
  <c r="N17" i="2"/>
  <c r="K18" i="2"/>
  <c r="I20" i="2"/>
  <c r="M20" i="2"/>
  <c r="J21" i="2"/>
  <c r="N21" i="2"/>
  <c r="K22" i="2"/>
  <c r="I24" i="2"/>
  <c r="M24" i="2"/>
  <c r="J25" i="2"/>
  <c r="N25" i="2"/>
  <c r="K26" i="2"/>
  <c r="I28" i="2"/>
  <c r="M28" i="2"/>
  <c r="J29" i="2"/>
  <c r="N29" i="2"/>
  <c r="K30" i="2"/>
  <c r="I32" i="2"/>
  <c r="M32" i="2"/>
  <c r="J33" i="2"/>
  <c r="N33" i="2"/>
  <c r="K13" i="2"/>
  <c r="I15" i="2"/>
  <c r="M15" i="2"/>
  <c r="J16" i="2"/>
  <c r="N16" i="2"/>
  <c r="K17" i="2"/>
  <c r="I19" i="2"/>
  <c r="M19" i="2"/>
  <c r="J20" i="2"/>
  <c r="N20" i="2"/>
  <c r="K21" i="2"/>
  <c r="I23" i="2"/>
  <c r="M23" i="2"/>
  <c r="J24" i="2"/>
  <c r="N24" i="2"/>
  <c r="K25" i="2"/>
  <c r="I27" i="2"/>
  <c r="M27" i="2"/>
  <c r="J28" i="2"/>
  <c r="N28" i="2"/>
  <c r="K29" i="2"/>
  <c r="D4" i="1"/>
  <c r="D5" i="1"/>
  <c r="D3" i="1"/>
  <c r="O26" i="2" l="1"/>
  <c r="O16" i="2"/>
  <c r="O30" i="2"/>
  <c r="Q26" i="2"/>
  <c r="O18" i="2"/>
  <c r="Q31" i="2"/>
  <c r="P30" i="2"/>
  <c r="Q14" i="2"/>
  <c r="O22" i="2"/>
  <c r="Q15" i="2"/>
  <c r="P15" i="2"/>
  <c r="O15" i="2"/>
  <c r="O29" i="2"/>
  <c r="Q29" i="2"/>
  <c r="P29" i="2"/>
  <c r="P16" i="2"/>
  <c r="Q22" i="2"/>
  <c r="P14" i="2"/>
  <c r="Q16" i="2"/>
  <c r="Q27" i="2"/>
  <c r="P27" i="2"/>
  <c r="O27" i="2"/>
  <c r="Q32" i="2"/>
  <c r="P32" i="2"/>
  <c r="O32" i="2"/>
  <c r="Q24" i="2"/>
  <c r="P24" i="2"/>
  <c r="O24" i="2"/>
  <c r="O25" i="2"/>
  <c r="P25" i="2"/>
  <c r="Q25" i="2"/>
  <c r="Q18" i="2"/>
  <c r="O13" i="2"/>
  <c r="Q13" i="2"/>
  <c r="P13" i="2"/>
  <c r="P22" i="2"/>
  <c r="P18" i="2"/>
  <c r="O31" i="2"/>
  <c r="Q23" i="2"/>
  <c r="P23" i="2"/>
  <c r="O23" i="2"/>
  <c r="O21" i="2"/>
  <c r="Q21" i="2"/>
  <c r="P21" i="2"/>
  <c r="Q30" i="2"/>
  <c r="P26" i="2"/>
  <c r="R26" i="2" s="1"/>
  <c r="S26" i="2" s="1"/>
  <c r="P31" i="2"/>
  <c r="Q19" i="2"/>
  <c r="P19" i="2"/>
  <c r="O19" i="2"/>
  <c r="O28" i="2"/>
  <c r="Q28" i="2"/>
  <c r="P28" i="2"/>
  <c r="Q20" i="2"/>
  <c r="P20" i="2"/>
  <c r="O20" i="2"/>
  <c r="O33" i="2"/>
  <c r="Q33" i="2"/>
  <c r="P33" i="2"/>
  <c r="O17" i="2"/>
  <c r="Q17" i="2"/>
  <c r="P17" i="2"/>
  <c r="O14" i="2"/>
  <c r="H9" i="1"/>
  <c r="G9" i="1"/>
  <c r="F9" i="1"/>
  <c r="E9" i="1"/>
  <c r="D9" i="1"/>
  <c r="C9" i="1"/>
  <c r="H8" i="1"/>
  <c r="G8" i="1"/>
  <c r="F8" i="1"/>
  <c r="E8" i="1"/>
  <c r="D8" i="1"/>
  <c r="C8" i="1"/>
  <c r="Q51" i="2" l="1"/>
  <c r="M51" i="2"/>
  <c r="E51" i="2"/>
  <c r="P51" i="2"/>
  <c r="L51" i="2"/>
  <c r="R51" i="2"/>
  <c r="N51" i="2"/>
  <c r="J51" i="2"/>
  <c r="F51" i="2"/>
  <c r="O51" i="2"/>
  <c r="H51" i="2"/>
  <c r="K51" i="2"/>
  <c r="D51" i="2"/>
  <c r="I51" i="2"/>
  <c r="C51" i="2"/>
  <c r="B51" i="2"/>
  <c r="S51" i="2"/>
  <c r="G51" i="2"/>
  <c r="R30" i="2"/>
  <c r="S30" i="2" s="1"/>
  <c r="R18" i="2"/>
  <c r="S18" i="2" s="1"/>
  <c r="R23" i="2"/>
  <c r="S23" i="2" s="1"/>
  <c r="R13" i="2"/>
  <c r="R25" i="2"/>
  <c r="S25" i="2" s="1"/>
  <c r="R32" i="2"/>
  <c r="S32" i="2" s="1"/>
  <c r="R29" i="2"/>
  <c r="S29" i="2" s="1"/>
  <c r="R20" i="2"/>
  <c r="S20" i="2" s="1"/>
  <c r="R16" i="2"/>
  <c r="S16" i="2" s="1"/>
  <c r="R22" i="2"/>
  <c r="S22" i="2" s="1"/>
  <c r="R33" i="2"/>
  <c r="S33" i="2" s="1"/>
  <c r="R31" i="2"/>
  <c r="S31" i="2" s="1"/>
  <c r="R17" i="2"/>
  <c r="S17" i="2" s="1"/>
  <c r="R14" i="2"/>
  <c r="S14" i="2" s="1"/>
  <c r="R28" i="2"/>
  <c r="S28" i="2" s="1"/>
  <c r="R24" i="2"/>
  <c r="S24" i="2" s="1"/>
  <c r="R19" i="2"/>
  <c r="S19" i="2" s="1"/>
  <c r="R21" i="2"/>
  <c r="S21" i="2" s="1"/>
  <c r="R27" i="2"/>
  <c r="S27" i="2" s="1"/>
  <c r="R15" i="2"/>
  <c r="S15" i="2" s="1"/>
  <c r="M15" i="1"/>
  <c r="M19" i="1"/>
  <c r="I3" i="1" s="1"/>
  <c r="M23" i="1"/>
  <c r="M27" i="1"/>
  <c r="M31" i="1"/>
  <c r="M16" i="1"/>
  <c r="M20" i="1"/>
  <c r="M24" i="1"/>
  <c r="M28" i="1"/>
  <c r="M21" i="1"/>
  <c r="M32" i="1"/>
  <c r="M17" i="1"/>
  <c r="M25" i="1"/>
  <c r="M26" i="1"/>
  <c r="I4" i="1" s="1"/>
  <c r="M14" i="1"/>
  <c r="M29" i="1"/>
  <c r="M13" i="1"/>
  <c r="M18" i="1"/>
  <c r="M30" i="1"/>
  <c r="M22" i="1"/>
  <c r="M33" i="1"/>
  <c r="I5" i="1" s="1"/>
  <c r="J14" i="1"/>
  <c r="J18" i="1"/>
  <c r="J22" i="1"/>
  <c r="J26" i="1"/>
  <c r="F4" i="1" s="1"/>
  <c r="J30" i="1"/>
  <c r="J15" i="1"/>
  <c r="J23" i="1"/>
  <c r="J31" i="1"/>
  <c r="J19" i="1"/>
  <c r="F3" i="1" s="1"/>
  <c r="J27" i="1"/>
  <c r="J33" i="1"/>
  <c r="F5" i="1" s="1"/>
  <c r="J21" i="1"/>
  <c r="J29" i="1"/>
  <c r="J13" i="1"/>
  <c r="J16" i="1"/>
  <c r="J24" i="1"/>
  <c r="J32" i="1"/>
  <c r="J17" i="1"/>
  <c r="J25" i="1"/>
  <c r="J20" i="1"/>
  <c r="J28" i="1"/>
  <c r="K14" i="1"/>
  <c r="K19" i="1"/>
  <c r="G3" i="1" s="1"/>
  <c r="K23" i="1"/>
  <c r="K27" i="1"/>
  <c r="K31" i="1"/>
  <c r="K13" i="1"/>
  <c r="K20" i="1"/>
  <c r="K28" i="1"/>
  <c r="K15" i="1"/>
  <c r="K24" i="1"/>
  <c r="K32" i="1"/>
  <c r="K17" i="1"/>
  <c r="K26" i="1"/>
  <c r="G4" i="1" s="1"/>
  <c r="K21" i="1"/>
  <c r="K29" i="1"/>
  <c r="K18" i="1"/>
  <c r="K22" i="1"/>
  <c r="K30" i="1"/>
  <c r="K16" i="1"/>
  <c r="K25" i="1"/>
  <c r="K33" i="1"/>
  <c r="G5" i="1" s="1"/>
  <c r="I15" i="1"/>
  <c r="I19" i="1"/>
  <c r="I23" i="1"/>
  <c r="I27" i="1"/>
  <c r="I31" i="1"/>
  <c r="I13" i="1"/>
  <c r="I20" i="1"/>
  <c r="I28" i="1"/>
  <c r="I16" i="1"/>
  <c r="I24" i="1"/>
  <c r="I32" i="1"/>
  <c r="I18" i="1"/>
  <c r="I26" i="1"/>
  <c r="I21" i="1"/>
  <c r="I29" i="1"/>
  <c r="I14" i="1"/>
  <c r="I22" i="1"/>
  <c r="I30" i="1"/>
  <c r="I17" i="1"/>
  <c r="I25" i="1"/>
  <c r="I33" i="1"/>
  <c r="N15" i="1"/>
  <c r="N19" i="1"/>
  <c r="J3" i="1" s="1"/>
  <c r="N23" i="1"/>
  <c r="N27" i="1"/>
  <c r="N31" i="1"/>
  <c r="N16" i="1"/>
  <c r="N20" i="1"/>
  <c r="N24" i="1"/>
  <c r="N28" i="1"/>
  <c r="N32" i="1"/>
  <c r="N17" i="1"/>
  <c r="N21" i="1"/>
  <c r="N25" i="1"/>
  <c r="N33" i="1"/>
  <c r="J5" i="1" s="1"/>
  <c r="N29" i="1"/>
  <c r="N14" i="1"/>
  <c r="N30" i="1"/>
  <c r="N18" i="1"/>
  <c r="N22" i="1"/>
  <c r="N13" i="1"/>
  <c r="N26" i="1"/>
  <c r="J4" i="1" s="1"/>
  <c r="L15" i="1"/>
  <c r="L19" i="1"/>
  <c r="H3" i="1" s="1"/>
  <c r="L23" i="1"/>
  <c r="L27" i="1"/>
  <c r="L31" i="1"/>
  <c r="L16" i="1"/>
  <c r="L24" i="1"/>
  <c r="L32" i="1"/>
  <c r="L13" i="1"/>
  <c r="L20" i="1"/>
  <c r="L28" i="1"/>
  <c r="L14" i="1"/>
  <c r="L22" i="1"/>
  <c r="L30" i="1"/>
  <c r="L17" i="1"/>
  <c r="L25" i="1"/>
  <c r="L33" i="1"/>
  <c r="H5" i="1" s="1"/>
  <c r="L18" i="1"/>
  <c r="L26" i="1"/>
  <c r="H4" i="1" s="1"/>
  <c r="L21" i="1"/>
  <c r="L29" i="1"/>
  <c r="J6" i="2" l="1"/>
  <c r="R44" i="2"/>
  <c r="N44" i="2"/>
  <c r="J44" i="2"/>
  <c r="F44" i="2"/>
  <c r="Q44" i="2"/>
  <c r="M44" i="2"/>
  <c r="S44" i="2"/>
  <c r="O44" i="2"/>
  <c r="K44" i="2"/>
  <c r="G44" i="2"/>
  <c r="E44" i="2"/>
  <c r="B44" i="2"/>
  <c r="P44" i="2"/>
  <c r="H44" i="2"/>
  <c r="L44" i="2"/>
  <c r="C44" i="2"/>
  <c r="I44" i="2"/>
  <c r="D44" i="2"/>
  <c r="S41" i="2"/>
  <c r="O41" i="2"/>
  <c r="K41" i="2"/>
  <c r="G41" i="2"/>
  <c r="R41" i="2"/>
  <c r="N41" i="2"/>
  <c r="J41" i="2"/>
  <c r="P41" i="2"/>
  <c r="L41" i="2"/>
  <c r="I41" i="2"/>
  <c r="H41" i="2"/>
  <c r="D41" i="2"/>
  <c r="M41" i="2"/>
  <c r="F41" i="2"/>
  <c r="C41" i="2"/>
  <c r="B41" i="2"/>
  <c r="Q41" i="2"/>
  <c r="E41" i="2"/>
  <c r="R40" i="2"/>
  <c r="N40" i="2"/>
  <c r="J40" i="2"/>
  <c r="F40" i="2"/>
  <c r="Q40" i="2"/>
  <c r="M40" i="2"/>
  <c r="S40" i="2"/>
  <c r="O40" i="2"/>
  <c r="K40" i="2"/>
  <c r="G40" i="2"/>
  <c r="P40" i="2"/>
  <c r="L40" i="2"/>
  <c r="I40" i="2"/>
  <c r="D40" i="2"/>
  <c r="E40" i="2"/>
  <c r="H40" i="2"/>
  <c r="C40" i="2"/>
  <c r="B40" i="2"/>
  <c r="S49" i="2"/>
  <c r="O49" i="2"/>
  <c r="K49" i="2"/>
  <c r="G49" i="2"/>
  <c r="R49" i="2"/>
  <c r="N49" i="2"/>
  <c r="J49" i="2"/>
  <c r="P49" i="2"/>
  <c r="L49" i="2"/>
  <c r="I49" i="2"/>
  <c r="H49" i="2"/>
  <c r="F49" i="2"/>
  <c r="C49" i="2"/>
  <c r="Q49" i="2"/>
  <c r="B49" i="2"/>
  <c r="M49" i="2"/>
  <c r="D49" i="2"/>
  <c r="E49" i="2"/>
  <c r="R56" i="2"/>
  <c r="N56" i="2"/>
  <c r="J56" i="2"/>
  <c r="F56" i="2"/>
  <c r="Q56" i="2"/>
  <c r="M56" i="2"/>
  <c r="S56" i="2"/>
  <c r="O56" i="2"/>
  <c r="K56" i="2"/>
  <c r="G56" i="2"/>
  <c r="P56" i="2"/>
  <c r="B56" i="2"/>
  <c r="L56" i="2"/>
  <c r="I56" i="2"/>
  <c r="E56" i="2"/>
  <c r="D56" i="2"/>
  <c r="H56" i="2"/>
  <c r="C56" i="2"/>
  <c r="S45" i="2"/>
  <c r="O45" i="2"/>
  <c r="K45" i="2"/>
  <c r="G45" i="2"/>
  <c r="R45" i="2"/>
  <c r="N45" i="2"/>
  <c r="J45" i="2"/>
  <c r="P45" i="2"/>
  <c r="L45" i="2"/>
  <c r="I45" i="2"/>
  <c r="H45" i="2"/>
  <c r="D45" i="2"/>
  <c r="Q45" i="2"/>
  <c r="C45" i="2"/>
  <c r="M45" i="2"/>
  <c r="E45" i="2"/>
  <c r="B45" i="2"/>
  <c r="F45" i="2"/>
  <c r="S13" i="2"/>
  <c r="Q55" i="2"/>
  <c r="M55" i="2"/>
  <c r="E55" i="2"/>
  <c r="P55" i="2"/>
  <c r="L55" i="2"/>
  <c r="R55" i="2"/>
  <c r="N55" i="2"/>
  <c r="J55" i="2"/>
  <c r="F55" i="2"/>
  <c r="S55" i="2"/>
  <c r="I55" i="2"/>
  <c r="O55" i="2"/>
  <c r="G55" i="2"/>
  <c r="D55" i="2"/>
  <c r="K55" i="2"/>
  <c r="H55" i="2"/>
  <c r="C55" i="2"/>
  <c r="B55" i="2"/>
  <c r="R52" i="2"/>
  <c r="N52" i="2"/>
  <c r="J52" i="2"/>
  <c r="F52" i="2"/>
  <c r="Q52" i="2"/>
  <c r="M52" i="2"/>
  <c r="S52" i="2"/>
  <c r="O52" i="2"/>
  <c r="K52" i="2"/>
  <c r="G52" i="2"/>
  <c r="L52" i="2"/>
  <c r="E52" i="2"/>
  <c r="B52" i="2"/>
  <c r="H52" i="2"/>
  <c r="D52" i="2"/>
  <c r="P52" i="2"/>
  <c r="I52" i="2"/>
  <c r="C52" i="2"/>
  <c r="S53" i="2"/>
  <c r="O53" i="2"/>
  <c r="K53" i="2"/>
  <c r="G53" i="2"/>
  <c r="R53" i="2"/>
  <c r="N53" i="2"/>
  <c r="J53" i="2"/>
  <c r="P53" i="2"/>
  <c r="L53" i="2"/>
  <c r="I53" i="2"/>
  <c r="H53" i="2"/>
  <c r="C53" i="2"/>
  <c r="E53" i="2"/>
  <c r="B53" i="2"/>
  <c r="Q53" i="2"/>
  <c r="F53" i="2"/>
  <c r="M53" i="2"/>
  <c r="D53" i="2"/>
  <c r="P58" i="2"/>
  <c r="L58" i="2"/>
  <c r="I58" i="2"/>
  <c r="H58" i="2"/>
  <c r="S58" i="2"/>
  <c r="O58" i="2"/>
  <c r="K58" i="2"/>
  <c r="Q58" i="2"/>
  <c r="M58" i="2"/>
  <c r="E58" i="2"/>
  <c r="J58" i="2"/>
  <c r="D58" i="2"/>
  <c r="F58" i="2"/>
  <c r="C58" i="2"/>
  <c r="R58" i="2"/>
  <c r="G58" i="2"/>
  <c r="B58" i="2"/>
  <c r="N58" i="2"/>
  <c r="P54" i="2"/>
  <c r="L54" i="2"/>
  <c r="I54" i="2"/>
  <c r="H54" i="2"/>
  <c r="S54" i="2"/>
  <c r="O54" i="2"/>
  <c r="K54" i="2"/>
  <c r="Q54" i="2"/>
  <c r="M54" i="2"/>
  <c r="E54" i="2"/>
  <c r="G54" i="2"/>
  <c r="D54" i="2"/>
  <c r="R54" i="2"/>
  <c r="C54" i="2"/>
  <c r="N54" i="2"/>
  <c r="B54" i="2"/>
  <c r="J54" i="2"/>
  <c r="F54" i="2"/>
  <c r="R48" i="2"/>
  <c r="N48" i="2"/>
  <c r="J48" i="2"/>
  <c r="F48" i="2"/>
  <c r="Q48" i="2"/>
  <c r="M48" i="2"/>
  <c r="S48" i="2"/>
  <c r="O48" i="2"/>
  <c r="K48" i="2"/>
  <c r="G48" i="2"/>
  <c r="B48" i="2"/>
  <c r="I48" i="2"/>
  <c r="P48" i="2"/>
  <c r="E48" i="2"/>
  <c r="D48" i="2"/>
  <c r="L48" i="2"/>
  <c r="H48" i="2"/>
  <c r="C48" i="2"/>
  <c r="P42" i="2"/>
  <c r="L42" i="2"/>
  <c r="I42" i="2"/>
  <c r="H42" i="2"/>
  <c r="D42" i="2"/>
  <c r="S42" i="2"/>
  <c r="O42" i="2"/>
  <c r="K42" i="2"/>
  <c r="Q42" i="2"/>
  <c r="M42" i="2"/>
  <c r="E42" i="2"/>
  <c r="J42" i="2"/>
  <c r="F42" i="2"/>
  <c r="C42" i="2"/>
  <c r="R42" i="2"/>
  <c r="G42" i="2"/>
  <c r="B42" i="2"/>
  <c r="N42" i="2"/>
  <c r="P50" i="2"/>
  <c r="L50" i="2"/>
  <c r="I50" i="2"/>
  <c r="H50" i="2"/>
  <c r="S50" i="2"/>
  <c r="O50" i="2"/>
  <c r="K50" i="2"/>
  <c r="Q50" i="2"/>
  <c r="M50" i="2"/>
  <c r="E50" i="2"/>
  <c r="R50" i="2"/>
  <c r="D50" i="2"/>
  <c r="N50" i="2"/>
  <c r="C50" i="2"/>
  <c r="J50" i="2"/>
  <c r="G50" i="2"/>
  <c r="F50" i="2"/>
  <c r="B50" i="2"/>
  <c r="P46" i="2"/>
  <c r="L46" i="2"/>
  <c r="I46" i="2"/>
  <c r="H46" i="2"/>
  <c r="S46" i="2"/>
  <c r="O46" i="2"/>
  <c r="K46" i="2"/>
  <c r="Q46" i="2"/>
  <c r="M46" i="2"/>
  <c r="E46" i="2"/>
  <c r="N46" i="2"/>
  <c r="G46" i="2"/>
  <c r="D46" i="2"/>
  <c r="J46" i="2"/>
  <c r="C46" i="2"/>
  <c r="B46" i="2"/>
  <c r="R46" i="2"/>
  <c r="F46" i="2"/>
  <c r="Q39" i="2"/>
  <c r="M39" i="2"/>
  <c r="E39" i="2"/>
  <c r="P39" i="2"/>
  <c r="L39" i="2"/>
  <c r="I39" i="2"/>
  <c r="R39" i="2"/>
  <c r="N39" i="2"/>
  <c r="J39" i="2"/>
  <c r="F39" i="2"/>
  <c r="S39" i="2"/>
  <c r="D39" i="2"/>
  <c r="B39" i="2"/>
  <c r="O39" i="2"/>
  <c r="G39" i="2"/>
  <c r="K39" i="2"/>
  <c r="H39" i="2"/>
  <c r="C39" i="2"/>
  <c r="Q47" i="2"/>
  <c r="M47" i="2"/>
  <c r="E47" i="2"/>
  <c r="P47" i="2"/>
  <c r="L47" i="2"/>
  <c r="R47" i="2"/>
  <c r="N47" i="2"/>
  <c r="J47" i="2"/>
  <c r="F47" i="2"/>
  <c r="K47" i="2"/>
  <c r="I47" i="2"/>
  <c r="G47" i="2"/>
  <c r="D47" i="2"/>
  <c r="S47" i="2"/>
  <c r="H47" i="2"/>
  <c r="C47" i="2"/>
  <c r="O47" i="2"/>
  <c r="B47" i="2"/>
  <c r="S57" i="2"/>
  <c r="O57" i="2"/>
  <c r="K57" i="2"/>
  <c r="G57" i="2"/>
  <c r="R57" i="2"/>
  <c r="N57" i="2"/>
  <c r="J57" i="2"/>
  <c r="P57" i="2"/>
  <c r="L57" i="2"/>
  <c r="I57" i="2"/>
  <c r="H57" i="2"/>
  <c r="M57" i="2"/>
  <c r="F57" i="2"/>
  <c r="C57" i="2"/>
  <c r="B57" i="2"/>
  <c r="Q57" i="2"/>
  <c r="E57" i="2"/>
  <c r="D57" i="2"/>
  <c r="Q43" i="2"/>
  <c r="M43" i="2"/>
  <c r="E43" i="2"/>
  <c r="P43" i="2"/>
  <c r="L43" i="2"/>
  <c r="R43" i="2"/>
  <c r="N43" i="2"/>
  <c r="J43" i="2"/>
  <c r="F43" i="2"/>
  <c r="H43" i="2"/>
  <c r="S43" i="2"/>
  <c r="O43" i="2"/>
  <c r="I43" i="2"/>
  <c r="D43" i="2"/>
  <c r="C43" i="2"/>
  <c r="K43" i="2"/>
  <c r="G43" i="2"/>
  <c r="B43" i="2"/>
  <c r="E4" i="1"/>
  <c r="P14" i="1" s="1"/>
  <c r="E5" i="1"/>
  <c r="Q28" i="1" s="1"/>
  <c r="E3" i="1"/>
  <c r="O15" i="1" s="1"/>
  <c r="Q38" i="2" l="1"/>
  <c r="Q35" i="2" s="1"/>
  <c r="M38" i="2"/>
  <c r="M35" i="2" s="1"/>
  <c r="I38" i="2"/>
  <c r="I35" i="2" s="1"/>
  <c r="E38" i="2"/>
  <c r="E35" i="2" s="1"/>
  <c r="P38" i="2"/>
  <c r="P35" i="2" s="1"/>
  <c r="L38" i="2"/>
  <c r="L35" i="2" s="1"/>
  <c r="R38" i="2"/>
  <c r="R35" i="2" s="1"/>
  <c r="N38" i="2"/>
  <c r="N35" i="2" s="1"/>
  <c r="J38" i="2"/>
  <c r="J35" i="2" s="1"/>
  <c r="F38" i="2"/>
  <c r="F35" i="2" s="1"/>
  <c r="H38" i="2"/>
  <c r="H35" i="2" s="1"/>
  <c r="S38" i="2"/>
  <c r="S35" i="2" s="1"/>
  <c r="D38" i="2"/>
  <c r="D35" i="2" s="1"/>
  <c r="O38" i="2"/>
  <c r="O35" i="2" s="1"/>
  <c r="C38" i="2"/>
  <c r="C35" i="2" s="1"/>
  <c r="K38" i="2"/>
  <c r="K35" i="2" s="1"/>
  <c r="G38" i="2"/>
  <c r="G35" i="2" s="1"/>
  <c r="B38" i="2"/>
  <c r="B35" i="2" s="1"/>
  <c r="P19" i="1"/>
  <c r="P17" i="1"/>
  <c r="P13" i="1"/>
  <c r="P24" i="1"/>
  <c r="P30" i="1"/>
  <c r="P29" i="1"/>
  <c r="P33" i="1"/>
  <c r="P23" i="1"/>
  <c r="O23" i="1"/>
  <c r="O16" i="1"/>
  <c r="O28" i="1"/>
  <c r="P15" i="1"/>
  <c r="P31" i="1"/>
  <c r="P27" i="1"/>
  <c r="P18" i="1"/>
  <c r="P16" i="1"/>
  <c r="O33" i="1"/>
  <c r="P28" i="1"/>
  <c r="P26" i="1"/>
  <c r="P21" i="1"/>
  <c r="O30" i="1"/>
  <c r="P32" i="1"/>
  <c r="P25" i="1"/>
  <c r="P22" i="1"/>
  <c r="P20" i="1"/>
  <c r="Q22" i="1"/>
  <c r="Q19" i="1"/>
  <c r="Q23" i="1"/>
  <c r="R23" i="1" s="1"/>
  <c r="S23" i="1" s="1"/>
  <c r="Q33" i="1"/>
  <c r="Q20" i="1"/>
  <c r="Q24" i="1"/>
  <c r="Q30" i="1"/>
  <c r="Q29" i="1"/>
  <c r="Q18" i="1"/>
  <c r="Q31" i="1"/>
  <c r="Q26" i="1"/>
  <c r="Q27" i="1"/>
  <c r="Q13" i="1"/>
  <c r="Q21" i="1"/>
  <c r="Q32" i="1"/>
  <c r="Q17" i="1"/>
  <c r="Q25" i="1"/>
  <c r="Q16" i="1"/>
  <c r="Q15" i="1"/>
  <c r="R15" i="1" s="1"/>
  <c r="S15" i="1" s="1"/>
  <c r="O21" i="1"/>
  <c r="O29" i="1"/>
  <c r="O31" i="1"/>
  <c r="O20" i="1"/>
  <c r="Q14" i="1"/>
  <c r="O17" i="1"/>
  <c r="O27" i="1"/>
  <c r="O26" i="1"/>
  <c r="R26" i="1" s="1"/>
  <c r="S26" i="1" s="1"/>
  <c r="O24" i="1"/>
  <c r="O32" i="1"/>
  <c r="O19" i="1"/>
  <c r="O13" i="1"/>
  <c r="O18" i="1"/>
  <c r="O25" i="1"/>
  <c r="O22" i="1"/>
  <c r="O14" i="1"/>
  <c r="R33" i="1" l="1"/>
  <c r="S33" i="1" s="1"/>
  <c r="R13" i="1"/>
  <c r="S13" i="1" s="1"/>
  <c r="R20" i="1"/>
  <c r="S20" i="1" s="1"/>
  <c r="R28" i="1"/>
  <c r="S28" i="1" s="1"/>
  <c r="R24" i="1"/>
  <c r="S24" i="1" s="1"/>
  <c r="R22" i="1"/>
  <c r="S22" i="1" s="1"/>
  <c r="R29" i="1"/>
  <c r="S29" i="1" s="1"/>
  <c r="R30" i="1"/>
  <c r="S30" i="1" s="1"/>
  <c r="R32" i="1"/>
  <c r="S32" i="1" s="1"/>
  <c r="R25" i="1"/>
  <c r="S25" i="1" s="1"/>
  <c r="R17" i="1"/>
  <c r="S17" i="1" s="1"/>
  <c r="R16" i="1"/>
  <c r="S16" i="1" s="1"/>
  <c r="R31" i="1"/>
  <c r="S31" i="1" s="1"/>
  <c r="R18" i="1"/>
  <c r="S18" i="1" s="1"/>
  <c r="R19" i="1"/>
  <c r="S19" i="1" s="1"/>
  <c r="R21" i="1"/>
  <c r="S21" i="1" s="1"/>
  <c r="R27" i="1"/>
  <c r="S27" i="1" s="1"/>
  <c r="R14" i="1"/>
  <c r="S14" i="1" s="1"/>
</calcChain>
</file>

<file path=xl/sharedStrings.xml><?xml version="1.0" encoding="utf-8"?>
<sst xmlns="http://schemas.openxmlformats.org/spreadsheetml/2006/main" count="198" uniqueCount="65">
  <si>
    <t>Academia</t>
  </si>
  <si>
    <t>For-Profit</t>
  </si>
  <si>
    <t>Government</t>
  </si>
  <si>
    <t>Nonprofit</t>
  </si>
  <si>
    <t>cluster_ID</t>
  </si>
  <si>
    <t>N</t>
  </si>
  <si>
    <t>Biomedical Engineering</t>
  </si>
  <si>
    <t>Cell Biology</t>
  </si>
  <si>
    <t>Chemistry</t>
  </si>
  <si>
    <t>Immunology</t>
  </si>
  <si>
    <t>Biochemistry</t>
  </si>
  <si>
    <t>Biology</t>
  </si>
  <si>
    <t>Computational Biology and Bioinformatics</t>
  </si>
  <si>
    <t>Earth and Ocean Sciences</t>
  </si>
  <si>
    <t>Ecology</t>
  </si>
  <si>
    <t>Environment</t>
  </si>
  <si>
    <t>Evolutionary Anthropology</t>
  </si>
  <si>
    <t>Genetics and Genomics</t>
  </si>
  <si>
    <t>Marine Science and Conservation</t>
  </si>
  <si>
    <t>Medical Physics</t>
  </si>
  <si>
    <t>Molecular Cancer Biology</t>
  </si>
  <si>
    <t>Molecular Genetics and Microbiology</t>
  </si>
  <si>
    <t>Neurobiology</t>
  </si>
  <si>
    <t>Nursing</t>
  </si>
  <si>
    <t>Pathology</t>
  </si>
  <si>
    <t>Pharmacology and Cancer Biology</t>
  </si>
  <si>
    <t>Psychology and Neuroscience</t>
  </si>
  <si>
    <t>Unknown</t>
  </si>
  <si>
    <t>Other</t>
  </si>
  <si>
    <t>Life Sciences Programs</t>
  </si>
  <si>
    <t>average</t>
  </si>
  <si>
    <t>standard_deviation</t>
  </si>
  <si>
    <t>cluster_number</t>
  </si>
  <si>
    <t>cluster_name</t>
  </si>
  <si>
    <t>zscore_aca</t>
  </si>
  <si>
    <t>zscore_gov</t>
  </si>
  <si>
    <t>zscore_forprof</t>
  </si>
  <si>
    <t>zscore_nonprof</t>
  </si>
  <si>
    <t>zscore_other</t>
  </si>
  <si>
    <t>zscore_unknown</t>
  </si>
  <si>
    <t>distsq_1</t>
  </si>
  <si>
    <t>distsq_2</t>
  </si>
  <si>
    <t>distsq_3</t>
  </si>
  <si>
    <t>min_distsq</t>
  </si>
  <si>
    <t>distance</t>
  </si>
  <si>
    <t>Career  Outcomes by Sector_ Duke University PhD Programs_Academic Year 2016-2018_Total N=514</t>
  </si>
  <si>
    <t>z-scores</t>
  </si>
  <si>
    <t>SSE</t>
  </si>
  <si>
    <t>Cluster 1</t>
  </si>
  <si>
    <t>Cluster 2</t>
  </si>
  <si>
    <t>Cluster 3</t>
  </si>
  <si>
    <t>Program_ID</t>
  </si>
  <si>
    <t>Mean</t>
  </si>
  <si>
    <t>allocated cluster</t>
  </si>
  <si>
    <r>
      <rPr>
        <b/>
        <sz val="12"/>
        <color theme="1"/>
        <rFont val="Calibri"/>
        <family val="2"/>
        <scheme val="minor"/>
      </rPr>
      <t>1) Environment</t>
    </r>
    <r>
      <rPr>
        <sz val="12"/>
        <color theme="1"/>
        <rFont val="Calibri"/>
        <family val="2"/>
        <scheme val="minor"/>
      </rPr>
      <t xml:space="preserve">
2) Biomedical Engineering
3) Chemistry
4) Marine Science and Conservation
5) Psychology and Neuroscience</t>
    </r>
  </si>
  <si>
    <r>
      <t xml:space="preserve">1) Molecular Genetics and Microbiology
</t>
    </r>
    <r>
      <rPr>
        <sz val="12"/>
        <color theme="1"/>
        <rFont val="Calibri"/>
        <family val="2"/>
        <scheme val="minor"/>
      </rPr>
      <t>2) Biology
3) Computational Biology 
4) Bioinformatics
Genetics and Genomics</t>
    </r>
  </si>
  <si>
    <r>
      <rPr>
        <b/>
        <sz val="12"/>
        <color theme="1"/>
        <rFont val="Calibri"/>
        <family val="2"/>
        <scheme val="minor"/>
      </rPr>
      <t>1) Ecology</t>
    </r>
    <r>
      <rPr>
        <sz val="12"/>
        <color theme="1"/>
        <rFont val="Calibri"/>
        <family val="2"/>
        <scheme val="minor"/>
      </rPr>
      <t xml:space="preserve">
2) Biochemistry
3) Cell Biology
4) Earth and Ocean Sciences
5) Evolutionary Anthropology
6) Immunology
7) Medical Physics
8) Molecular Cancer Biology
9) Neurobiology
10) Nursing
11) Pathology
12) Pharmacology and Cancer Biology</t>
    </r>
  </si>
  <si>
    <t>Total_N</t>
  </si>
  <si>
    <t>Cluster
(Centroid in Bold)</t>
  </si>
  <si>
    <t>Total_Mean</t>
  </si>
  <si>
    <t>In Group_Mean</t>
  </si>
  <si>
    <t>Medium</t>
  </si>
  <si>
    <t>High</t>
  </si>
  <si>
    <t>Low</t>
  </si>
  <si>
    <t>Note—Text Color 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</si>
</sst>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4"/>
      <color rgb="FF000000"/>
      <name val="Calibri"/>
      <family val="2"/>
      <scheme val="minor"/>
    </font>
    <font>
      <sz val="14"/>
      <color theme="1"/>
      <name val="Calibri"/>
      <family val="2"/>
      <scheme val="minor"/>
    </font>
    <font>
      <b/>
      <sz val="16"/>
      <color rgb="FF000000"/>
      <name val="Calibri"/>
      <family val="2"/>
      <scheme val="minor"/>
    </font>
    <font>
      <sz val="12"/>
      <color rgb="FF000000"/>
      <name val="Calibri"/>
      <family val="2"/>
      <scheme val="minor"/>
    </font>
    <font>
      <b/>
      <sz val="14"/>
      <color rgb="FF000000"/>
      <name val="Calibri (Body)"/>
    </font>
    <font>
      <sz val="12"/>
      <color rgb="FFFF0000"/>
      <name val="Calibri"/>
      <family val="2"/>
      <scheme val="minor"/>
    </font>
    <font>
      <sz val="8"/>
      <name val="Calibri"/>
      <family val="2"/>
      <scheme val="minor"/>
    </font>
    <font>
      <sz val="12"/>
      <color theme="9"/>
      <name val="Calibri"/>
      <family val="2"/>
      <scheme val="minor"/>
    </font>
    <font>
      <sz val="12"/>
      <color theme="4"/>
      <name val="Calibri"/>
      <family val="2"/>
      <scheme val="minor"/>
    </font>
    <font>
      <b/>
      <i/>
      <sz val="12"/>
      <color theme="1"/>
      <name val="Calibri"/>
      <family val="2"/>
      <scheme val="minor"/>
    </font>
    <font>
      <i/>
      <sz val="12"/>
      <color theme="0"/>
      <name val="Calibri (Body)"/>
    </font>
    <font>
      <i/>
      <sz val="12"/>
      <color theme="0"/>
      <name val="Calibri"/>
      <family val="2"/>
      <scheme val="minor"/>
    </font>
  </fonts>
  <fills count="15">
    <fill>
      <patternFill patternType="none"/>
    </fill>
    <fill>
      <patternFill patternType="gray125"/>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5" tint="0.39997558519241921"/>
        <bgColor indexed="65"/>
      </patternFill>
    </fill>
    <fill>
      <patternFill patternType="solid">
        <fgColor theme="5"/>
        <bgColor indexed="64"/>
      </patternFill>
    </fill>
    <fill>
      <patternFill patternType="solid">
        <fgColor rgb="FF92D050"/>
        <bgColor indexed="64"/>
      </patternFill>
    </fill>
    <fill>
      <patternFill patternType="solid">
        <fgColor rgb="FFC5F0F2"/>
        <bgColor indexed="64"/>
      </patternFill>
    </fill>
    <fill>
      <patternFill patternType="solid">
        <fgColor rgb="FF9BC2E6"/>
        <bgColor rgb="FF000000"/>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1"/>
        <bgColor indexed="64"/>
      </patternFill>
    </fill>
    <fill>
      <patternFill patternType="solid">
        <fgColor theme="4"/>
        <bgColor indexed="64"/>
      </patternFill>
    </fill>
  </fills>
  <borders count="52">
    <border>
      <left/>
      <right/>
      <top/>
      <bottom/>
      <diagonal/>
    </border>
    <border>
      <left/>
      <right style="medium">
        <color indexed="64"/>
      </right>
      <top/>
      <bottom/>
      <diagonal/>
    </border>
    <border>
      <left style="medium">
        <color indexed="64"/>
      </left>
      <right/>
      <top/>
      <bottom/>
      <diagonal/>
    </border>
    <border>
      <left/>
      <right style="medium">
        <color indexed="64"/>
      </right>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thick">
        <color indexed="64"/>
      </top>
      <bottom style="medium">
        <color indexed="64"/>
      </bottom>
      <diagonal/>
    </border>
    <border>
      <left style="medium">
        <color indexed="64"/>
      </left>
      <right style="thin">
        <color indexed="64"/>
      </right>
      <top/>
      <bottom style="thick">
        <color indexed="64"/>
      </bottom>
      <diagonal/>
    </border>
    <border>
      <left style="medium">
        <color indexed="64"/>
      </left>
      <right style="thick">
        <color indexed="64"/>
      </right>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ck">
        <color indexed="64"/>
      </top>
      <bottom/>
      <diagonal/>
    </border>
    <border>
      <left style="thin">
        <color indexed="64"/>
      </left>
      <right style="medium">
        <color indexed="64"/>
      </right>
      <top style="thick">
        <color indexed="64"/>
      </top>
      <bottom/>
      <diagonal/>
    </border>
    <border>
      <left style="thin">
        <color indexed="64"/>
      </left>
      <right style="thin">
        <color indexed="64"/>
      </right>
      <top style="thick">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ck">
        <color indexed="64"/>
      </top>
      <bottom style="medium">
        <color indexed="64"/>
      </bottom>
      <diagonal/>
    </border>
    <border>
      <left style="thin">
        <color indexed="64"/>
      </left>
      <right style="thin">
        <color indexed="64"/>
      </right>
      <top/>
      <bottom style="thick">
        <color indexed="64"/>
      </bottom>
      <diagonal/>
    </border>
    <border>
      <left style="thin">
        <color indexed="64"/>
      </left>
      <right style="medium">
        <color indexed="64"/>
      </right>
      <top style="thick">
        <color indexed="64"/>
      </top>
      <bottom style="thick">
        <color indexed="64"/>
      </bottom>
      <diagonal/>
    </border>
    <border>
      <left style="thick">
        <color indexed="64"/>
      </left>
      <right style="medium">
        <color indexed="64"/>
      </right>
      <top/>
      <bottom style="thick">
        <color indexed="64"/>
      </bottom>
      <diagonal/>
    </border>
    <border>
      <left style="medium">
        <color indexed="64"/>
      </left>
      <right style="thick">
        <color indexed="64"/>
      </right>
      <top style="thick">
        <color indexed="64"/>
      </top>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thick">
        <color indexed="64"/>
      </top>
      <bottom/>
      <diagonal/>
    </border>
    <border>
      <left style="thick">
        <color indexed="64"/>
      </left>
      <right style="hair">
        <color indexed="64"/>
      </right>
      <top style="medium">
        <color indexed="64"/>
      </top>
      <bottom style="thick">
        <color indexed="64"/>
      </bottom>
      <diagonal/>
    </border>
    <border>
      <left style="hair">
        <color indexed="64"/>
      </left>
      <right style="hair">
        <color indexed="64"/>
      </right>
      <top style="medium">
        <color indexed="64"/>
      </top>
      <bottom style="thick">
        <color indexed="64"/>
      </bottom>
      <diagonal/>
    </border>
    <border>
      <left style="hair">
        <color indexed="64"/>
      </left>
      <right/>
      <top style="hair">
        <color indexed="64"/>
      </top>
      <bottom style="hair">
        <color indexed="64"/>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28">
    <xf numFmtId="0" fontId="0" fillId="0" borderId="0" xfId="0"/>
    <xf numFmtId="0" fontId="0" fillId="0" borderId="0" xfId="0" applyAlignment="1">
      <alignment horizontal="center"/>
    </xf>
    <xf numFmtId="0" fontId="0" fillId="0" borderId="0" xfId="0" applyBorder="1"/>
    <xf numFmtId="0" fontId="0" fillId="0" borderId="1" xfId="0" applyBorder="1"/>
    <xf numFmtId="0" fontId="0" fillId="0" borderId="1" xfId="0" applyBorder="1" applyAlignment="1">
      <alignment horizontal="center"/>
    </xf>
    <xf numFmtId="0" fontId="2" fillId="0" borderId="0" xfId="0" applyFont="1"/>
    <xf numFmtId="0" fontId="4" fillId="0" borderId="0" xfId="0" applyFont="1" applyAlignment="1">
      <alignment horizontal="center"/>
    </xf>
    <xf numFmtId="0" fontId="4" fillId="0" borderId="1" xfId="0" applyFont="1" applyBorder="1" applyAlignment="1">
      <alignment horizontal="center"/>
    </xf>
    <xf numFmtId="0" fontId="4" fillId="0" borderId="0" xfId="0" applyFont="1"/>
    <xf numFmtId="0" fontId="4" fillId="0" borderId="1" xfId="0" applyFont="1" applyBorder="1"/>
    <xf numFmtId="0" fontId="0" fillId="0" borderId="0" xfId="0" applyFill="1" applyBorder="1"/>
    <xf numFmtId="0" fontId="4" fillId="0" borderId="0" xfId="0" applyFont="1" applyBorder="1"/>
    <xf numFmtId="0" fontId="4" fillId="0" borderId="0" xfId="0" applyFont="1" applyFill="1" applyBorder="1"/>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6" fillId="0" borderId="21" xfId="0" applyFont="1" applyBorder="1" applyAlignment="1">
      <alignment horizontal="center" vertical="center"/>
    </xf>
    <xf numFmtId="0" fontId="6" fillId="0" borderId="24" xfId="0" applyFont="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3"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3" xfId="0" applyBorder="1" applyAlignment="1">
      <alignment horizontal="center" vertical="center"/>
    </xf>
    <xf numFmtId="0" fontId="0" fillId="0" borderId="28"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3" xfId="0" applyBorder="1" applyAlignment="1">
      <alignment horizontal="center" vertical="center"/>
    </xf>
    <xf numFmtId="0" fontId="4" fillId="0" borderId="30" xfId="0" applyFont="1" applyBorder="1" applyAlignment="1">
      <alignment horizontal="center" vertical="center"/>
    </xf>
    <xf numFmtId="0" fontId="4" fillId="0" borderId="29" xfId="0" applyFont="1" applyBorder="1" applyAlignment="1">
      <alignment horizontal="center" vertical="center"/>
    </xf>
    <xf numFmtId="0" fontId="4" fillId="0" borderId="27" xfId="0" applyFont="1" applyBorder="1" applyAlignment="1">
      <alignment horizontal="center" vertical="center"/>
    </xf>
    <xf numFmtId="0" fontId="2" fillId="0" borderId="9" xfId="0" applyFont="1" applyBorder="1" applyAlignment="1">
      <alignment horizontal="center" vertical="center"/>
    </xf>
    <xf numFmtId="0" fontId="0" fillId="0" borderId="5" xfId="0" applyFill="1" applyBorder="1" applyAlignment="1">
      <alignment horizontal="center" vertical="center"/>
    </xf>
    <xf numFmtId="0" fontId="5" fillId="5" borderId="8" xfId="4"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10" xfId="0" applyFont="1" applyFill="1" applyBorder="1" applyAlignment="1">
      <alignment horizontal="center" vertical="center"/>
    </xf>
    <xf numFmtId="0" fontId="0" fillId="0" borderId="12" xfId="0" applyBorder="1" applyAlignment="1">
      <alignment horizontal="center" vertical="center"/>
    </xf>
    <xf numFmtId="0" fontId="0" fillId="8" borderId="0" xfId="0" applyFill="1" applyAlignment="1">
      <alignment horizontal="center" vertical="center"/>
    </xf>
    <xf numFmtId="0" fontId="0" fillId="0" borderId="0" xfId="0" applyFill="1" applyBorder="1" applyAlignment="1">
      <alignment horizontal="center" vertical="center"/>
    </xf>
    <xf numFmtId="0" fontId="0" fillId="7" borderId="0" xfId="0" applyFill="1" applyAlignment="1">
      <alignment horizontal="center" vertical="center"/>
    </xf>
    <xf numFmtId="0" fontId="0" fillId="6" borderId="0" xfId="0" applyFill="1" applyAlignment="1">
      <alignment horizontal="center" vertical="center"/>
    </xf>
    <xf numFmtId="0" fontId="0" fillId="6" borderId="5" xfId="0" applyFill="1" applyBorder="1" applyAlignment="1">
      <alignment horizontal="center" vertical="center"/>
    </xf>
    <xf numFmtId="0" fontId="0" fillId="0" borderId="11" xfId="0" applyBorder="1" applyAlignment="1">
      <alignment horizontal="center" vertical="center"/>
    </xf>
    <xf numFmtId="0" fontId="6" fillId="0" borderId="0" xfId="0" applyFont="1" applyAlignment="1">
      <alignment horizontal="center"/>
    </xf>
    <xf numFmtId="0" fontId="9" fillId="0" borderId="0" xfId="0" applyFont="1" applyAlignment="1">
      <alignment horizontal="center"/>
    </xf>
    <xf numFmtId="0" fontId="6" fillId="0" borderId="0" xfId="0" applyFont="1" applyBorder="1" applyAlignment="1">
      <alignment horizontal="center"/>
    </xf>
    <xf numFmtId="0" fontId="9" fillId="0" borderId="0" xfId="0" applyFont="1" applyBorder="1" applyAlignment="1">
      <alignment horizontal="center"/>
    </xf>
    <xf numFmtId="0" fontId="0" fillId="6" borderId="8" xfId="0" applyFill="1" applyBorder="1" applyAlignment="1">
      <alignment horizontal="center" vertical="center"/>
    </xf>
    <xf numFmtId="0" fontId="0" fillId="7" borderId="8" xfId="0" applyFill="1" applyBorder="1" applyAlignment="1">
      <alignment horizontal="center" vertical="center"/>
    </xf>
    <xf numFmtId="0" fontId="0" fillId="8" borderId="8" xfId="0" applyFill="1" applyBorder="1" applyAlignment="1">
      <alignment horizontal="center" vertical="center"/>
    </xf>
    <xf numFmtId="0" fontId="10" fillId="9" borderId="0" xfId="0" applyFont="1" applyFill="1" applyAlignment="1">
      <alignment horizontal="center"/>
    </xf>
    <xf numFmtId="0" fontId="8" fillId="9" borderId="0" xfId="0" applyFont="1" applyFill="1" applyAlignment="1">
      <alignment horizontal="center"/>
    </xf>
    <xf numFmtId="0" fontId="8" fillId="9" borderId="0" xfId="0" applyFont="1" applyFill="1" applyBorder="1" applyAlignment="1">
      <alignment horizontal="center"/>
    </xf>
    <xf numFmtId="0" fontId="5" fillId="3" borderId="0" xfId="2" applyFont="1" applyBorder="1" applyAlignment="1">
      <alignment horizontal="center"/>
    </xf>
    <xf numFmtId="0" fontId="3" fillId="3" borderId="0" xfId="2" applyFont="1" applyBorder="1" applyAlignment="1">
      <alignment horizontal="center"/>
    </xf>
    <xf numFmtId="0" fontId="3" fillId="3" borderId="1" xfId="2" applyFont="1" applyBorder="1" applyAlignment="1">
      <alignment horizontal="center"/>
    </xf>
    <xf numFmtId="0" fontId="5" fillId="4" borderId="2" xfId="3" applyFont="1" applyBorder="1" applyAlignment="1">
      <alignment horizontal="center"/>
    </xf>
    <xf numFmtId="0" fontId="3" fillId="4" borderId="0" xfId="3" applyFont="1" applyAlignment="1">
      <alignment horizontal="center"/>
    </xf>
    <xf numFmtId="0" fontId="3" fillId="4" borderId="1" xfId="3" applyFont="1" applyBorder="1" applyAlignment="1">
      <alignment horizontal="center"/>
    </xf>
    <xf numFmtId="0" fontId="5" fillId="2" borderId="2" xfId="1" applyFont="1" applyBorder="1" applyAlignment="1">
      <alignment horizontal="center"/>
    </xf>
    <xf numFmtId="0" fontId="3" fillId="2" borderId="0" xfId="1" applyFont="1" applyAlignment="1">
      <alignment horizontal="center"/>
    </xf>
    <xf numFmtId="0" fontId="5" fillId="3" borderId="6" xfId="2" applyFont="1" applyBorder="1" applyAlignment="1">
      <alignment horizontal="center" vertical="center"/>
    </xf>
    <xf numFmtId="0" fontId="3" fillId="3" borderId="4" xfId="2" applyFont="1" applyBorder="1" applyAlignment="1">
      <alignment horizontal="center" vertical="center"/>
    </xf>
    <xf numFmtId="0" fontId="3" fillId="3" borderId="7" xfId="2" applyFont="1" applyBorder="1" applyAlignment="1">
      <alignment horizontal="center" vertical="center"/>
    </xf>
    <xf numFmtId="0" fontId="5" fillId="4" borderId="6" xfId="3" applyFont="1" applyBorder="1" applyAlignment="1">
      <alignment horizontal="center" vertical="center"/>
    </xf>
    <xf numFmtId="0" fontId="5" fillId="2" borderId="6" xfId="1" applyFont="1" applyBorder="1" applyAlignment="1">
      <alignment horizontal="center" vertical="center"/>
    </xf>
    <xf numFmtId="0" fontId="3" fillId="2" borderId="4" xfId="1" applyFont="1" applyBorder="1" applyAlignment="1">
      <alignment horizontal="center" vertical="center"/>
    </xf>
    <xf numFmtId="0" fontId="3" fillId="2" borderId="7" xfId="1" applyFont="1" applyBorder="1" applyAlignment="1">
      <alignment horizontal="center" vertical="center"/>
    </xf>
    <xf numFmtId="0" fontId="4" fillId="6" borderId="20" xfId="0" applyFont="1" applyFill="1" applyBorder="1" applyAlignment="1">
      <alignment horizontal="center" vertical="center"/>
    </xf>
    <xf numFmtId="0" fontId="4" fillId="6" borderId="21" xfId="0" applyFont="1" applyFill="1" applyBorder="1" applyAlignment="1">
      <alignment horizontal="center" vertical="center"/>
    </xf>
    <xf numFmtId="0" fontId="4" fillId="6" borderId="22" xfId="0" applyFont="1" applyFill="1" applyBorder="1" applyAlignment="1">
      <alignment horizontal="center" vertical="center"/>
    </xf>
    <xf numFmtId="0" fontId="4" fillId="7" borderId="20" xfId="0" applyFont="1" applyFill="1" applyBorder="1" applyAlignment="1">
      <alignment horizontal="center" vertical="center"/>
    </xf>
    <xf numFmtId="0" fontId="4" fillId="7" borderId="21" xfId="0" applyFont="1" applyFill="1" applyBorder="1" applyAlignment="1">
      <alignment horizontal="center" vertical="center"/>
    </xf>
    <xf numFmtId="0" fontId="4" fillId="7" borderId="22" xfId="0" applyFont="1" applyFill="1" applyBorder="1" applyAlignment="1">
      <alignment horizontal="center" vertical="center"/>
    </xf>
    <xf numFmtId="0" fontId="6" fillId="8" borderId="20" xfId="0" applyFont="1" applyFill="1" applyBorder="1" applyAlignment="1">
      <alignment horizontal="center" vertical="center"/>
    </xf>
    <xf numFmtId="0" fontId="6" fillId="8" borderId="21" xfId="0" applyFont="1" applyFill="1" applyBorder="1" applyAlignment="1">
      <alignment horizontal="center" vertical="center"/>
    </xf>
    <xf numFmtId="0" fontId="6" fillId="8" borderId="24" xfId="0" applyFont="1" applyFill="1" applyBorder="1" applyAlignment="1">
      <alignment horizontal="center" vertical="center"/>
    </xf>
    <xf numFmtId="0" fontId="4" fillId="0" borderId="26" xfId="0" applyFont="1" applyBorder="1" applyAlignment="1">
      <alignment horizontal="center" vertical="center"/>
    </xf>
    <xf numFmtId="0" fontId="7" fillId="0" borderId="30" xfId="0" applyFont="1" applyBorder="1" applyAlignment="1">
      <alignment horizontal="center" vertical="center"/>
    </xf>
    <xf numFmtId="0" fontId="5" fillId="4" borderId="4" xfId="3" applyFont="1" applyBorder="1" applyAlignment="1">
      <alignment horizontal="center" vertical="center"/>
    </xf>
    <xf numFmtId="0" fontId="5" fillId="4" borderId="7" xfId="3" applyFont="1" applyBorder="1" applyAlignment="1">
      <alignment horizontal="center" vertical="center"/>
    </xf>
    <xf numFmtId="0" fontId="0" fillId="10" borderId="19" xfId="0" applyFill="1" applyBorder="1" applyAlignment="1">
      <alignment horizontal="center" vertical="center"/>
    </xf>
    <xf numFmtId="0" fontId="0" fillId="10" borderId="19" xfId="0" applyFill="1" applyBorder="1"/>
    <xf numFmtId="0" fontId="5" fillId="5" borderId="0" xfId="4" applyFont="1" applyBorder="1" applyAlignment="1">
      <alignment horizontal="center" vertical="center"/>
    </xf>
    <xf numFmtId="2" fontId="2" fillId="0" borderId="18" xfId="0" applyNumberFormat="1" applyFont="1" applyBorder="1" applyAlignment="1">
      <alignment horizontal="center" vertical="center"/>
    </xf>
    <xf numFmtId="2" fontId="2" fillId="0" borderId="16" xfId="0" applyNumberFormat="1" applyFont="1" applyBorder="1" applyAlignment="1">
      <alignment horizontal="center" vertical="center"/>
    </xf>
    <xf numFmtId="0" fontId="0" fillId="0" borderId="35" xfId="0" applyBorder="1" applyAlignment="1">
      <alignment horizontal="center" vertical="center"/>
    </xf>
    <xf numFmtId="0" fontId="0" fillId="0" borderId="31" xfId="0" applyBorder="1" applyAlignment="1">
      <alignment horizontal="center" vertical="center"/>
    </xf>
    <xf numFmtId="0" fontId="0" fillId="0" borderId="37" xfId="0" applyBorder="1" applyAlignment="1">
      <alignment horizontal="center" vertical="center"/>
    </xf>
    <xf numFmtId="0" fontId="7" fillId="0" borderId="0" xfId="0" applyFont="1" applyBorder="1" applyAlignment="1">
      <alignment horizontal="center" vertical="center"/>
    </xf>
    <xf numFmtId="0" fontId="7" fillId="0" borderId="49" xfId="0" applyFont="1" applyBorder="1" applyAlignment="1">
      <alignment horizontal="center" vertical="center"/>
    </xf>
    <xf numFmtId="0" fontId="7" fillId="0" borderId="50" xfId="0" applyFont="1" applyBorder="1" applyAlignment="1">
      <alignment horizontal="center" vertical="center"/>
    </xf>
    <xf numFmtId="0" fontId="0" fillId="6" borderId="33" xfId="0" applyFill="1" applyBorder="1" applyAlignment="1">
      <alignment horizontal="left" vertical="center" wrapText="1"/>
    </xf>
    <xf numFmtId="0" fontId="2" fillId="11" borderId="33" xfId="0" applyFont="1" applyFill="1" applyBorder="1" applyAlignment="1">
      <alignment horizontal="left" vertical="center" wrapText="1"/>
    </xf>
    <xf numFmtId="0" fontId="0" fillId="8" borderId="14" xfId="0" applyFill="1" applyBorder="1" applyAlignment="1">
      <alignment horizontal="left" vertical="center" wrapText="1"/>
    </xf>
    <xf numFmtId="0" fontId="4" fillId="0" borderId="34" xfId="0" applyFont="1" applyBorder="1" applyAlignment="1">
      <alignment horizontal="center" vertical="center"/>
    </xf>
    <xf numFmtId="0" fontId="4" fillId="0" borderId="44" xfId="0" applyFont="1" applyBorder="1" applyAlignment="1">
      <alignment horizontal="center" vertical="center" wrapText="1"/>
    </xf>
    <xf numFmtId="0" fontId="11" fillId="0" borderId="41" xfId="0" applyFont="1" applyBorder="1" applyAlignment="1">
      <alignment horizontal="center" vertical="center"/>
    </xf>
    <xf numFmtId="0" fontId="11" fillId="0" borderId="35" xfId="0" applyFont="1" applyBorder="1" applyAlignment="1">
      <alignment horizontal="center" vertical="center"/>
    </xf>
    <xf numFmtId="0" fontId="14" fillId="0" borderId="36" xfId="0" applyFont="1" applyBorder="1" applyAlignment="1">
      <alignment horizontal="center" vertical="center"/>
    </xf>
    <xf numFmtId="0" fontId="0" fillId="0" borderId="31" xfId="0" applyFont="1" applyBorder="1" applyAlignment="1">
      <alignment horizontal="center" vertical="center"/>
    </xf>
    <xf numFmtId="0" fontId="0" fillId="0" borderId="36" xfId="0" applyFont="1" applyBorder="1" applyAlignment="1">
      <alignment horizontal="center" vertical="center"/>
    </xf>
    <xf numFmtId="0" fontId="14" fillId="0" borderId="35" xfId="0" applyFont="1" applyBorder="1" applyAlignment="1">
      <alignment horizontal="center" vertical="center"/>
    </xf>
    <xf numFmtId="0" fontId="14" fillId="0" borderId="31" xfId="0" applyFont="1" applyBorder="1" applyAlignment="1">
      <alignment horizontal="center" vertical="center"/>
    </xf>
    <xf numFmtId="2" fontId="13" fillId="0" borderId="38" xfId="0" applyNumberFormat="1" applyFont="1" applyBorder="1" applyAlignment="1">
      <alignment horizontal="center" vertical="center"/>
    </xf>
    <xf numFmtId="2" fontId="13" fillId="0" borderId="39" xfId="0" applyNumberFormat="1" applyFont="1" applyBorder="1" applyAlignment="1">
      <alignment horizontal="center" vertical="center"/>
    </xf>
    <xf numFmtId="2" fontId="13" fillId="0" borderId="40" xfId="0" applyNumberFormat="1" applyFont="1" applyBorder="1" applyAlignment="1">
      <alignment horizontal="center" vertical="center"/>
    </xf>
    <xf numFmtId="0" fontId="11" fillId="0" borderId="42" xfId="0" applyFont="1" applyBorder="1" applyAlignment="1">
      <alignment horizontal="center" vertical="center"/>
    </xf>
    <xf numFmtId="0" fontId="14" fillId="0" borderId="37" xfId="0" applyFont="1" applyBorder="1" applyAlignment="1">
      <alignment horizontal="center" vertical="center"/>
    </xf>
    <xf numFmtId="0" fontId="4" fillId="0" borderId="45"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8" xfId="0" applyFont="1" applyBorder="1" applyAlignment="1">
      <alignment horizontal="center" vertical="center"/>
    </xf>
    <xf numFmtId="0" fontId="4" fillId="0" borderId="43" xfId="0" applyFont="1" applyBorder="1" applyAlignment="1">
      <alignment horizontal="center" vertical="center"/>
    </xf>
    <xf numFmtId="0" fontId="4" fillId="0" borderId="32" xfId="0" applyFont="1" applyBorder="1" applyAlignment="1">
      <alignment horizontal="center" vertical="center"/>
    </xf>
    <xf numFmtId="0" fontId="15" fillId="0" borderId="0" xfId="0" applyFont="1" applyAlignment="1">
      <alignment horizontal="center" vertical="center"/>
    </xf>
    <xf numFmtId="0" fontId="16" fillId="12" borderId="0" xfId="0" applyFont="1" applyFill="1" applyAlignment="1">
      <alignment horizontal="center"/>
    </xf>
    <xf numFmtId="0" fontId="17" fillId="13" borderId="0" xfId="0" applyFont="1" applyFill="1" applyAlignment="1">
      <alignment horizontal="center"/>
    </xf>
    <xf numFmtId="0" fontId="16" fillId="14" borderId="0" xfId="0" applyFont="1" applyFill="1" applyAlignment="1">
      <alignment horizontal="center"/>
    </xf>
    <xf numFmtId="0" fontId="16" fillId="0" borderId="0" xfId="0" applyFont="1" applyFill="1" applyAlignment="1">
      <alignment horizontal="center"/>
    </xf>
    <xf numFmtId="0" fontId="17" fillId="0" borderId="0" xfId="0" applyFont="1" applyFill="1" applyAlignment="1">
      <alignment horizontal="center"/>
    </xf>
    <xf numFmtId="0" fontId="15" fillId="0" borderId="51" xfId="0" applyFont="1" applyBorder="1" applyAlignment="1">
      <alignment horizontal="center" vertical="center"/>
    </xf>
  </cellXfs>
  <cellStyles count="5">
    <cellStyle name="60% - Accent2" xfId="4" builtinId="36"/>
    <cellStyle name="60% - Accent4" xfId="1" builtinId="44"/>
    <cellStyle name="60% - Accent5" xfId="2" builtinId="48"/>
    <cellStyle name="60% - Accent6" xfId="3" builtinId="52"/>
    <cellStyle name="Normal" xfId="0" builtinId="0"/>
  </cellStyles>
  <dxfs count="0"/>
  <tableStyles count="0" defaultTableStyle="TableStyleMedium2" defaultPivotStyle="PivotStyleLight16"/>
  <colors>
    <mruColors>
      <color rgb="FFC5F0F2"/>
      <color rgb="FFF0BEF1"/>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7CA17-A71F-054B-B449-413DC90BC183}">
  <dimension ref="A1:I24"/>
  <sheetViews>
    <sheetView workbookViewId="0">
      <selection activeCell="E29" sqref="E29"/>
    </sheetView>
  </sheetViews>
  <sheetFormatPr baseColWidth="10" defaultRowHeight="16"/>
  <cols>
    <col min="1" max="1" width="11.1640625" bestFit="1" customWidth="1"/>
    <col min="2" max="2" width="36.33203125" bestFit="1" customWidth="1"/>
    <col min="3" max="3" width="10.6640625" bestFit="1" customWidth="1"/>
    <col min="4" max="4" width="13.6640625" bestFit="1" customWidth="1"/>
    <col min="5" max="5" width="10.33203125" bestFit="1" customWidth="1"/>
    <col min="7" max="7" width="6.83203125" bestFit="1" customWidth="1"/>
  </cols>
  <sheetData>
    <row r="1" spans="1:9" ht="21">
      <c r="A1" s="56" t="s">
        <v>45</v>
      </c>
      <c r="B1" s="57"/>
      <c r="C1" s="57"/>
      <c r="D1" s="57"/>
      <c r="E1" s="57"/>
      <c r="F1" s="57"/>
      <c r="G1" s="57"/>
      <c r="H1" s="58"/>
      <c r="I1" s="2"/>
    </row>
    <row r="2" spans="1:9" ht="19">
      <c r="A2" s="49" t="s">
        <v>4</v>
      </c>
      <c r="B2" s="49" t="s">
        <v>29</v>
      </c>
      <c r="C2" s="49" t="s">
        <v>0</v>
      </c>
      <c r="D2" s="49" t="s">
        <v>2</v>
      </c>
      <c r="E2" s="49" t="s">
        <v>1</v>
      </c>
      <c r="F2" s="49" t="s">
        <v>3</v>
      </c>
      <c r="G2" s="49" t="s">
        <v>28</v>
      </c>
      <c r="H2" s="51" t="s">
        <v>27</v>
      </c>
      <c r="I2" s="2"/>
    </row>
    <row r="3" spans="1:9">
      <c r="A3" s="50"/>
      <c r="B3" s="50"/>
      <c r="C3" s="50" t="s">
        <v>5</v>
      </c>
      <c r="D3" s="50" t="s">
        <v>5</v>
      </c>
      <c r="E3" s="50" t="s">
        <v>5</v>
      </c>
      <c r="F3" s="50" t="s">
        <v>5</v>
      </c>
      <c r="G3" s="50" t="s">
        <v>5</v>
      </c>
      <c r="H3" s="52" t="s">
        <v>5</v>
      </c>
      <c r="I3" s="2"/>
    </row>
    <row r="4" spans="1:9">
      <c r="A4" s="50">
        <v>1</v>
      </c>
      <c r="B4" s="50" t="s">
        <v>10</v>
      </c>
      <c r="C4" s="50">
        <v>16</v>
      </c>
      <c r="D4" s="50">
        <v>0</v>
      </c>
      <c r="E4" s="50">
        <v>7</v>
      </c>
      <c r="F4" s="50">
        <v>0</v>
      </c>
      <c r="G4" s="50">
        <v>2</v>
      </c>
      <c r="H4" s="52">
        <v>1</v>
      </c>
      <c r="I4" s="2"/>
    </row>
    <row r="5" spans="1:9">
      <c r="A5" s="50">
        <v>2</v>
      </c>
      <c r="B5" s="50" t="s">
        <v>11</v>
      </c>
      <c r="C5" s="50">
        <v>17</v>
      </c>
      <c r="D5" s="50">
        <v>1</v>
      </c>
      <c r="E5" s="50">
        <v>2</v>
      </c>
      <c r="F5" s="50">
        <v>3</v>
      </c>
      <c r="G5" s="50">
        <v>3</v>
      </c>
      <c r="H5" s="52">
        <v>2</v>
      </c>
      <c r="I5" s="2"/>
    </row>
    <row r="6" spans="1:9">
      <c r="A6" s="50">
        <v>3</v>
      </c>
      <c r="B6" s="50" t="s">
        <v>6</v>
      </c>
      <c r="C6" s="50">
        <v>43</v>
      </c>
      <c r="D6" s="50">
        <v>4</v>
      </c>
      <c r="E6" s="50">
        <v>16</v>
      </c>
      <c r="F6" s="50">
        <v>0</v>
      </c>
      <c r="G6" s="50">
        <v>0</v>
      </c>
      <c r="H6" s="52">
        <v>4</v>
      </c>
      <c r="I6" s="2"/>
    </row>
    <row r="7" spans="1:9">
      <c r="A7" s="50">
        <v>4</v>
      </c>
      <c r="B7" s="50" t="s">
        <v>7</v>
      </c>
      <c r="C7" s="50">
        <v>12</v>
      </c>
      <c r="D7" s="50">
        <v>0</v>
      </c>
      <c r="E7" s="50">
        <v>1</v>
      </c>
      <c r="F7" s="50">
        <v>0</v>
      </c>
      <c r="G7" s="50">
        <v>0</v>
      </c>
      <c r="H7" s="52">
        <v>0</v>
      </c>
      <c r="I7" s="2"/>
    </row>
    <row r="8" spans="1:9">
      <c r="A8" s="50">
        <v>5</v>
      </c>
      <c r="B8" s="50" t="s">
        <v>8</v>
      </c>
      <c r="C8" s="50">
        <v>17</v>
      </c>
      <c r="D8" s="50">
        <v>2</v>
      </c>
      <c r="E8" s="50">
        <v>18</v>
      </c>
      <c r="F8" s="50">
        <v>3</v>
      </c>
      <c r="G8" s="50">
        <v>1</v>
      </c>
      <c r="H8" s="52">
        <v>4</v>
      </c>
      <c r="I8" s="2"/>
    </row>
    <row r="9" spans="1:9">
      <c r="A9" s="50">
        <v>6</v>
      </c>
      <c r="B9" s="50" t="s">
        <v>12</v>
      </c>
      <c r="C9" s="50">
        <v>10</v>
      </c>
      <c r="D9" s="50">
        <v>0</v>
      </c>
      <c r="E9" s="50">
        <v>6</v>
      </c>
      <c r="F9" s="50">
        <v>0</v>
      </c>
      <c r="G9" s="50">
        <v>3</v>
      </c>
      <c r="H9" s="52">
        <v>0</v>
      </c>
      <c r="I9" s="2"/>
    </row>
    <row r="10" spans="1:9">
      <c r="A10" s="50">
        <v>7</v>
      </c>
      <c r="B10" s="50" t="s">
        <v>13</v>
      </c>
      <c r="C10" s="50">
        <v>10</v>
      </c>
      <c r="D10" s="50">
        <v>1</v>
      </c>
      <c r="E10" s="50">
        <v>1</v>
      </c>
      <c r="F10" s="50">
        <v>2</v>
      </c>
      <c r="G10" s="50">
        <v>0</v>
      </c>
      <c r="H10" s="52">
        <v>1</v>
      </c>
      <c r="I10" s="2"/>
    </row>
    <row r="11" spans="1:9">
      <c r="A11" s="50">
        <v>8</v>
      </c>
      <c r="B11" s="50" t="s">
        <v>14</v>
      </c>
      <c r="C11" s="50">
        <v>13</v>
      </c>
      <c r="D11" s="50">
        <v>0</v>
      </c>
      <c r="E11" s="50">
        <v>4</v>
      </c>
      <c r="F11" s="50">
        <v>0</v>
      </c>
      <c r="G11" s="50">
        <v>0</v>
      </c>
      <c r="H11" s="52">
        <v>1</v>
      </c>
      <c r="I11" s="2"/>
    </row>
    <row r="12" spans="1:9">
      <c r="A12" s="50">
        <v>9</v>
      </c>
      <c r="B12" s="50" t="s">
        <v>15</v>
      </c>
      <c r="C12" s="50">
        <v>20</v>
      </c>
      <c r="D12" s="50">
        <v>3</v>
      </c>
      <c r="E12" s="50">
        <v>5</v>
      </c>
      <c r="F12" s="50">
        <v>2</v>
      </c>
      <c r="G12" s="50">
        <v>0</v>
      </c>
      <c r="H12" s="52">
        <v>4</v>
      </c>
      <c r="I12" s="2"/>
    </row>
    <row r="13" spans="1:9">
      <c r="A13" s="50">
        <v>10</v>
      </c>
      <c r="B13" s="50" t="s">
        <v>16</v>
      </c>
      <c r="C13" s="50">
        <v>8</v>
      </c>
      <c r="D13" s="50">
        <v>0</v>
      </c>
      <c r="E13" s="50">
        <v>0</v>
      </c>
      <c r="F13" s="50">
        <v>0</v>
      </c>
      <c r="G13" s="50">
        <v>0</v>
      </c>
      <c r="H13" s="52">
        <v>0</v>
      </c>
      <c r="I13" s="2"/>
    </row>
    <row r="14" spans="1:9">
      <c r="A14" s="50">
        <v>11</v>
      </c>
      <c r="B14" s="50" t="s">
        <v>17</v>
      </c>
      <c r="C14" s="50">
        <v>28</v>
      </c>
      <c r="D14" s="50">
        <v>2</v>
      </c>
      <c r="E14" s="50">
        <v>7</v>
      </c>
      <c r="F14" s="50">
        <v>0</v>
      </c>
      <c r="G14" s="50">
        <v>2</v>
      </c>
      <c r="H14" s="52">
        <v>0</v>
      </c>
      <c r="I14" s="2"/>
    </row>
    <row r="15" spans="1:9">
      <c r="A15" s="50">
        <v>12</v>
      </c>
      <c r="B15" s="50" t="s">
        <v>9</v>
      </c>
      <c r="C15" s="50">
        <v>10</v>
      </c>
      <c r="D15" s="50">
        <v>0</v>
      </c>
      <c r="E15" s="50">
        <v>5</v>
      </c>
      <c r="F15" s="50">
        <v>0</v>
      </c>
      <c r="G15" s="50">
        <v>0</v>
      </c>
      <c r="H15" s="52">
        <v>0</v>
      </c>
      <c r="I15" s="2"/>
    </row>
    <row r="16" spans="1:9">
      <c r="A16" s="50">
        <v>13</v>
      </c>
      <c r="B16" s="50" t="s">
        <v>18</v>
      </c>
      <c r="C16" s="50">
        <v>9</v>
      </c>
      <c r="D16" s="50">
        <v>3</v>
      </c>
      <c r="E16" s="50">
        <v>0</v>
      </c>
      <c r="F16" s="50">
        <v>2</v>
      </c>
      <c r="G16" s="50">
        <v>0</v>
      </c>
      <c r="H16" s="52">
        <v>4</v>
      </c>
      <c r="I16" s="2"/>
    </row>
    <row r="17" spans="1:9">
      <c r="A17" s="50">
        <v>14</v>
      </c>
      <c r="B17" s="50" t="s">
        <v>19</v>
      </c>
      <c r="C17" s="50">
        <v>8</v>
      </c>
      <c r="D17" s="50">
        <v>0</v>
      </c>
      <c r="E17" s="50">
        <v>0</v>
      </c>
      <c r="F17" s="50">
        <v>0</v>
      </c>
      <c r="G17" s="50">
        <v>0</v>
      </c>
      <c r="H17" s="52">
        <v>2</v>
      </c>
      <c r="I17" s="2"/>
    </row>
    <row r="18" spans="1:9">
      <c r="A18" s="50">
        <v>15</v>
      </c>
      <c r="B18" s="50" t="s">
        <v>20</v>
      </c>
      <c r="C18" s="50">
        <v>9</v>
      </c>
      <c r="D18" s="50">
        <v>1</v>
      </c>
      <c r="E18" s="50">
        <v>2</v>
      </c>
      <c r="F18" s="50">
        <v>0</v>
      </c>
      <c r="G18" s="50">
        <v>0</v>
      </c>
      <c r="H18" s="52">
        <v>0</v>
      </c>
      <c r="I18" s="2"/>
    </row>
    <row r="19" spans="1:9">
      <c r="A19" s="50">
        <v>16</v>
      </c>
      <c r="B19" s="50" t="s">
        <v>21</v>
      </c>
      <c r="C19" s="50">
        <v>24</v>
      </c>
      <c r="D19" s="50">
        <v>2</v>
      </c>
      <c r="E19" s="50">
        <v>3</v>
      </c>
      <c r="F19" s="50">
        <v>0</v>
      </c>
      <c r="G19" s="50">
        <v>3</v>
      </c>
      <c r="H19" s="52">
        <v>0</v>
      </c>
      <c r="I19" s="2"/>
    </row>
    <row r="20" spans="1:9">
      <c r="A20" s="50">
        <v>17</v>
      </c>
      <c r="B20" s="50" t="s">
        <v>22</v>
      </c>
      <c r="C20" s="50">
        <v>13</v>
      </c>
      <c r="D20" s="50">
        <v>0</v>
      </c>
      <c r="E20" s="50">
        <v>3</v>
      </c>
      <c r="F20" s="50">
        <v>0</v>
      </c>
      <c r="G20" s="50">
        <v>0</v>
      </c>
      <c r="H20" s="52">
        <v>2</v>
      </c>
      <c r="I20" s="2"/>
    </row>
    <row r="21" spans="1:9">
      <c r="A21" s="50">
        <v>18</v>
      </c>
      <c r="B21" s="50" t="s">
        <v>23</v>
      </c>
      <c r="C21" s="50">
        <v>18</v>
      </c>
      <c r="D21" s="50">
        <v>1</v>
      </c>
      <c r="E21" s="50">
        <v>1</v>
      </c>
      <c r="F21" s="50">
        <v>0</v>
      </c>
      <c r="G21" s="50">
        <v>0</v>
      </c>
      <c r="H21" s="52">
        <v>0</v>
      </c>
      <c r="I21" s="2"/>
    </row>
    <row r="22" spans="1:9">
      <c r="A22" s="50">
        <v>19</v>
      </c>
      <c r="B22" s="50" t="s">
        <v>24</v>
      </c>
      <c r="C22" s="50">
        <v>6</v>
      </c>
      <c r="D22" s="50">
        <v>0</v>
      </c>
      <c r="E22" s="50">
        <v>2</v>
      </c>
      <c r="F22" s="50">
        <v>1</v>
      </c>
      <c r="G22" s="50">
        <v>0</v>
      </c>
      <c r="H22" s="52">
        <v>0</v>
      </c>
      <c r="I22" s="2"/>
    </row>
    <row r="23" spans="1:9">
      <c r="A23" s="50">
        <v>20</v>
      </c>
      <c r="B23" s="50" t="s">
        <v>25</v>
      </c>
      <c r="C23" s="50">
        <v>14</v>
      </c>
      <c r="D23" s="50">
        <v>0</v>
      </c>
      <c r="E23" s="50">
        <v>7</v>
      </c>
      <c r="F23" s="50">
        <v>1</v>
      </c>
      <c r="G23" s="50">
        <v>0</v>
      </c>
      <c r="H23" s="52">
        <v>3</v>
      </c>
      <c r="I23" s="2"/>
    </row>
    <row r="24" spans="1:9">
      <c r="A24" s="50">
        <v>21</v>
      </c>
      <c r="B24" s="50" t="s">
        <v>26</v>
      </c>
      <c r="C24" s="50">
        <v>26</v>
      </c>
      <c r="D24" s="50">
        <v>5</v>
      </c>
      <c r="E24" s="50">
        <v>8</v>
      </c>
      <c r="F24" s="50">
        <v>3</v>
      </c>
      <c r="G24" s="50">
        <v>0</v>
      </c>
      <c r="H24" s="52">
        <v>1</v>
      </c>
      <c r="I24" s="2"/>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0828D-43A4-AA46-9176-D49973C1E5DA}">
  <dimension ref="A1:S33"/>
  <sheetViews>
    <sheetView topLeftCell="A5" zoomScale="63" zoomScaleNormal="100" workbookViewId="0">
      <selection activeCell="F41" sqref="F41"/>
    </sheetView>
  </sheetViews>
  <sheetFormatPr baseColWidth="10" defaultRowHeight="16"/>
  <cols>
    <col min="2" max="2" width="36.33203125" bestFit="1" customWidth="1"/>
    <col min="4" max="4" width="33.33203125" bestFit="1" customWidth="1"/>
    <col min="5" max="6" width="14.33203125" bestFit="1" customWidth="1"/>
    <col min="7" max="7" width="16.1640625" bestFit="1" customWidth="1"/>
    <col min="8" max="8" width="17.33203125" bestFit="1" customWidth="1"/>
    <col min="9" max="9" width="14.83203125" bestFit="1" customWidth="1"/>
    <col min="10" max="10" width="18.83203125" bestFit="1" customWidth="1"/>
    <col min="11" max="11" width="15.6640625" bestFit="1" customWidth="1"/>
    <col min="12" max="12" width="17" bestFit="1" customWidth="1"/>
    <col min="13" max="13" width="14.5" bestFit="1" customWidth="1"/>
    <col min="14" max="14" width="18.33203125" bestFit="1" customWidth="1"/>
    <col min="18" max="18" width="12" bestFit="1" customWidth="1"/>
    <col min="19" max="19" width="20.1640625" bestFit="1" customWidth="1"/>
  </cols>
  <sheetData>
    <row r="1" spans="1:19">
      <c r="B1" s="1"/>
      <c r="C1" s="1"/>
      <c r="D1" s="1">
        <v>2</v>
      </c>
      <c r="E1" s="1">
        <v>9</v>
      </c>
      <c r="F1" s="1">
        <v>10</v>
      </c>
      <c r="G1" s="1">
        <v>11</v>
      </c>
      <c r="H1" s="1">
        <v>12</v>
      </c>
      <c r="I1" s="1">
        <v>13</v>
      </c>
      <c r="J1" s="1">
        <v>14</v>
      </c>
    </row>
    <row r="2" spans="1:19" ht="19">
      <c r="B2" s="6" t="s">
        <v>32</v>
      </c>
      <c r="C2" s="6" t="s">
        <v>4</v>
      </c>
      <c r="D2" s="6" t="s">
        <v>33</v>
      </c>
      <c r="E2" s="6" t="s">
        <v>34</v>
      </c>
      <c r="F2" s="8" t="s">
        <v>35</v>
      </c>
      <c r="G2" s="8" t="s">
        <v>36</v>
      </c>
      <c r="H2" s="8" t="s">
        <v>37</v>
      </c>
      <c r="I2" s="8" t="s">
        <v>38</v>
      </c>
      <c r="J2" s="11" t="s">
        <v>39</v>
      </c>
      <c r="K2" s="2"/>
    </row>
    <row r="3" spans="1:19">
      <c r="B3" s="1">
        <v>1</v>
      </c>
      <c r="C3" s="1">
        <v>7</v>
      </c>
      <c r="D3" s="1" t="str">
        <f t="shared" ref="D3:J5" si="0">VLOOKUP($C3,clusterdata,D$1, FALSE())</f>
        <v>Earth and Ocean Sciences</v>
      </c>
      <c r="E3" s="1">
        <f t="shared" si="0"/>
        <v>-0.65881335343937475</v>
      </c>
      <c r="F3" s="1">
        <f t="shared" si="0"/>
        <v>-0.12664951737226068</v>
      </c>
      <c r="G3" s="1">
        <f t="shared" si="0"/>
        <v>-0.75745074187250316</v>
      </c>
      <c r="H3" s="1">
        <f t="shared" si="0"/>
        <v>1.020110798210685</v>
      </c>
      <c r="I3" s="1">
        <f t="shared" si="0"/>
        <v>-0.57735026918962573</v>
      </c>
      <c r="J3" s="1">
        <f t="shared" si="0"/>
        <v>-0.24349989603698063</v>
      </c>
    </row>
    <row r="4" spans="1:19">
      <c r="B4" s="1">
        <v>2</v>
      </c>
      <c r="C4" s="1">
        <v>14</v>
      </c>
      <c r="D4" s="1" t="str">
        <f t="shared" si="0"/>
        <v>Medical Physics</v>
      </c>
      <c r="E4" s="1">
        <f t="shared" si="0"/>
        <v>-0.88749236868279402</v>
      </c>
      <c r="F4" s="1">
        <f t="shared" si="0"/>
        <v>-0.79155948357662942</v>
      </c>
      <c r="G4" s="1">
        <f t="shared" si="0"/>
        <v>-0.96402821692864038</v>
      </c>
      <c r="H4" s="1">
        <f t="shared" si="0"/>
        <v>-0.6936753427832657</v>
      </c>
      <c r="I4" s="1">
        <f t="shared" si="0"/>
        <v>-0.57735026918962573</v>
      </c>
      <c r="J4" s="1">
        <f t="shared" si="0"/>
        <v>0.39568733106009357</v>
      </c>
    </row>
    <row r="5" spans="1:19">
      <c r="B5" s="1">
        <v>3</v>
      </c>
      <c r="C5" s="1">
        <v>21</v>
      </c>
      <c r="D5" s="1" t="str">
        <f t="shared" si="0"/>
        <v>Psychology and Neuroscience</v>
      </c>
      <c r="E5" s="1">
        <f t="shared" si="0"/>
        <v>1.1706187685079796</v>
      </c>
      <c r="F5" s="1">
        <f t="shared" si="0"/>
        <v>2.5329903474452138</v>
      </c>
      <c r="G5" s="1">
        <f t="shared" si="0"/>
        <v>0.68859158352045735</v>
      </c>
      <c r="H5" s="1">
        <f t="shared" si="0"/>
        <v>1.8770038687076604</v>
      </c>
      <c r="I5" s="1">
        <f t="shared" si="0"/>
        <v>-0.57735026918962573</v>
      </c>
      <c r="J5" s="1">
        <f t="shared" si="0"/>
        <v>-0.24349989603698063</v>
      </c>
    </row>
    <row r="6" spans="1:19">
      <c r="I6" s="88" t="s">
        <v>47</v>
      </c>
      <c r="J6" s="88">
        <f>SUM(R13:R33)</f>
        <v>113.85144277269684</v>
      </c>
    </row>
    <row r="8" spans="1:19">
      <c r="B8" s="5" t="s">
        <v>30</v>
      </c>
      <c r="C8">
        <f t="shared" ref="C8:H8" si="1">AVERAGE(C13:C33)</f>
        <v>15.761904761904763</v>
      </c>
      <c r="D8">
        <f t="shared" si="1"/>
        <v>1.1904761904761905</v>
      </c>
      <c r="E8">
        <f t="shared" si="1"/>
        <v>4.666666666666667</v>
      </c>
      <c r="F8">
        <f t="shared" si="1"/>
        <v>0.80952380952380953</v>
      </c>
      <c r="G8">
        <f t="shared" si="1"/>
        <v>0.66666666666666663</v>
      </c>
      <c r="H8">
        <f t="shared" si="1"/>
        <v>1.3809523809523809</v>
      </c>
    </row>
    <row r="9" spans="1:19">
      <c r="B9" s="5" t="s">
        <v>31</v>
      </c>
      <c r="C9">
        <f>STDEV(C13:C33)</f>
        <v>8.7458833853691527</v>
      </c>
      <c r="D9">
        <f t="shared" ref="D9:H9" si="2">STDEV(D13:D33)</f>
        <v>1.5039630187955959</v>
      </c>
      <c r="E9">
        <f t="shared" si="2"/>
        <v>4.8407988321488151</v>
      </c>
      <c r="F9">
        <f t="shared" si="2"/>
        <v>1.1670067531530235</v>
      </c>
      <c r="G9">
        <f t="shared" si="2"/>
        <v>1.1547005383792515</v>
      </c>
      <c r="H9">
        <f t="shared" si="2"/>
        <v>1.5644868320376006</v>
      </c>
    </row>
    <row r="10" spans="1:19" ht="21">
      <c r="A10" s="59" t="s">
        <v>45</v>
      </c>
      <c r="B10" s="60"/>
      <c r="C10" s="60"/>
      <c r="D10" s="60"/>
      <c r="E10" s="60"/>
      <c r="F10" s="60"/>
      <c r="G10" s="60"/>
      <c r="H10" s="61"/>
      <c r="I10" s="62" t="s">
        <v>46</v>
      </c>
      <c r="J10" s="63"/>
      <c r="K10" s="63"/>
      <c r="L10" s="63"/>
      <c r="M10" s="63"/>
      <c r="N10" s="64"/>
      <c r="O10" s="65" t="s">
        <v>44</v>
      </c>
      <c r="P10" s="66"/>
      <c r="Q10" s="66"/>
      <c r="R10" s="66"/>
      <c r="S10" s="89" t="s">
        <v>53</v>
      </c>
    </row>
    <row r="11" spans="1:19" ht="19">
      <c r="A11" s="6" t="s">
        <v>4</v>
      </c>
      <c r="B11" s="6" t="s">
        <v>29</v>
      </c>
      <c r="C11" s="6" t="s">
        <v>0</v>
      </c>
      <c r="D11" s="6" t="s">
        <v>2</v>
      </c>
      <c r="E11" s="6" t="s">
        <v>1</v>
      </c>
      <c r="F11" s="6" t="s">
        <v>3</v>
      </c>
      <c r="G11" s="6" t="s">
        <v>28</v>
      </c>
      <c r="H11" s="7" t="s">
        <v>27</v>
      </c>
      <c r="I11" s="8" t="s">
        <v>34</v>
      </c>
      <c r="J11" s="8" t="s">
        <v>35</v>
      </c>
      <c r="K11" s="8" t="s">
        <v>36</v>
      </c>
      <c r="L11" s="8" t="s">
        <v>37</v>
      </c>
      <c r="M11" s="8" t="s">
        <v>38</v>
      </c>
      <c r="N11" s="9" t="s">
        <v>39</v>
      </c>
      <c r="O11" s="8" t="s">
        <v>40</v>
      </c>
      <c r="P11" s="8" t="s">
        <v>41</v>
      </c>
      <c r="Q11" s="8" t="s">
        <v>42</v>
      </c>
      <c r="R11" s="8" t="s">
        <v>43</v>
      </c>
      <c r="S11" s="12"/>
    </row>
    <row r="12" spans="1:19">
      <c r="A12" s="1"/>
      <c r="B12" s="1"/>
      <c r="C12" s="1" t="s">
        <v>5</v>
      </c>
      <c r="D12" s="1" t="s">
        <v>5</v>
      </c>
      <c r="E12" s="1" t="s">
        <v>5</v>
      </c>
      <c r="F12" s="1" t="s">
        <v>5</v>
      </c>
      <c r="G12" s="1" t="s">
        <v>5</v>
      </c>
      <c r="H12" s="4" t="s">
        <v>5</v>
      </c>
      <c r="N12" s="3"/>
      <c r="O12">
        <v>1</v>
      </c>
      <c r="P12">
        <v>2</v>
      </c>
      <c r="Q12">
        <v>3</v>
      </c>
    </row>
    <row r="13" spans="1:19">
      <c r="A13" s="1">
        <v>1</v>
      </c>
      <c r="B13" s="1" t="s">
        <v>10</v>
      </c>
      <c r="C13" s="1">
        <v>16</v>
      </c>
      <c r="D13" s="1">
        <v>0</v>
      </c>
      <c r="E13" s="1">
        <v>7</v>
      </c>
      <c r="F13" s="1">
        <v>0</v>
      </c>
      <c r="G13" s="1">
        <v>2</v>
      </c>
      <c r="H13" s="4">
        <v>1</v>
      </c>
      <c r="I13">
        <f>STANDARDIZE(C13,C$8,C$9)</f>
        <v>2.7223692290883152E-2</v>
      </c>
      <c r="J13">
        <f>STANDARDIZE(D13,D$8,D$9)</f>
        <v>-0.79155948357662942</v>
      </c>
      <c r="K13">
        <f t="shared" ref="K13:N28" si="3">STANDARDIZE(E13,E$8,E$9)</f>
        <v>0.48201410846432008</v>
      </c>
      <c r="L13">
        <f t="shared" si="3"/>
        <v>-0.6936753427832657</v>
      </c>
      <c r="M13">
        <f t="shared" si="3"/>
        <v>1.1547005383792517</v>
      </c>
      <c r="N13" s="3">
        <f t="shared" si="3"/>
        <v>-0.24349989603698063</v>
      </c>
      <c r="O13" s="10">
        <f>SUMXMY2($I13:$N13,E$3:J$3)</f>
        <v>8.3860881435556163</v>
      </c>
      <c r="P13" s="10">
        <f>SUMXMY2($I13:$N13,E$4:J$4)</f>
        <v>6.3363041903151274</v>
      </c>
      <c r="Q13" s="10">
        <f>SUMXMY2($I13:$N13,E$5:J$5)</f>
        <v>22.011049740857047</v>
      </c>
      <c r="R13">
        <f>MIN($O13:$Q13)</f>
        <v>6.3363041903151274</v>
      </c>
      <c r="S13">
        <f>MATCH(R13,O13:Q13,0)</f>
        <v>2</v>
      </c>
    </row>
    <row r="14" spans="1:19">
      <c r="A14" s="1">
        <v>2</v>
      </c>
      <c r="B14" s="1" t="s">
        <v>11</v>
      </c>
      <c r="C14" s="1">
        <v>17</v>
      </c>
      <c r="D14" s="1">
        <v>1</v>
      </c>
      <c r="E14" s="1">
        <v>2</v>
      </c>
      <c r="F14" s="1">
        <v>3</v>
      </c>
      <c r="G14" s="1">
        <v>3</v>
      </c>
      <c r="H14" s="4">
        <v>2</v>
      </c>
      <c r="I14">
        <f>STANDARDIZE(C14,C$8,C$9)</f>
        <v>0.14156319991259281</v>
      </c>
      <c r="J14">
        <f t="shared" ref="J14:N33" si="4">STANDARDIZE(D14,D$8,D$9)</f>
        <v>-0.12664951737226068</v>
      </c>
      <c r="K14">
        <f t="shared" si="3"/>
        <v>-0.55087326681636595</v>
      </c>
      <c r="L14">
        <f t="shared" si="3"/>
        <v>1.8770038687076604</v>
      </c>
      <c r="M14">
        <f t="shared" si="3"/>
        <v>2.0207259421636903</v>
      </c>
      <c r="N14" s="3">
        <f t="shared" si="3"/>
        <v>0.39568733106009357</v>
      </c>
      <c r="O14" s="10">
        <f>SUMXMY2($I14:$N14,E$3:J$3)</f>
        <v>8.5761029259059249</v>
      </c>
      <c r="P14" s="10">
        <f t="shared" ref="P14:P33" si="5">SUMXMY2($I14:$N14,E$4:J$4)</f>
        <v>15.030149247608955</v>
      </c>
      <c r="Q14" s="10">
        <f t="shared" ref="Q14:Q33" si="6">SUMXMY2($I14:$N14,E$5:J$5)</f>
        <v>16.82747300028802</v>
      </c>
      <c r="R14">
        <f t="shared" ref="R14:R33" si="7">MIN($O14:$Q14)</f>
        <v>8.5761029259059249</v>
      </c>
      <c r="S14">
        <f t="shared" ref="S14:S33" si="8">MATCH(R14,O14:Q14,0)</f>
        <v>1</v>
      </c>
    </row>
    <row r="15" spans="1:19">
      <c r="A15" s="1">
        <v>3</v>
      </c>
      <c r="B15" s="1" t="s">
        <v>6</v>
      </c>
      <c r="C15" s="1">
        <v>43</v>
      </c>
      <c r="D15" s="1">
        <v>4</v>
      </c>
      <c r="E15" s="1">
        <v>16</v>
      </c>
      <c r="F15" s="1">
        <v>0</v>
      </c>
      <c r="G15" s="1">
        <v>0</v>
      </c>
      <c r="H15" s="4">
        <v>4</v>
      </c>
      <c r="I15">
        <f t="shared" ref="I15:I33" si="9">STANDARDIZE(C15,C$8,C$9)</f>
        <v>3.1143903980770435</v>
      </c>
      <c r="J15">
        <f t="shared" si="4"/>
        <v>1.8680803812408453</v>
      </c>
      <c r="K15">
        <f t="shared" si="3"/>
        <v>2.3412113839695547</v>
      </c>
      <c r="L15">
        <f t="shared" si="3"/>
        <v>-0.6936753427832657</v>
      </c>
      <c r="M15">
        <f t="shared" si="3"/>
        <v>-0.57735026918962573</v>
      </c>
      <c r="N15" s="3">
        <f t="shared" si="3"/>
        <v>1.6740617852542419</v>
      </c>
      <c r="O15" s="10">
        <f t="shared" ref="O15:O33" si="10">SUMXMY2($I15:$N15,E$3:J$3)</f>
        <v>34.431826627626002</v>
      </c>
      <c r="P15" s="10">
        <f t="shared" si="5"/>
        <v>35.64759995389754</v>
      </c>
      <c r="Q15" s="10">
        <f t="shared" si="6"/>
        <v>17.236940025859916</v>
      </c>
      <c r="R15">
        <f t="shared" si="7"/>
        <v>17.236940025859916</v>
      </c>
      <c r="S15">
        <f t="shared" si="8"/>
        <v>3</v>
      </c>
    </row>
    <row r="16" spans="1:19">
      <c r="A16" s="1">
        <v>4</v>
      </c>
      <c r="B16" s="1" t="s">
        <v>7</v>
      </c>
      <c r="C16" s="1">
        <v>12</v>
      </c>
      <c r="D16" s="1">
        <v>0</v>
      </c>
      <c r="E16" s="1">
        <v>1</v>
      </c>
      <c r="F16" s="1">
        <v>0</v>
      </c>
      <c r="G16" s="1">
        <v>0</v>
      </c>
      <c r="H16" s="4">
        <v>0</v>
      </c>
      <c r="I16">
        <f t="shared" si="9"/>
        <v>-0.43013433819595542</v>
      </c>
      <c r="J16">
        <f t="shared" si="4"/>
        <v>-0.79155948357662942</v>
      </c>
      <c r="K16">
        <f t="shared" si="3"/>
        <v>-0.75745074187250316</v>
      </c>
      <c r="L16">
        <f t="shared" si="3"/>
        <v>-0.6936753427832657</v>
      </c>
      <c r="M16">
        <f t="shared" si="3"/>
        <v>-0.57735026918962573</v>
      </c>
      <c r="N16" s="3">
        <f t="shared" si="3"/>
        <v>-0.88268712313405484</v>
      </c>
      <c r="O16" s="10">
        <f t="shared" si="10"/>
        <v>3.8400226035175784</v>
      </c>
      <c r="P16" s="10">
        <f t="shared" si="5"/>
        <v>1.8860918663875559</v>
      </c>
      <c r="Q16" s="10">
        <f t="shared" si="6"/>
        <v>22.723032414073199</v>
      </c>
      <c r="R16">
        <f t="shared" si="7"/>
        <v>1.8860918663875559</v>
      </c>
      <c r="S16">
        <f t="shared" si="8"/>
        <v>2</v>
      </c>
    </row>
    <row r="17" spans="1:19">
      <c r="A17" s="1">
        <v>5</v>
      </c>
      <c r="B17" s="1" t="s">
        <v>8</v>
      </c>
      <c r="C17" s="1">
        <v>17</v>
      </c>
      <c r="D17" s="1">
        <v>2</v>
      </c>
      <c r="E17" s="1">
        <v>18</v>
      </c>
      <c r="F17" s="1">
        <v>3</v>
      </c>
      <c r="G17" s="1">
        <v>1</v>
      </c>
      <c r="H17" s="4">
        <v>4</v>
      </c>
      <c r="I17">
        <f t="shared" si="9"/>
        <v>0.14156319991259281</v>
      </c>
      <c r="J17">
        <f t="shared" si="4"/>
        <v>0.538260448832108</v>
      </c>
      <c r="K17">
        <f t="shared" si="3"/>
        <v>2.7543663340818294</v>
      </c>
      <c r="L17">
        <f t="shared" si="3"/>
        <v>1.8770038687076604</v>
      </c>
      <c r="M17">
        <f t="shared" si="3"/>
        <v>0.28867513459481292</v>
      </c>
      <c r="N17" s="3">
        <f t="shared" si="3"/>
        <v>1.6740617852542419</v>
      </c>
      <c r="O17" s="10">
        <f t="shared" si="10"/>
        <v>18.576875601100063</v>
      </c>
      <c r="P17" s="10">
        <f t="shared" si="5"/>
        <v>25.646467306400904</v>
      </c>
      <c r="Q17" s="10">
        <f t="shared" si="6"/>
        <v>13.732370853291545</v>
      </c>
      <c r="R17">
        <f t="shared" si="7"/>
        <v>13.732370853291545</v>
      </c>
      <c r="S17">
        <f t="shared" si="8"/>
        <v>3</v>
      </c>
    </row>
    <row r="18" spans="1:19">
      <c r="A18" s="1">
        <v>6</v>
      </c>
      <c r="B18" s="1" t="s">
        <v>12</v>
      </c>
      <c r="C18" s="1">
        <v>10</v>
      </c>
      <c r="D18" s="1">
        <v>0</v>
      </c>
      <c r="E18" s="1">
        <v>6</v>
      </c>
      <c r="F18" s="1">
        <v>0</v>
      </c>
      <c r="G18" s="1">
        <v>3</v>
      </c>
      <c r="H18" s="4">
        <v>0</v>
      </c>
      <c r="I18">
        <f t="shared" si="9"/>
        <v>-0.65881335343937475</v>
      </c>
      <c r="J18">
        <f t="shared" si="4"/>
        <v>-0.79155948357662942</v>
      </c>
      <c r="K18">
        <f>STANDARDIZE(E18,E$8,E$9)</f>
        <v>0.27543663340818286</v>
      </c>
      <c r="L18">
        <f t="shared" si="3"/>
        <v>-0.6936753427832657</v>
      </c>
      <c r="M18">
        <f t="shared" si="3"/>
        <v>2.0207259421636903</v>
      </c>
      <c r="N18" s="3">
        <f t="shared" si="3"/>
        <v>-0.88268712313405484</v>
      </c>
      <c r="O18" s="10">
        <f t="shared" si="10"/>
        <v>11.604584841519104</v>
      </c>
      <c r="P18" s="10">
        <f t="shared" si="5"/>
        <v>9.9728084523693692</v>
      </c>
      <c r="Q18" s="10">
        <f t="shared" si="6"/>
        <v>28.337102400238095</v>
      </c>
      <c r="R18">
        <f t="shared" si="7"/>
        <v>9.9728084523693692</v>
      </c>
      <c r="S18">
        <f t="shared" si="8"/>
        <v>2</v>
      </c>
    </row>
    <row r="19" spans="1:19">
      <c r="A19" s="1">
        <v>7</v>
      </c>
      <c r="B19" s="1" t="s">
        <v>13</v>
      </c>
      <c r="C19" s="1">
        <v>10</v>
      </c>
      <c r="D19" s="1">
        <v>1</v>
      </c>
      <c r="E19" s="1">
        <v>1</v>
      </c>
      <c r="F19" s="1">
        <v>2</v>
      </c>
      <c r="G19" s="1">
        <v>0</v>
      </c>
      <c r="H19" s="4">
        <v>1</v>
      </c>
      <c r="I19">
        <f t="shared" si="9"/>
        <v>-0.65881335343937475</v>
      </c>
      <c r="J19">
        <f t="shared" si="4"/>
        <v>-0.12664951737226068</v>
      </c>
      <c r="K19">
        <f t="shared" si="3"/>
        <v>-0.75745074187250316</v>
      </c>
      <c r="L19">
        <f t="shared" si="3"/>
        <v>1.020110798210685</v>
      </c>
      <c r="M19">
        <f t="shared" si="3"/>
        <v>-0.57735026918962573</v>
      </c>
      <c r="N19" s="3">
        <f t="shared" si="3"/>
        <v>-0.24349989603698063</v>
      </c>
      <c r="O19" s="10">
        <f t="shared" si="10"/>
        <v>0</v>
      </c>
      <c r="P19" s="10">
        <f t="shared" si="5"/>
        <v>3.8826968567181472</v>
      </c>
      <c r="Q19" s="10">
        <f t="shared" si="6"/>
        <v>13.24581024043273</v>
      </c>
      <c r="R19">
        <f t="shared" si="7"/>
        <v>0</v>
      </c>
      <c r="S19">
        <f t="shared" si="8"/>
        <v>1</v>
      </c>
    </row>
    <row r="20" spans="1:19">
      <c r="A20" s="1">
        <v>8</v>
      </c>
      <c r="B20" s="1" t="s">
        <v>14</v>
      </c>
      <c r="C20" s="1">
        <v>13</v>
      </c>
      <c r="D20" s="1">
        <v>0</v>
      </c>
      <c r="E20" s="1">
        <v>4</v>
      </c>
      <c r="F20" s="1">
        <v>0</v>
      </c>
      <c r="G20" s="1">
        <v>0</v>
      </c>
      <c r="H20" s="4">
        <v>1</v>
      </c>
      <c r="I20">
        <f t="shared" si="9"/>
        <v>-0.31579483057424579</v>
      </c>
      <c r="J20">
        <f t="shared" si="4"/>
        <v>-0.79155948357662942</v>
      </c>
      <c r="K20">
        <f t="shared" si="3"/>
        <v>-0.13771831670409154</v>
      </c>
      <c r="L20">
        <f t="shared" si="3"/>
        <v>-0.6936753427832657</v>
      </c>
      <c r="M20">
        <f t="shared" si="3"/>
        <v>-0.57735026918962573</v>
      </c>
      <c r="N20" s="3">
        <f t="shared" si="3"/>
        <v>-0.24349989603698063</v>
      </c>
      <c r="O20" s="10">
        <f t="shared" si="10"/>
        <v>3.8808981860545275</v>
      </c>
      <c r="P20" s="10">
        <f t="shared" si="5"/>
        <v>1.4181864375725257</v>
      </c>
      <c r="Q20" s="10">
        <f t="shared" si="6"/>
        <v>20.553236626084654</v>
      </c>
      <c r="R20">
        <f t="shared" si="7"/>
        <v>1.4181864375725257</v>
      </c>
      <c r="S20">
        <f t="shared" si="8"/>
        <v>2</v>
      </c>
    </row>
    <row r="21" spans="1:19">
      <c r="A21" s="1">
        <v>9</v>
      </c>
      <c r="B21" s="1" t="s">
        <v>15</v>
      </c>
      <c r="C21" s="1">
        <v>20</v>
      </c>
      <c r="D21" s="1">
        <v>3</v>
      </c>
      <c r="E21" s="1">
        <v>5</v>
      </c>
      <c r="F21" s="1">
        <v>2</v>
      </c>
      <c r="G21" s="1">
        <v>0</v>
      </c>
      <c r="H21" s="4">
        <v>4</v>
      </c>
      <c r="I21">
        <f t="shared" si="9"/>
        <v>0.48458172277772171</v>
      </c>
      <c r="J21">
        <f t="shared" si="4"/>
        <v>1.2031704150364766</v>
      </c>
      <c r="K21">
        <f t="shared" si="3"/>
        <v>6.8859158352045674E-2</v>
      </c>
      <c r="L21">
        <f t="shared" si="3"/>
        <v>1.020110798210685</v>
      </c>
      <c r="M21">
        <f t="shared" si="3"/>
        <v>-0.57735026918962573</v>
      </c>
      <c r="N21" s="3">
        <f t="shared" si="3"/>
        <v>1.6740617852542419</v>
      </c>
      <c r="O21" s="10">
        <f t="shared" si="10"/>
        <v>7.4356042057146032</v>
      </c>
      <c r="P21" s="10">
        <f t="shared" si="5"/>
        <v>11.4996951930916</v>
      </c>
      <c r="Q21" s="10">
        <f t="shared" si="6"/>
        <v>7.0344446953731543</v>
      </c>
      <c r="R21">
        <f t="shared" si="7"/>
        <v>7.0344446953731543</v>
      </c>
      <c r="S21">
        <f t="shared" si="8"/>
        <v>3</v>
      </c>
    </row>
    <row r="22" spans="1:19">
      <c r="A22" s="1">
        <v>10</v>
      </c>
      <c r="B22" s="1" t="s">
        <v>16</v>
      </c>
      <c r="C22" s="1">
        <v>8</v>
      </c>
      <c r="D22" s="1">
        <v>0</v>
      </c>
      <c r="E22" s="1">
        <v>0</v>
      </c>
      <c r="F22" s="1">
        <v>0</v>
      </c>
      <c r="G22" s="1">
        <v>0</v>
      </c>
      <c r="H22" s="4">
        <v>0</v>
      </c>
      <c r="I22">
        <f t="shared" si="9"/>
        <v>-0.88749236868279402</v>
      </c>
      <c r="J22">
        <f t="shared" si="4"/>
        <v>-0.79155948357662942</v>
      </c>
      <c r="K22">
        <f t="shared" si="3"/>
        <v>-0.96402821692864038</v>
      </c>
      <c r="L22">
        <f t="shared" si="3"/>
        <v>-0.6936753427832657</v>
      </c>
      <c r="M22">
        <f t="shared" si="3"/>
        <v>-0.57735026918962573</v>
      </c>
      <c r="N22" s="3">
        <f t="shared" si="3"/>
        <v>-0.88268712313405484</v>
      </c>
      <c r="O22" s="10">
        <f t="shared" si="10"/>
        <v>3.8826968567181472</v>
      </c>
      <c r="P22" s="10">
        <f t="shared" si="5"/>
        <v>1.634241245136187</v>
      </c>
      <c r="Q22" s="10">
        <f t="shared" si="6"/>
        <v>25.036557156488136</v>
      </c>
      <c r="R22">
        <f t="shared" si="7"/>
        <v>1.634241245136187</v>
      </c>
      <c r="S22">
        <f t="shared" si="8"/>
        <v>2</v>
      </c>
    </row>
    <row r="23" spans="1:19">
      <c r="A23" s="1">
        <v>11</v>
      </c>
      <c r="B23" s="1" t="s">
        <v>17</v>
      </c>
      <c r="C23" s="1">
        <v>28</v>
      </c>
      <c r="D23" s="1">
        <v>2</v>
      </c>
      <c r="E23" s="1">
        <v>7</v>
      </c>
      <c r="F23" s="1">
        <v>0</v>
      </c>
      <c r="G23" s="1">
        <v>2</v>
      </c>
      <c r="H23" s="4">
        <v>0</v>
      </c>
      <c r="I23">
        <f t="shared" si="9"/>
        <v>1.3992977837513989</v>
      </c>
      <c r="J23">
        <f t="shared" si="4"/>
        <v>0.538260448832108</v>
      </c>
      <c r="K23">
        <f t="shared" si="3"/>
        <v>0.48201410846432008</v>
      </c>
      <c r="L23">
        <f t="shared" si="3"/>
        <v>-0.6936753427832657</v>
      </c>
      <c r="M23">
        <f t="shared" si="3"/>
        <v>1.1547005383792517</v>
      </c>
      <c r="N23" s="3">
        <f t="shared" si="3"/>
        <v>-0.88268712313405484</v>
      </c>
      <c r="O23" s="10">
        <f t="shared" si="10"/>
        <v>12.559823079754061</v>
      </c>
      <c r="P23" s="10">
        <f t="shared" si="5"/>
        <v>13.723109905865646</v>
      </c>
      <c r="Q23" s="10">
        <f t="shared" si="6"/>
        <v>14.090867633309978</v>
      </c>
      <c r="R23">
        <f t="shared" si="7"/>
        <v>12.559823079754061</v>
      </c>
      <c r="S23">
        <f t="shared" si="8"/>
        <v>1</v>
      </c>
    </row>
    <row r="24" spans="1:19">
      <c r="A24" s="1">
        <v>12</v>
      </c>
      <c r="B24" s="1" t="s">
        <v>9</v>
      </c>
      <c r="C24" s="1">
        <v>10</v>
      </c>
      <c r="D24" s="1">
        <v>0</v>
      </c>
      <c r="E24" s="1">
        <v>5</v>
      </c>
      <c r="F24" s="1">
        <v>0</v>
      </c>
      <c r="G24" s="1">
        <v>0</v>
      </c>
      <c r="H24" s="4">
        <v>0</v>
      </c>
      <c r="I24">
        <f t="shared" si="9"/>
        <v>-0.65881335343937475</v>
      </c>
      <c r="J24">
        <f t="shared" si="4"/>
        <v>-0.79155948357662942</v>
      </c>
      <c r="K24">
        <f t="shared" si="3"/>
        <v>6.8859158352045674E-2</v>
      </c>
      <c r="L24">
        <f t="shared" si="3"/>
        <v>-0.6936753427832657</v>
      </c>
      <c r="M24">
        <f t="shared" si="3"/>
        <v>-0.57735026918962573</v>
      </c>
      <c r="N24" s="3">
        <f t="shared" si="3"/>
        <v>-0.88268712313405484</v>
      </c>
      <c r="O24" s="10">
        <f t="shared" si="10"/>
        <v>4.4705165627139829</v>
      </c>
      <c r="P24" s="10">
        <f t="shared" si="5"/>
        <v>2.7533916671631116</v>
      </c>
      <c r="Q24" s="10">
        <f t="shared" si="6"/>
        <v>21.80047366624094</v>
      </c>
      <c r="R24">
        <f t="shared" si="7"/>
        <v>2.7533916671631116</v>
      </c>
      <c r="S24">
        <f t="shared" si="8"/>
        <v>2</v>
      </c>
    </row>
    <row r="25" spans="1:19">
      <c r="A25" s="1">
        <v>13</v>
      </c>
      <c r="B25" s="1" t="s">
        <v>18</v>
      </c>
      <c r="C25" s="1">
        <v>9</v>
      </c>
      <c r="D25" s="1">
        <v>3</v>
      </c>
      <c r="E25" s="1">
        <v>0</v>
      </c>
      <c r="F25" s="1">
        <v>2</v>
      </c>
      <c r="G25" s="1">
        <v>0</v>
      </c>
      <c r="H25" s="4">
        <v>4</v>
      </c>
      <c r="I25">
        <f t="shared" si="9"/>
        <v>-0.77315286106108438</v>
      </c>
      <c r="J25">
        <f t="shared" si="4"/>
        <v>1.2031704150364766</v>
      </c>
      <c r="K25">
        <f t="shared" si="3"/>
        <v>-0.96402821692864038</v>
      </c>
      <c r="L25">
        <f t="shared" si="3"/>
        <v>1.020110798210685</v>
      </c>
      <c r="M25">
        <f t="shared" si="3"/>
        <v>-0.57735026918962573</v>
      </c>
      <c r="N25" s="3">
        <f t="shared" si="3"/>
        <v>1.6740617852542419</v>
      </c>
      <c r="O25" s="10">
        <f t="shared" si="10"/>
        <v>5.5012116303917429</v>
      </c>
      <c r="P25" s="10">
        <f t="shared" si="5"/>
        <v>8.5633250736233517</v>
      </c>
      <c r="Q25" s="10">
        <f t="shared" si="6"/>
        <v>12.689129941207725</v>
      </c>
      <c r="R25">
        <f t="shared" si="7"/>
        <v>5.5012116303917429</v>
      </c>
      <c r="S25">
        <f t="shared" si="8"/>
        <v>1</v>
      </c>
    </row>
    <row r="26" spans="1:19">
      <c r="A26" s="1">
        <v>14</v>
      </c>
      <c r="B26" s="1" t="s">
        <v>19</v>
      </c>
      <c r="C26" s="1">
        <v>8</v>
      </c>
      <c r="D26" s="1">
        <v>0</v>
      </c>
      <c r="E26" s="1">
        <v>0</v>
      </c>
      <c r="F26" s="1">
        <v>0</v>
      </c>
      <c r="G26" s="1">
        <v>0</v>
      </c>
      <c r="H26" s="4">
        <v>2</v>
      </c>
      <c r="I26">
        <f t="shared" si="9"/>
        <v>-0.88749236868279402</v>
      </c>
      <c r="J26">
        <f t="shared" si="4"/>
        <v>-0.79155948357662942</v>
      </c>
      <c r="K26">
        <f t="shared" si="3"/>
        <v>-0.96402821692864038</v>
      </c>
      <c r="L26">
        <f t="shared" si="3"/>
        <v>-0.6936753427832657</v>
      </c>
      <c r="M26">
        <f t="shared" si="3"/>
        <v>-0.57735026918962573</v>
      </c>
      <c r="N26" s="3">
        <f t="shared" si="3"/>
        <v>0.39568733106009357</v>
      </c>
      <c r="O26" s="10">
        <f t="shared" si="10"/>
        <v>3.8826968567181472</v>
      </c>
      <c r="P26" s="10">
        <f t="shared" si="5"/>
        <v>0</v>
      </c>
      <c r="Q26" s="10">
        <f t="shared" si="6"/>
        <v>25.036557156488136</v>
      </c>
      <c r="R26">
        <f t="shared" si="7"/>
        <v>0</v>
      </c>
      <c r="S26">
        <f t="shared" si="8"/>
        <v>2</v>
      </c>
    </row>
    <row r="27" spans="1:19">
      <c r="A27" s="1">
        <v>15</v>
      </c>
      <c r="B27" s="1" t="s">
        <v>20</v>
      </c>
      <c r="C27" s="1">
        <v>9</v>
      </c>
      <c r="D27" s="1">
        <v>1</v>
      </c>
      <c r="E27" s="1">
        <v>2</v>
      </c>
      <c r="F27" s="1">
        <v>0</v>
      </c>
      <c r="G27" s="1">
        <v>0</v>
      </c>
      <c r="H27" s="4">
        <v>0</v>
      </c>
      <c r="I27">
        <f t="shared" si="9"/>
        <v>-0.77315286106108438</v>
      </c>
      <c r="J27">
        <f t="shared" si="4"/>
        <v>-0.12664951737226068</v>
      </c>
      <c r="K27">
        <f t="shared" si="3"/>
        <v>-0.55087326681636595</v>
      </c>
      <c r="L27">
        <f t="shared" si="3"/>
        <v>-0.6936753427832657</v>
      </c>
      <c r="M27">
        <f t="shared" si="3"/>
        <v>-0.57735026918962573</v>
      </c>
      <c r="N27" s="3">
        <f t="shared" si="3"/>
        <v>-0.88268712313405484</v>
      </c>
      <c r="O27" s="10">
        <f t="shared" si="10"/>
        <v>3.4013710245507278</v>
      </c>
      <c r="P27" s="10">
        <f t="shared" si="5"/>
        <v>2.2601170440995326</v>
      </c>
      <c r="Q27" s="10">
        <f t="shared" si="6"/>
        <v>19.405157393340026</v>
      </c>
      <c r="R27">
        <f t="shared" si="7"/>
        <v>2.2601170440995326</v>
      </c>
      <c r="S27">
        <f t="shared" si="8"/>
        <v>2</v>
      </c>
    </row>
    <row r="28" spans="1:19">
      <c r="A28" s="1">
        <v>16</v>
      </c>
      <c r="B28" s="1" t="s">
        <v>21</v>
      </c>
      <c r="C28" s="1">
        <v>24</v>
      </c>
      <c r="D28" s="1">
        <v>2</v>
      </c>
      <c r="E28" s="1">
        <v>3</v>
      </c>
      <c r="F28" s="1">
        <v>0</v>
      </c>
      <c r="G28" s="1">
        <v>3</v>
      </c>
      <c r="H28" s="4">
        <v>0</v>
      </c>
      <c r="I28">
        <f t="shared" si="9"/>
        <v>0.94193975326456036</v>
      </c>
      <c r="J28">
        <f t="shared" si="4"/>
        <v>0.538260448832108</v>
      </c>
      <c r="K28">
        <f t="shared" si="3"/>
        <v>-0.34429579176022873</v>
      </c>
      <c r="L28">
        <f t="shared" si="3"/>
        <v>-0.6936753427832657</v>
      </c>
      <c r="M28">
        <f t="shared" si="3"/>
        <v>2.0207259421636903</v>
      </c>
      <c r="N28" s="3">
        <f t="shared" si="3"/>
        <v>-0.88268712313405484</v>
      </c>
      <c r="O28" s="10">
        <f t="shared" si="10"/>
        <v>13.270836032929454</v>
      </c>
      <c r="P28" s="10">
        <f t="shared" si="5"/>
        <v>13.883552465385685</v>
      </c>
      <c r="Q28" s="10">
        <f t="shared" si="6"/>
        <v>18.865049710123632</v>
      </c>
      <c r="R28">
        <f t="shared" si="7"/>
        <v>13.270836032929454</v>
      </c>
      <c r="S28">
        <f t="shared" si="8"/>
        <v>1</v>
      </c>
    </row>
    <row r="29" spans="1:19">
      <c r="A29" s="1">
        <v>17</v>
      </c>
      <c r="B29" s="1" t="s">
        <v>22</v>
      </c>
      <c r="C29" s="1">
        <v>13</v>
      </c>
      <c r="D29" s="1">
        <v>0</v>
      </c>
      <c r="E29" s="1">
        <v>3</v>
      </c>
      <c r="F29" s="1">
        <v>0</v>
      </c>
      <c r="G29" s="1">
        <v>0</v>
      </c>
      <c r="H29" s="4">
        <v>2</v>
      </c>
      <c r="I29">
        <f t="shared" si="9"/>
        <v>-0.31579483057424579</v>
      </c>
      <c r="J29">
        <f t="shared" si="4"/>
        <v>-0.79155948357662942</v>
      </c>
      <c r="K29">
        <f t="shared" si="4"/>
        <v>-0.34429579176022873</v>
      </c>
      <c r="L29">
        <f t="shared" si="4"/>
        <v>-0.6936753427832657</v>
      </c>
      <c r="M29">
        <f t="shared" si="4"/>
        <v>-0.57735026918962573</v>
      </c>
      <c r="N29" s="3">
        <f t="shared" si="4"/>
        <v>0.39568733106009357</v>
      </c>
      <c r="O29" s="10">
        <f t="shared" si="10"/>
        <v>4.0760872313357295</v>
      </c>
      <c r="P29" s="10">
        <f t="shared" si="5"/>
        <v>0.71090635388449597</v>
      </c>
      <c r="Q29" s="10">
        <f t="shared" si="6"/>
        <v>21.34586521617382</v>
      </c>
      <c r="R29">
        <f t="shared" si="7"/>
        <v>0.71090635388449597</v>
      </c>
      <c r="S29">
        <f t="shared" si="8"/>
        <v>2</v>
      </c>
    </row>
    <row r="30" spans="1:19">
      <c r="A30" s="1">
        <v>18</v>
      </c>
      <c r="B30" s="1" t="s">
        <v>23</v>
      </c>
      <c r="C30" s="1">
        <v>18</v>
      </c>
      <c r="D30" s="1">
        <v>1</v>
      </c>
      <c r="E30" s="1">
        <v>1</v>
      </c>
      <c r="F30" s="1">
        <v>0</v>
      </c>
      <c r="G30" s="1">
        <v>0</v>
      </c>
      <c r="H30" s="4">
        <v>0</v>
      </c>
      <c r="I30">
        <f t="shared" si="9"/>
        <v>0.25590270753430244</v>
      </c>
      <c r="J30">
        <f t="shared" si="4"/>
        <v>-0.12664951737226068</v>
      </c>
      <c r="K30">
        <f t="shared" si="4"/>
        <v>-0.75745074187250316</v>
      </c>
      <c r="L30">
        <f t="shared" si="4"/>
        <v>-0.6936753427832657</v>
      </c>
      <c r="M30">
        <f t="shared" si="4"/>
        <v>-0.57735026918962573</v>
      </c>
      <c r="N30" s="3">
        <f t="shared" si="4"/>
        <v>-0.88268712313405484</v>
      </c>
      <c r="O30" s="10">
        <f t="shared" si="10"/>
        <v>4.182328720550184</v>
      </c>
      <c r="P30" s="10">
        <f t="shared" si="5"/>
        <v>3.4263730618121508</v>
      </c>
      <c r="Q30" s="10">
        <f t="shared" si="6"/>
        <v>17.018380009233052</v>
      </c>
      <c r="R30">
        <f t="shared" si="7"/>
        <v>3.4263730618121508</v>
      </c>
      <c r="S30">
        <f t="shared" si="8"/>
        <v>2</v>
      </c>
    </row>
    <row r="31" spans="1:19">
      <c r="A31" s="1">
        <v>19</v>
      </c>
      <c r="B31" s="1" t="s">
        <v>24</v>
      </c>
      <c r="C31" s="1">
        <v>6</v>
      </c>
      <c r="D31" s="1">
        <v>0</v>
      </c>
      <c r="E31" s="1">
        <v>2</v>
      </c>
      <c r="F31" s="1">
        <v>1</v>
      </c>
      <c r="G31" s="1">
        <v>0</v>
      </c>
      <c r="H31" s="4">
        <v>0</v>
      </c>
      <c r="I31">
        <f t="shared" si="9"/>
        <v>-1.1161713839262133</v>
      </c>
      <c r="J31">
        <f t="shared" si="4"/>
        <v>-0.79155948357662942</v>
      </c>
      <c r="K31">
        <f t="shared" si="4"/>
        <v>-0.55087326681636595</v>
      </c>
      <c r="L31">
        <f t="shared" si="4"/>
        <v>0.16321772771370957</v>
      </c>
      <c r="M31">
        <f t="shared" si="4"/>
        <v>-0.57735026918962573</v>
      </c>
      <c r="N31" s="3">
        <f t="shared" si="4"/>
        <v>-0.88268712313405484</v>
      </c>
      <c r="O31" s="10">
        <f t="shared" si="10"/>
        <v>1.8367819299590449</v>
      </c>
      <c r="P31" s="10">
        <f t="shared" si="5"/>
        <v>2.5914980842168971</v>
      </c>
      <c r="Q31" s="10">
        <f t="shared" si="6"/>
        <v>21.163937143784832</v>
      </c>
      <c r="R31">
        <f t="shared" si="7"/>
        <v>1.8367819299590449</v>
      </c>
      <c r="S31">
        <f t="shared" si="8"/>
        <v>1</v>
      </c>
    </row>
    <row r="32" spans="1:19">
      <c r="A32" s="1">
        <v>20</v>
      </c>
      <c r="B32" s="1" t="s">
        <v>25</v>
      </c>
      <c r="C32" s="1">
        <v>14</v>
      </c>
      <c r="D32" s="1">
        <v>0</v>
      </c>
      <c r="E32" s="1">
        <v>7</v>
      </c>
      <c r="F32" s="1">
        <v>1</v>
      </c>
      <c r="G32" s="1">
        <v>0</v>
      </c>
      <c r="H32" s="4">
        <v>3</v>
      </c>
      <c r="I32">
        <f t="shared" si="9"/>
        <v>-0.20145532295253615</v>
      </c>
      <c r="J32">
        <f t="shared" si="4"/>
        <v>-0.79155948357662942</v>
      </c>
      <c r="K32">
        <f t="shared" si="4"/>
        <v>0.48201410846432008</v>
      </c>
      <c r="L32">
        <f t="shared" si="4"/>
        <v>0.16321772771370957</v>
      </c>
      <c r="M32">
        <f t="shared" si="4"/>
        <v>-0.57735026918962573</v>
      </c>
      <c r="N32" s="3">
        <f t="shared" si="4"/>
        <v>1.0348745581571677</v>
      </c>
      <c r="O32" s="10">
        <f t="shared" si="10"/>
        <v>4.5560617258310998</v>
      </c>
      <c r="P32" s="10">
        <f t="shared" si="5"/>
        <v>3.7045112804919609</v>
      </c>
      <c r="Q32" s="10">
        <f t="shared" si="6"/>
        <v>17.549197326804261</v>
      </c>
      <c r="R32">
        <f t="shared" si="7"/>
        <v>3.7045112804919609</v>
      </c>
      <c r="S32">
        <f t="shared" si="8"/>
        <v>2</v>
      </c>
    </row>
    <row r="33" spans="1:19">
      <c r="A33" s="1">
        <v>21</v>
      </c>
      <c r="B33" s="1" t="s">
        <v>26</v>
      </c>
      <c r="C33" s="1">
        <v>26</v>
      </c>
      <c r="D33" s="1">
        <v>5</v>
      </c>
      <c r="E33" s="1">
        <v>8</v>
      </c>
      <c r="F33" s="1">
        <v>3</v>
      </c>
      <c r="G33" s="1">
        <v>0</v>
      </c>
      <c r="H33" s="4">
        <v>1</v>
      </c>
      <c r="I33">
        <f t="shared" si="9"/>
        <v>1.1706187685079796</v>
      </c>
      <c r="J33">
        <f>STANDARDIZE(D33,D$8,D$9)</f>
        <v>2.5329903474452138</v>
      </c>
      <c r="K33">
        <f t="shared" si="4"/>
        <v>0.68859158352045735</v>
      </c>
      <c r="L33">
        <f t="shared" si="4"/>
        <v>1.8770038687076604</v>
      </c>
      <c r="M33">
        <f t="shared" si="4"/>
        <v>-0.57735026918962573</v>
      </c>
      <c r="N33" s="3">
        <f t="shared" si="4"/>
        <v>-0.24349989603698063</v>
      </c>
      <c r="O33" s="10">
        <f t="shared" si="10"/>
        <v>13.24581024043273</v>
      </c>
      <c r="P33" s="10">
        <f t="shared" si="5"/>
        <v>25.036557156488136</v>
      </c>
      <c r="Q33" s="10">
        <f t="shared" si="6"/>
        <v>0</v>
      </c>
      <c r="R33">
        <f t="shared" si="7"/>
        <v>0</v>
      </c>
      <c r="S33">
        <f t="shared" si="8"/>
        <v>3</v>
      </c>
    </row>
  </sheetData>
  <mergeCells count="3">
    <mergeCell ref="A10:H10"/>
    <mergeCell ref="I10:N10"/>
    <mergeCell ref="O10:R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26563-A961-A34A-AAD3-13F5A2C57EBA}">
  <dimension ref="A1:V58"/>
  <sheetViews>
    <sheetView zoomScale="50" zoomScaleNormal="100" workbookViewId="0">
      <selection activeCell="B29" sqref="B29:B32"/>
    </sheetView>
  </sheetViews>
  <sheetFormatPr baseColWidth="10" defaultRowHeight="16"/>
  <cols>
    <col min="1" max="1" width="12.83203125" bestFit="1" customWidth="1"/>
    <col min="2" max="2" width="36.33203125" bestFit="1" customWidth="1"/>
    <col min="3" max="3" width="14.1640625" bestFit="1" customWidth="1"/>
    <col min="4" max="4" width="32.1640625" bestFit="1" customWidth="1"/>
    <col min="5" max="6" width="12.83203125" bestFit="1" customWidth="1"/>
    <col min="7" max="7" width="15.6640625" bestFit="1" customWidth="1"/>
    <col min="8" max="8" width="17" bestFit="1" customWidth="1"/>
    <col min="9" max="9" width="14.1640625" bestFit="1" customWidth="1"/>
    <col min="10" max="10" width="18.83203125" bestFit="1" customWidth="1"/>
    <col min="11" max="11" width="16.1640625" bestFit="1" customWidth="1"/>
    <col min="12" max="12" width="17.33203125" bestFit="1" customWidth="1"/>
    <col min="13" max="13" width="14.83203125" bestFit="1" customWidth="1"/>
    <col min="14" max="14" width="18.83203125" bestFit="1" customWidth="1"/>
    <col min="15" max="18" width="13.6640625" bestFit="1" customWidth="1"/>
    <col min="19" max="19" width="20.6640625" bestFit="1" customWidth="1"/>
  </cols>
  <sheetData>
    <row r="1" spans="1:19">
      <c r="A1" s="22"/>
      <c r="B1" s="22"/>
      <c r="C1" s="22"/>
      <c r="D1" s="22">
        <v>2</v>
      </c>
      <c r="E1" s="22">
        <v>9</v>
      </c>
      <c r="F1" s="22">
        <v>10</v>
      </c>
      <c r="G1" s="22">
        <v>11</v>
      </c>
      <c r="H1" s="22">
        <v>12</v>
      </c>
      <c r="I1" s="22">
        <v>13</v>
      </c>
      <c r="J1" s="22">
        <v>14</v>
      </c>
      <c r="K1" s="22"/>
      <c r="L1" s="22"/>
      <c r="M1" s="22"/>
      <c r="N1" s="22"/>
      <c r="O1" s="1"/>
      <c r="P1" s="1"/>
      <c r="Q1" s="1"/>
      <c r="R1" s="1"/>
      <c r="S1" s="1"/>
    </row>
    <row r="2" spans="1:19" ht="19">
      <c r="A2" s="22"/>
      <c r="B2" s="39" t="s">
        <v>32</v>
      </c>
      <c r="C2" s="39" t="s">
        <v>51</v>
      </c>
      <c r="D2" s="39" t="s">
        <v>29</v>
      </c>
      <c r="E2" s="39" t="s">
        <v>34</v>
      </c>
      <c r="F2" s="39" t="s">
        <v>35</v>
      </c>
      <c r="G2" s="39" t="s">
        <v>36</v>
      </c>
      <c r="H2" s="39" t="s">
        <v>37</v>
      </c>
      <c r="I2" s="39" t="s">
        <v>38</v>
      </c>
      <c r="J2" s="13" t="s">
        <v>39</v>
      </c>
      <c r="K2" s="23"/>
      <c r="L2" s="22"/>
      <c r="M2" s="22"/>
      <c r="N2" s="22"/>
      <c r="O2" s="1"/>
      <c r="P2" s="1"/>
      <c r="Q2" s="1"/>
      <c r="R2" s="1"/>
      <c r="S2" s="1"/>
    </row>
    <row r="3" spans="1:19">
      <c r="A3" s="22"/>
      <c r="B3" s="22">
        <v>1</v>
      </c>
      <c r="C3" s="22">
        <v>9</v>
      </c>
      <c r="D3" s="22" t="str">
        <f t="shared" ref="D3:J5" si="0">VLOOKUP($C3,clusterdata,D$1, FALSE())</f>
        <v>Environment</v>
      </c>
      <c r="E3" s="22">
        <f t="shared" si="0"/>
        <v>0.48458172277772171</v>
      </c>
      <c r="F3" s="22">
        <f t="shared" si="0"/>
        <v>1.2031704150364766</v>
      </c>
      <c r="G3" s="22">
        <f t="shared" si="0"/>
        <v>6.8859158352045674E-2</v>
      </c>
      <c r="H3" s="22">
        <f t="shared" si="0"/>
        <v>1.020110798210685</v>
      </c>
      <c r="I3" s="22">
        <f t="shared" si="0"/>
        <v>-0.57735026918962573</v>
      </c>
      <c r="J3" s="22">
        <f t="shared" si="0"/>
        <v>1.6740617852542419</v>
      </c>
      <c r="K3" s="22"/>
      <c r="L3" s="22"/>
      <c r="M3" s="22"/>
      <c r="N3" s="22"/>
      <c r="O3" s="1"/>
      <c r="P3" s="1"/>
      <c r="Q3" s="1"/>
      <c r="R3" s="1"/>
      <c r="S3" s="1"/>
    </row>
    <row r="4" spans="1:19">
      <c r="A4" s="22"/>
      <c r="B4" s="22">
        <v>2</v>
      </c>
      <c r="C4" s="22">
        <v>16</v>
      </c>
      <c r="D4" s="22" t="str">
        <f t="shared" si="0"/>
        <v>Molecular Genetics and Microbiology</v>
      </c>
      <c r="E4" s="22">
        <f t="shared" si="0"/>
        <v>0.94193975326456036</v>
      </c>
      <c r="F4" s="22">
        <f t="shared" si="0"/>
        <v>0.538260448832108</v>
      </c>
      <c r="G4" s="22">
        <f t="shared" si="0"/>
        <v>-0.34429579176022873</v>
      </c>
      <c r="H4" s="22">
        <f t="shared" si="0"/>
        <v>-0.6936753427832657</v>
      </c>
      <c r="I4" s="22">
        <f t="shared" si="0"/>
        <v>2.0207259421636903</v>
      </c>
      <c r="J4" s="22">
        <f t="shared" si="0"/>
        <v>-0.88268712313405484</v>
      </c>
      <c r="K4" s="22"/>
      <c r="L4" s="23"/>
      <c r="M4" s="22"/>
      <c r="N4" s="22"/>
      <c r="O4" s="1"/>
      <c r="P4" s="1"/>
      <c r="Q4" s="1"/>
      <c r="R4" s="1"/>
      <c r="S4" s="1"/>
    </row>
    <row r="5" spans="1:19">
      <c r="A5" s="22"/>
      <c r="B5" s="22">
        <v>3</v>
      </c>
      <c r="C5" s="22">
        <v>8</v>
      </c>
      <c r="D5" s="22" t="str">
        <f t="shared" si="0"/>
        <v>Ecology</v>
      </c>
      <c r="E5" s="22">
        <f t="shared" si="0"/>
        <v>-0.31579483057424579</v>
      </c>
      <c r="F5" s="22">
        <f t="shared" si="0"/>
        <v>-0.79155948357662942</v>
      </c>
      <c r="G5" s="22">
        <f t="shared" si="0"/>
        <v>-0.13771831670409154</v>
      </c>
      <c r="H5" s="22">
        <f t="shared" si="0"/>
        <v>-0.6936753427832657</v>
      </c>
      <c r="I5" s="22">
        <f t="shared" si="0"/>
        <v>-0.57735026918962573</v>
      </c>
      <c r="J5" s="22">
        <f t="shared" si="0"/>
        <v>-0.24349989603698063</v>
      </c>
      <c r="K5" s="22"/>
      <c r="L5" s="23"/>
      <c r="M5" s="23"/>
      <c r="N5" s="22"/>
      <c r="O5" s="1"/>
      <c r="P5" s="1"/>
      <c r="Q5" s="1"/>
      <c r="R5" s="1"/>
      <c r="S5" s="1"/>
    </row>
    <row r="6" spans="1:19">
      <c r="A6" s="22"/>
      <c r="B6" s="22"/>
      <c r="C6" s="22"/>
      <c r="D6" s="22"/>
      <c r="E6" s="22"/>
      <c r="F6" s="22"/>
      <c r="G6" s="22"/>
      <c r="H6" s="22"/>
      <c r="I6" s="87" t="s">
        <v>47</v>
      </c>
      <c r="J6" s="87">
        <f>SUM(R13:R33)</f>
        <v>69.679423913112643</v>
      </c>
      <c r="K6" s="22"/>
      <c r="L6" s="22"/>
      <c r="M6" s="22"/>
      <c r="N6" s="22"/>
      <c r="O6" s="1"/>
      <c r="P6" s="1"/>
      <c r="Q6" s="1"/>
      <c r="R6" s="1"/>
      <c r="S6" s="1"/>
    </row>
    <row r="7" spans="1:19">
      <c r="A7" s="22"/>
      <c r="B7" s="22"/>
      <c r="C7" s="22"/>
      <c r="D7" s="22"/>
      <c r="E7" s="22"/>
      <c r="F7" s="22"/>
      <c r="G7" s="22"/>
      <c r="H7" s="22"/>
      <c r="I7" s="22"/>
      <c r="J7" s="22"/>
      <c r="K7" s="22"/>
      <c r="L7" s="22"/>
      <c r="M7" s="22"/>
      <c r="N7" s="22"/>
      <c r="O7" s="1"/>
      <c r="P7" s="1"/>
      <c r="Q7" s="1"/>
      <c r="R7" s="1"/>
      <c r="S7" s="1"/>
    </row>
    <row r="8" spans="1:19" ht="19">
      <c r="A8" s="22"/>
      <c r="B8" s="39" t="s">
        <v>30</v>
      </c>
      <c r="C8" s="22">
        <f t="shared" ref="C8:H8" si="1">AVERAGE(C13:C33)</f>
        <v>15.761904761904763</v>
      </c>
      <c r="D8" s="22">
        <f t="shared" si="1"/>
        <v>1.1904761904761905</v>
      </c>
      <c r="E8" s="22">
        <f t="shared" si="1"/>
        <v>4.666666666666667</v>
      </c>
      <c r="F8" s="22">
        <f t="shared" si="1"/>
        <v>0.80952380952380953</v>
      </c>
      <c r="G8" s="22">
        <f t="shared" si="1"/>
        <v>0.66666666666666663</v>
      </c>
      <c r="H8" s="22">
        <f t="shared" si="1"/>
        <v>1.3809523809523809</v>
      </c>
      <c r="I8" s="22"/>
      <c r="J8" s="22"/>
      <c r="K8" s="22"/>
      <c r="L8" s="22"/>
      <c r="M8" s="22"/>
      <c r="N8" s="22"/>
      <c r="O8" s="1"/>
      <c r="P8" s="1"/>
      <c r="Q8" s="1"/>
      <c r="R8" s="1"/>
      <c r="S8" s="1"/>
    </row>
    <row r="9" spans="1:19" ht="20" thickBot="1">
      <c r="A9" s="22"/>
      <c r="B9" s="39" t="s">
        <v>31</v>
      </c>
      <c r="C9" s="22">
        <f>STDEV(C13:C33)</f>
        <v>8.7458833853691527</v>
      </c>
      <c r="D9" s="22">
        <f t="shared" ref="D9:H9" si="2">STDEV(D13:D33)</f>
        <v>1.5039630187955959</v>
      </c>
      <c r="E9" s="22">
        <f t="shared" si="2"/>
        <v>4.8407988321488151</v>
      </c>
      <c r="F9" s="22">
        <f t="shared" si="2"/>
        <v>1.1670067531530235</v>
      </c>
      <c r="G9" s="22">
        <f t="shared" si="2"/>
        <v>1.1547005383792515</v>
      </c>
      <c r="H9" s="22">
        <f t="shared" si="2"/>
        <v>1.5644868320376006</v>
      </c>
      <c r="I9" s="22"/>
      <c r="J9" s="22"/>
      <c r="K9" s="22"/>
      <c r="L9" s="22"/>
      <c r="M9" s="22"/>
      <c r="N9" s="22"/>
      <c r="O9" s="1"/>
      <c r="P9" s="1"/>
      <c r="Q9" s="1"/>
      <c r="R9" s="1"/>
      <c r="S9" s="1"/>
    </row>
    <row r="10" spans="1:19" ht="22" thickBot="1">
      <c r="A10" s="67" t="s">
        <v>45</v>
      </c>
      <c r="B10" s="68"/>
      <c r="C10" s="68"/>
      <c r="D10" s="68"/>
      <c r="E10" s="68"/>
      <c r="F10" s="68"/>
      <c r="G10" s="68"/>
      <c r="H10" s="69"/>
      <c r="I10" s="70" t="s">
        <v>46</v>
      </c>
      <c r="J10" s="85"/>
      <c r="K10" s="85"/>
      <c r="L10" s="85"/>
      <c r="M10" s="85"/>
      <c r="N10" s="86"/>
      <c r="O10" s="71" t="s">
        <v>44</v>
      </c>
      <c r="P10" s="72"/>
      <c r="Q10" s="72"/>
      <c r="R10" s="73"/>
      <c r="S10" s="38" t="s">
        <v>53</v>
      </c>
    </row>
    <row r="11" spans="1:19" ht="19">
      <c r="A11" s="39" t="s">
        <v>51</v>
      </c>
      <c r="B11" s="39" t="s">
        <v>29</v>
      </c>
      <c r="C11" s="39" t="s">
        <v>0</v>
      </c>
      <c r="D11" s="39" t="s">
        <v>2</v>
      </c>
      <c r="E11" s="39" t="s">
        <v>1</v>
      </c>
      <c r="F11" s="39" t="s">
        <v>3</v>
      </c>
      <c r="G11" s="39" t="s">
        <v>28</v>
      </c>
      <c r="H11" s="40" t="s">
        <v>27</v>
      </c>
      <c r="I11" s="39" t="s">
        <v>34</v>
      </c>
      <c r="J11" s="39" t="s">
        <v>35</v>
      </c>
      <c r="K11" s="39" t="s">
        <v>36</v>
      </c>
      <c r="L11" s="39" t="s">
        <v>37</v>
      </c>
      <c r="M11" s="39" t="s">
        <v>38</v>
      </c>
      <c r="N11" s="40" t="s">
        <v>39</v>
      </c>
      <c r="O11" s="39" t="s">
        <v>40</v>
      </c>
      <c r="P11" s="39" t="s">
        <v>41</v>
      </c>
      <c r="Q11" s="39" t="s">
        <v>42</v>
      </c>
      <c r="R11" s="39" t="s">
        <v>43</v>
      </c>
      <c r="S11" s="41"/>
    </row>
    <row r="12" spans="1:19">
      <c r="A12" s="22"/>
      <c r="B12" s="22"/>
      <c r="C12" s="22" t="s">
        <v>5</v>
      </c>
      <c r="D12" s="22" t="s">
        <v>5</v>
      </c>
      <c r="E12" s="22" t="s">
        <v>5</v>
      </c>
      <c r="F12" s="22" t="s">
        <v>5</v>
      </c>
      <c r="G12" s="22" t="s">
        <v>5</v>
      </c>
      <c r="H12" s="24" t="s">
        <v>5</v>
      </c>
      <c r="I12" s="22"/>
      <c r="J12" s="22"/>
      <c r="K12" s="22"/>
      <c r="L12" s="22"/>
      <c r="M12" s="22"/>
      <c r="N12" s="24"/>
      <c r="O12" s="22"/>
      <c r="P12" s="22"/>
      <c r="Q12" s="22"/>
      <c r="R12" s="22"/>
      <c r="S12" s="42"/>
    </row>
    <row r="13" spans="1:19">
      <c r="A13" s="43">
        <v>1</v>
      </c>
      <c r="B13" s="22" t="s">
        <v>10</v>
      </c>
      <c r="C13" s="22">
        <v>16</v>
      </c>
      <c r="D13" s="22">
        <v>0</v>
      </c>
      <c r="E13" s="22">
        <v>7</v>
      </c>
      <c r="F13" s="22">
        <v>0</v>
      </c>
      <c r="G13" s="22">
        <v>2</v>
      </c>
      <c r="H13" s="24">
        <v>1</v>
      </c>
      <c r="I13" s="22">
        <f>STANDARDIZE(C13,C$8,C$9)</f>
        <v>2.7223692290883152E-2</v>
      </c>
      <c r="J13" s="22">
        <f>STANDARDIZE(D13,D$8,D$9)</f>
        <v>-0.79155948357662942</v>
      </c>
      <c r="K13" s="22">
        <f t="shared" ref="K13:N28" si="3">STANDARDIZE(E13,E$8,E$9)</f>
        <v>0.48201410846432008</v>
      </c>
      <c r="L13" s="22">
        <f t="shared" si="3"/>
        <v>-0.6936753427832657</v>
      </c>
      <c r="M13" s="22">
        <f t="shared" si="3"/>
        <v>1.1547005383792517</v>
      </c>
      <c r="N13" s="24">
        <f t="shared" si="3"/>
        <v>-0.24349989603698063</v>
      </c>
      <c r="O13" s="44">
        <f>SUMXMY2($I13:$N13,E$3:J$3)</f>
        <v>13.972926487893485</v>
      </c>
      <c r="P13" s="44">
        <f>SUMXMY2($I13:$N13,E$4:J$4)</f>
        <v>4.4464748873279296</v>
      </c>
      <c r="Q13" s="44">
        <f>SUMXMY2($I13:$N13,E$5:J$5)</f>
        <v>3.5017299858336965</v>
      </c>
      <c r="R13" s="22">
        <f>MIN($O13:$Q13)</f>
        <v>3.5017299858336965</v>
      </c>
      <c r="S13" s="42">
        <f>MATCH(R13,O13:Q13,0)</f>
        <v>3</v>
      </c>
    </row>
    <row r="14" spans="1:19">
      <c r="A14" s="45">
        <v>2</v>
      </c>
      <c r="B14" s="22" t="s">
        <v>11</v>
      </c>
      <c r="C14" s="22">
        <v>17</v>
      </c>
      <c r="D14" s="22">
        <v>1</v>
      </c>
      <c r="E14" s="22">
        <v>2</v>
      </c>
      <c r="F14" s="22">
        <v>3</v>
      </c>
      <c r="G14" s="22">
        <v>3</v>
      </c>
      <c r="H14" s="24">
        <v>2</v>
      </c>
      <c r="I14" s="22">
        <f>STANDARDIZE(C14,C$8,C$9)</f>
        <v>0.14156319991259281</v>
      </c>
      <c r="J14" s="22">
        <f>STANDARDIZE(D14,D$8,D$9)</f>
        <v>-0.12664951737226068</v>
      </c>
      <c r="K14" s="22">
        <f t="shared" si="3"/>
        <v>-0.55087326681636595</v>
      </c>
      <c r="L14" s="22">
        <f t="shared" si="3"/>
        <v>1.8770038687076604</v>
      </c>
      <c r="M14" s="22">
        <f t="shared" si="3"/>
        <v>2.0207259421636903</v>
      </c>
      <c r="N14" s="24">
        <f t="shared" si="3"/>
        <v>0.39568733106009357</v>
      </c>
      <c r="O14" s="44">
        <f>SUMXMY2($I14:$N14,E$3:J$3)</f>
        <v>11.388658017867195</v>
      </c>
      <c r="P14" s="44">
        <f t="shared" ref="P14:P33" si="4">SUMXMY2($I14:$N14,E$4:J$4)</f>
        <v>9.3680149970418363</v>
      </c>
      <c r="Q14" s="44">
        <f t="shared" ref="Q14:Q33" si="5">SUMXMY2($I14:$N14,E$5:J$5)</f>
        <v>14.588930563686628</v>
      </c>
      <c r="R14" s="22">
        <f t="shared" ref="R14:R33" si="6">MIN($O14:$Q14)</f>
        <v>9.3680149970418363</v>
      </c>
      <c r="S14" s="42">
        <f t="shared" ref="S14:S33" si="7">MATCH(R14,O14:Q14,0)</f>
        <v>2</v>
      </c>
    </row>
    <row r="15" spans="1:19">
      <c r="A15" s="46">
        <v>3</v>
      </c>
      <c r="B15" s="22" t="s">
        <v>6</v>
      </c>
      <c r="C15" s="22">
        <v>43</v>
      </c>
      <c r="D15" s="22">
        <v>4</v>
      </c>
      <c r="E15" s="22">
        <v>16</v>
      </c>
      <c r="F15" s="22">
        <v>0</v>
      </c>
      <c r="G15" s="22">
        <v>0</v>
      </c>
      <c r="H15" s="24">
        <v>4</v>
      </c>
      <c r="I15" s="22">
        <f>STANDARDIZE(C15,C$8,C$9)</f>
        <v>3.1143903980770435</v>
      </c>
      <c r="J15" s="22">
        <f>STANDARDIZE(D15,D$8,D$9)</f>
        <v>1.8680803812408453</v>
      </c>
      <c r="K15" s="22">
        <f t="shared" si="3"/>
        <v>2.3412113839695547</v>
      </c>
      <c r="L15" s="22">
        <f t="shared" si="3"/>
        <v>-0.6936753427832657</v>
      </c>
      <c r="M15" s="22">
        <f t="shared" si="3"/>
        <v>-0.57735026918962573</v>
      </c>
      <c r="N15" s="24">
        <f t="shared" si="3"/>
        <v>1.6740617852542419</v>
      </c>
      <c r="O15" s="44">
        <f t="shared" ref="O15:O33" si="8">SUMXMY2($I15:$N15,E$3:J$3)</f>
        <v>15.458646506169252</v>
      </c>
      <c r="P15" s="44">
        <f t="shared" si="4"/>
        <v>26.98687662821866</v>
      </c>
      <c r="Q15" s="44">
        <f t="shared" si="5"/>
        <v>28.661990175822169</v>
      </c>
      <c r="R15" s="22">
        <f t="shared" si="6"/>
        <v>15.458646506169252</v>
      </c>
      <c r="S15" s="42">
        <f t="shared" si="7"/>
        <v>1</v>
      </c>
    </row>
    <row r="16" spans="1:19">
      <c r="A16" s="43">
        <v>4</v>
      </c>
      <c r="B16" s="22" t="s">
        <v>7</v>
      </c>
      <c r="C16" s="22">
        <v>12</v>
      </c>
      <c r="D16" s="22">
        <v>0</v>
      </c>
      <c r="E16" s="22">
        <v>1</v>
      </c>
      <c r="F16" s="22">
        <v>0</v>
      </c>
      <c r="G16" s="22">
        <v>0</v>
      </c>
      <c r="H16" s="24">
        <v>0</v>
      </c>
      <c r="I16" s="22">
        <f>STANDARDIZE(C16,C$8,C$9)</f>
        <v>-0.43013433819595542</v>
      </c>
      <c r="J16" s="22">
        <f>STANDARDIZE(D16,D$8,D$9)</f>
        <v>-0.79155948357662942</v>
      </c>
      <c r="K16" s="22">
        <f t="shared" si="3"/>
        <v>-0.75745074187250316</v>
      </c>
      <c r="L16" s="22">
        <f t="shared" si="3"/>
        <v>-0.6936753427832657</v>
      </c>
      <c r="M16" s="22">
        <f t="shared" si="3"/>
        <v>-0.57735026918962573</v>
      </c>
      <c r="N16" s="24">
        <f t="shared" si="3"/>
        <v>-0.88268712313405484</v>
      </c>
      <c r="O16" s="44">
        <f t="shared" si="8"/>
        <v>14.97246880944104</v>
      </c>
      <c r="P16" s="44">
        <f t="shared" si="4"/>
        <v>10.571705377891055</v>
      </c>
      <c r="Q16" s="44">
        <f t="shared" si="5"/>
        <v>0.80570211309234274</v>
      </c>
      <c r="R16" s="22">
        <f t="shared" si="6"/>
        <v>0.80570211309234274</v>
      </c>
      <c r="S16" s="42">
        <f t="shared" si="7"/>
        <v>3</v>
      </c>
    </row>
    <row r="17" spans="1:19">
      <c r="A17" s="46">
        <v>5</v>
      </c>
      <c r="B17" s="22" t="s">
        <v>8</v>
      </c>
      <c r="C17" s="22">
        <v>17</v>
      </c>
      <c r="D17" s="22">
        <v>2</v>
      </c>
      <c r="E17" s="22">
        <v>18</v>
      </c>
      <c r="F17" s="22">
        <v>3</v>
      </c>
      <c r="G17" s="22">
        <v>1</v>
      </c>
      <c r="H17" s="24">
        <v>4</v>
      </c>
      <c r="I17" s="22">
        <f>STANDARDIZE(C17,C$8,C$9)</f>
        <v>0.14156319991259281</v>
      </c>
      <c r="J17" s="22">
        <f>STANDARDIZE(D17,D$8,D$9)</f>
        <v>0.538260448832108</v>
      </c>
      <c r="K17" s="22">
        <f t="shared" si="3"/>
        <v>2.7543663340818294</v>
      </c>
      <c r="L17" s="22">
        <f t="shared" si="3"/>
        <v>1.8770038687076604</v>
      </c>
      <c r="M17" s="22">
        <f t="shared" si="3"/>
        <v>0.28867513459481292</v>
      </c>
      <c r="N17" s="24">
        <f t="shared" si="3"/>
        <v>1.6740617852542419</v>
      </c>
      <c r="O17" s="44">
        <f t="shared" si="8"/>
        <v>9.2559814953483652</v>
      </c>
      <c r="P17" s="44">
        <f t="shared" si="4"/>
        <v>26.387666186219956</v>
      </c>
      <c r="Q17" s="44">
        <f t="shared" si="5"/>
        <v>21.37718545794193</v>
      </c>
      <c r="R17" s="22">
        <f t="shared" si="6"/>
        <v>9.2559814953483652</v>
      </c>
      <c r="S17" s="42">
        <f t="shared" si="7"/>
        <v>1</v>
      </c>
    </row>
    <row r="18" spans="1:19">
      <c r="A18" s="45">
        <v>6</v>
      </c>
      <c r="B18" s="22" t="s">
        <v>12</v>
      </c>
      <c r="C18" s="22">
        <v>10</v>
      </c>
      <c r="D18" s="22">
        <v>0</v>
      </c>
      <c r="E18" s="22">
        <v>6</v>
      </c>
      <c r="F18" s="22">
        <v>0</v>
      </c>
      <c r="G18" s="22">
        <v>3</v>
      </c>
      <c r="H18" s="24">
        <v>0</v>
      </c>
      <c r="I18" s="22">
        <f>STANDARDIZE(C18,C$8,C$9)</f>
        <v>-0.65881335343937475</v>
      </c>
      <c r="J18" s="22">
        <f>STANDARDIZE(D18,D$8,D$9)</f>
        <v>-0.79155948357662942</v>
      </c>
      <c r="K18" s="22">
        <f>STANDARDIZE(E18,E$8,E$9)</f>
        <v>0.27543663340818286</v>
      </c>
      <c r="L18" s="22">
        <f t="shared" si="3"/>
        <v>-0.6936753427832657</v>
      </c>
      <c r="M18" s="22">
        <f t="shared" si="3"/>
        <v>2.0207259421636903</v>
      </c>
      <c r="N18" s="24">
        <f t="shared" si="3"/>
        <v>-0.88268712313405484</v>
      </c>
      <c r="O18" s="44">
        <f t="shared" si="8"/>
        <v>21.553001839546805</v>
      </c>
      <c r="P18" s="44">
        <f t="shared" si="4"/>
        <v>4.7148998400589992</v>
      </c>
      <c r="Q18" s="44">
        <f t="shared" si="5"/>
        <v>7.4469190311148976</v>
      </c>
      <c r="R18" s="22">
        <f t="shared" si="6"/>
        <v>4.7148998400589992</v>
      </c>
      <c r="S18" s="42">
        <f t="shared" si="7"/>
        <v>2</v>
      </c>
    </row>
    <row r="19" spans="1:19" ht="17" thickBot="1">
      <c r="A19" s="43">
        <v>7</v>
      </c>
      <c r="B19" s="22" t="s">
        <v>13</v>
      </c>
      <c r="C19" s="22">
        <v>10</v>
      </c>
      <c r="D19" s="22">
        <v>1</v>
      </c>
      <c r="E19" s="22">
        <v>1</v>
      </c>
      <c r="F19" s="22">
        <v>2</v>
      </c>
      <c r="G19" s="22">
        <v>0</v>
      </c>
      <c r="H19" s="24">
        <v>1</v>
      </c>
      <c r="I19" s="22">
        <f>STANDARDIZE(C19,C$8,C$9)</f>
        <v>-0.65881335343937475</v>
      </c>
      <c r="J19" s="22">
        <f>STANDARDIZE(D19,D$8,D$9)</f>
        <v>-0.12664951737226068</v>
      </c>
      <c r="K19" s="22">
        <f t="shared" si="3"/>
        <v>-0.75745074187250316</v>
      </c>
      <c r="L19" s="22">
        <f t="shared" si="3"/>
        <v>1.020110798210685</v>
      </c>
      <c r="M19" s="22">
        <f t="shared" si="3"/>
        <v>-0.57735026918962573</v>
      </c>
      <c r="N19" s="24">
        <f t="shared" si="3"/>
        <v>-0.24349989603698063</v>
      </c>
      <c r="O19" s="44">
        <f t="shared" si="8"/>
        <v>7.4356042057146032</v>
      </c>
      <c r="P19" s="44">
        <f t="shared" si="4"/>
        <v>13.270836032929454</v>
      </c>
      <c r="Q19" s="44">
        <f t="shared" si="5"/>
        <v>3.8808981860545275</v>
      </c>
      <c r="R19" s="22">
        <f t="shared" si="6"/>
        <v>3.8808981860545275</v>
      </c>
      <c r="S19" s="42">
        <f t="shared" si="7"/>
        <v>3</v>
      </c>
    </row>
    <row r="20" spans="1:19" ht="17" thickBot="1">
      <c r="A20" s="55">
        <v>8</v>
      </c>
      <c r="B20" s="22" t="s">
        <v>14</v>
      </c>
      <c r="C20" s="22">
        <v>13</v>
      </c>
      <c r="D20" s="22">
        <v>0</v>
      </c>
      <c r="E20" s="22">
        <v>4</v>
      </c>
      <c r="F20" s="22">
        <v>0</v>
      </c>
      <c r="G20" s="22">
        <v>0</v>
      </c>
      <c r="H20" s="24">
        <v>1</v>
      </c>
      <c r="I20" s="22">
        <f>STANDARDIZE(C20,C$8,C$9)</f>
        <v>-0.31579483057424579</v>
      </c>
      <c r="J20" s="22">
        <f>STANDARDIZE(D20,D$8,D$9)</f>
        <v>-0.79155948357662942</v>
      </c>
      <c r="K20" s="22">
        <f t="shared" si="3"/>
        <v>-0.13771831670409154</v>
      </c>
      <c r="L20" s="22">
        <f t="shared" si="3"/>
        <v>-0.6936753427832657</v>
      </c>
      <c r="M20" s="22">
        <f t="shared" si="3"/>
        <v>-0.57735026918962573</v>
      </c>
      <c r="N20" s="24">
        <f t="shared" si="3"/>
        <v>-0.24349989603698063</v>
      </c>
      <c r="O20" s="44">
        <f t="shared" si="8"/>
        <v>11.276329987396554</v>
      </c>
      <c r="P20" s="44">
        <f t="shared" si="4"/>
        <v>10.551551900500369</v>
      </c>
      <c r="Q20" s="44">
        <f t="shared" si="5"/>
        <v>0</v>
      </c>
      <c r="R20" s="22">
        <f t="shared" si="6"/>
        <v>0</v>
      </c>
      <c r="S20" s="42">
        <f t="shared" si="7"/>
        <v>3</v>
      </c>
    </row>
    <row r="21" spans="1:19" ht="17" thickBot="1">
      <c r="A21" s="53">
        <v>9</v>
      </c>
      <c r="B21" s="22" t="s">
        <v>15</v>
      </c>
      <c r="C21" s="22">
        <v>20</v>
      </c>
      <c r="D21" s="22">
        <v>3</v>
      </c>
      <c r="E21" s="22">
        <v>5</v>
      </c>
      <c r="F21" s="22">
        <v>2</v>
      </c>
      <c r="G21" s="22">
        <v>0</v>
      </c>
      <c r="H21" s="24">
        <v>4</v>
      </c>
      <c r="I21" s="22">
        <f>STANDARDIZE(C21,C$8,C$9)</f>
        <v>0.48458172277772171</v>
      </c>
      <c r="J21" s="22">
        <f>STANDARDIZE(D21,D$8,D$9)</f>
        <v>1.2031704150364766</v>
      </c>
      <c r="K21" s="22">
        <f t="shared" si="3"/>
        <v>6.8859158352045674E-2</v>
      </c>
      <c r="L21" s="22">
        <f t="shared" si="3"/>
        <v>1.020110798210685</v>
      </c>
      <c r="M21" s="22">
        <f t="shared" si="3"/>
        <v>-0.57735026918962573</v>
      </c>
      <c r="N21" s="24">
        <f t="shared" si="3"/>
        <v>1.6740617852542419</v>
      </c>
      <c r="O21" s="44">
        <f t="shared" si="8"/>
        <v>0</v>
      </c>
      <c r="P21" s="44">
        <f t="shared" si="4"/>
        <v>17.046006561618658</v>
      </c>
      <c r="Q21" s="44">
        <f t="shared" si="5"/>
        <v>11.276329987396554</v>
      </c>
      <c r="R21" s="22">
        <f t="shared" si="6"/>
        <v>0</v>
      </c>
      <c r="S21" s="42">
        <f t="shared" si="7"/>
        <v>1</v>
      </c>
    </row>
    <row r="22" spans="1:19">
      <c r="A22" s="43">
        <v>10</v>
      </c>
      <c r="B22" s="22" t="s">
        <v>16</v>
      </c>
      <c r="C22" s="22">
        <v>8</v>
      </c>
      <c r="D22" s="22">
        <v>0</v>
      </c>
      <c r="E22" s="22">
        <v>0</v>
      </c>
      <c r="F22" s="22">
        <v>0</v>
      </c>
      <c r="G22" s="22">
        <v>0</v>
      </c>
      <c r="H22" s="24">
        <v>0</v>
      </c>
      <c r="I22" s="22">
        <f>STANDARDIZE(C22,C$8,C$9)</f>
        <v>-0.88749236868279402</v>
      </c>
      <c r="J22" s="22">
        <f>STANDARDIZE(D22,D$8,D$9)</f>
        <v>-0.79155948357662942</v>
      </c>
      <c r="K22" s="22">
        <f t="shared" si="3"/>
        <v>-0.96402821692864038</v>
      </c>
      <c r="L22" s="22">
        <f t="shared" si="3"/>
        <v>-0.6936753427832657</v>
      </c>
      <c r="M22" s="22">
        <f t="shared" si="3"/>
        <v>-0.57735026918962573</v>
      </c>
      <c r="N22" s="24">
        <f t="shared" si="3"/>
        <v>-0.88268712313405484</v>
      </c>
      <c r="O22" s="44">
        <f t="shared" si="8"/>
        <v>16.402418928500161</v>
      </c>
      <c r="P22" s="44">
        <f t="shared" si="4"/>
        <v>12.249311220249499</v>
      </c>
      <c r="Q22" s="44">
        <f t="shared" si="5"/>
        <v>1.4181864375725257</v>
      </c>
      <c r="R22" s="22">
        <f t="shared" si="6"/>
        <v>1.4181864375725257</v>
      </c>
      <c r="S22" s="42">
        <f t="shared" si="7"/>
        <v>3</v>
      </c>
    </row>
    <row r="23" spans="1:19">
      <c r="A23" s="45">
        <v>11</v>
      </c>
      <c r="B23" s="22" t="s">
        <v>17</v>
      </c>
      <c r="C23" s="22">
        <v>28</v>
      </c>
      <c r="D23" s="22">
        <v>2</v>
      </c>
      <c r="E23" s="22">
        <v>7</v>
      </c>
      <c r="F23" s="22">
        <v>0</v>
      </c>
      <c r="G23" s="22">
        <v>2</v>
      </c>
      <c r="H23" s="24">
        <v>0</v>
      </c>
      <c r="I23" s="22">
        <f>STANDARDIZE(C23,C$8,C$9)</f>
        <v>1.3992977837513989</v>
      </c>
      <c r="J23" s="22">
        <f>STANDARDIZE(D23,D$8,D$9)</f>
        <v>0.538260448832108</v>
      </c>
      <c r="K23" s="22">
        <f t="shared" si="3"/>
        <v>0.48201410846432008</v>
      </c>
      <c r="L23" s="22">
        <f t="shared" si="3"/>
        <v>-0.6936753427832657</v>
      </c>
      <c r="M23" s="22">
        <f t="shared" si="3"/>
        <v>1.1547005383792517</v>
      </c>
      <c r="N23" s="24">
        <f t="shared" si="3"/>
        <v>-0.88268712313405484</v>
      </c>
      <c r="O23" s="44">
        <f t="shared" si="8"/>
        <v>13.923535665771055</v>
      </c>
      <c r="P23" s="44">
        <f t="shared" si="4"/>
        <v>1.6419644192599039</v>
      </c>
      <c r="Q23" s="44">
        <f t="shared" si="5"/>
        <v>8.5025923184351218</v>
      </c>
      <c r="R23" s="22">
        <f t="shared" si="6"/>
        <v>1.6419644192599039</v>
      </c>
      <c r="S23" s="42">
        <f t="shared" si="7"/>
        <v>2</v>
      </c>
    </row>
    <row r="24" spans="1:19">
      <c r="A24" s="43">
        <v>12</v>
      </c>
      <c r="B24" s="22" t="s">
        <v>9</v>
      </c>
      <c r="C24" s="22">
        <v>10</v>
      </c>
      <c r="D24" s="22">
        <v>0</v>
      </c>
      <c r="E24" s="22">
        <v>5</v>
      </c>
      <c r="F24" s="22">
        <v>0</v>
      </c>
      <c r="G24" s="22">
        <v>0</v>
      </c>
      <c r="H24" s="24">
        <v>0</v>
      </c>
      <c r="I24" s="22">
        <f>STANDARDIZE(C24,C$8,C$9)</f>
        <v>-0.65881335343937475</v>
      </c>
      <c r="J24" s="22">
        <f>STANDARDIZE(D24,D$8,D$9)</f>
        <v>-0.79155948357662942</v>
      </c>
      <c r="K24" s="22">
        <f t="shared" si="3"/>
        <v>6.8859158352045674E-2</v>
      </c>
      <c r="L24" s="22">
        <f t="shared" si="3"/>
        <v>-0.6936753427832657</v>
      </c>
      <c r="M24" s="22">
        <f t="shared" si="3"/>
        <v>-0.57735026918962573</v>
      </c>
      <c r="N24" s="24">
        <f t="shared" si="3"/>
        <v>-0.88268712313405484</v>
      </c>
      <c r="O24" s="44">
        <f t="shared" si="8"/>
        <v>14.760327586346236</v>
      </c>
      <c r="P24" s="44">
        <f t="shared" si="4"/>
        <v>11.251528574056156</v>
      </c>
      <c r="Q24" s="44">
        <f t="shared" si="5"/>
        <v>0.56889627151319067</v>
      </c>
      <c r="R24" s="22">
        <f t="shared" si="6"/>
        <v>0.56889627151319067</v>
      </c>
      <c r="S24" s="42">
        <f t="shared" si="7"/>
        <v>3</v>
      </c>
    </row>
    <row r="25" spans="1:19">
      <c r="A25" s="46">
        <v>13</v>
      </c>
      <c r="B25" s="22" t="s">
        <v>18</v>
      </c>
      <c r="C25" s="22">
        <v>9</v>
      </c>
      <c r="D25" s="22">
        <v>3</v>
      </c>
      <c r="E25" s="22">
        <v>0</v>
      </c>
      <c r="F25" s="22">
        <v>2</v>
      </c>
      <c r="G25" s="22">
        <v>0</v>
      </c>
      <c r="H25" s="24">
        <v>4</v>
      </c>
      <c r="I25" s="22">
        <f>STANDARDIZE(C25,C$8,C$9)</f>
        <v>-0.77315286106108438</v>
      </c>
      <c r="J25" s="22">
        <f>STANDARDIZE(D25,D$8,D$9)</f>
        <v>1.2031704150364766</v>
      </c>
      <c r="K25" s="22">
        <f t="shared" si="3"/>
        <v>-0.96402821692864038</v>
      </c>
      <c r="L25" s="22">
        <f t="shared" si="3"/>
        <v>1.020110798210685</v>
      </c>
      <c r="M25" s="22">
        <f t="shared" si="3"/>
        <v>-0.57735026918962573</v>
      </c>
      <c r="N25" s="24">
        <f t="shared" si="3"/>
        <v>1.6740617852542419</v>
      </c>
      <c r="O25" s="44">
        <f t="shared" si="8"/>
        <v>2.6487526133983996</v>
      </c>
      <c r="P25" s="44">
        <f t="shared" si="4"/>
        <v>19.991744135285074</v>
      </c>
      <c r="Q25" s="44">
        <f t="shared" si="5"/>
        <v>11.485017526300314</v>
      </c>
      <c r="R25" s="22">
        <f t="shared" si="6"/>
        <v>2.6487526133983996</v>
      </c>
      <c r="S25" s="42">
        <f t="shared" si="7"/>
        <v>1</v>
      </c>
    </row>
    <row r="26" spans="1:19">
      <c r="A26" s="43">
        <v>14</v>
      </c>
      <c r="B26" s="22" t="s">
        <v>19</v>
      </c>
      <c r="C26" s="22">
        <v>8</v>
      </c>
      <c r="D26" s="22">
        <v>0</v>
      </c>
      <c r="E26" s="22">
        <v>0</v>
      </c>
      <c r="F26" s="22">
        <v>0</v>
      </c>
      <c r="G26" s="22">
        <v>0</v>
      </c>
      <c r="H26" s="24">
        <v>2</v>
      </c>
      <c r="I26" s="22">
        <f>STANDARDIZE(C26,C$8,C$9)</f>
        <v>-0.88749236868279402</v>
      </c>
      <c r="J26" s="22">
        <f>STANDARDIZE(D26,D$8,D$9)</f>
        <v>-0.79155948357662942</v>
      </c>
      <c r="K26" s="22">
        <f t="shared" si="3"/>
        <v>-0.96402821692864038</v>
      </c>
      <c r="L26" s="22">
        <f t="shared" si="3"/>
        <v>-0.6936753427832657</v>
      </c>
      <c r="M26" s="22">
        <f t="shared" si="3"/>
        <v>-0.57735026918962573</v>
      </c>
      <c r="N26" s="24">
        <f t="shared" si="3"/>
        <v>0.39568733106009357</v>
      </c>
      <c r="O26" s="44">
        <f t="shared" si="8"/>
        <v>11.4996951930916</v>
      </c>
      <c r="P26" s="44">
        <f t="shared" si="4"/>
        <v>13.883552465385685</v>
      </c>
      <c r="Q26" s="44">
        <f t="shared" si="5"/>
        <v>1.4181864375725257</v>
      </c>
      <c r="R26" s="22">
        <f t="shared" si="6"/>
        <v>1.4181864375725257</v>
      </c>
      <c r="S26" s="42">
        <f t="shared" si="7"/>
        <v>3</v>
      </c>
    </row>
    <row r="27" spans="1:19" ht="17" thickBot="1">
      <c r="A27" s="43">
        <v>15</v>
      </c>
      <c r="B27" s="22" t="s">
        <v>20</v>
      </c>
      <c r="C27" s="22">
        <v>9</v>
      </c>
      <c r="D27" s="22">
        <v>1</v>
      </c>
      <c r="E27" s="22">
        <v>2</v>
      </c>
      <c r="F27" s="22">
        <v>0</v>
      </c>
      <c r="G27" s="22">
        <v>0</v>
      </c>
      <c r="H27" s="24">
        <v>0</v>
      </c>
      <c r="I27" s="22">
        <f>STANDARDIZE(C27,C$8,C$9)</f>
        <v>-0.77315286106108438</v>
      </c>
      <c r="J27" s="22">
        <f>STANDARDIZE(D27,D$8,D$9)</f>
        <v>-0.12664951737226068</v>
      </c>
      <c r="K27" s="22">
        <f t="shared" si="3"/>
        <v>-0.55087326681636595</v>
      </c>
      <c r="L27" s="22">
        <f t="shared" si="3"/>
        <v>-0.6936753427832657</v>
      </c>
      <c r="M27" s="22">
        <f t="shared" si="3"/>
        <v>-0.57735026918962573</v>
      </c>
      <c r="N27" s="24">
        <f t="shared" si="3"/>
        <v>-0.88268712313405484</v>
      </c>
      <c r="O27" s="44">
        <f t="shared" si="8"/>
        <v>13.208413532428558</v>
      </c>
      <c r="P27" s="44">
        <f t="shared" si="4"/>
        <v>10.176322192072838</v>
      </c>
      <c r="Q27" s="44">
        <f t="shared" si="5"/>
        <v>1.2305389552950174</v>
      </c>
      <c r="R27" s="22">
        <f t="shared" si="6"/>
        <v>1.2305389552950174</v>
      </c>
      <c r="S27" s="42">
        <f t="shared" si="7"/>
        <v>3</v>
      </c>
    </row>
    <row r="28" spans="1:19" ht="17" thickBot="1">
      <c r="A28" s="54">
        <v>16</v>
      </c>
      <c r="B28" s="22" t="s">
        <v>21</v>
      </c>
      <c r="C28" s="22">
        <v>24</v>
      </c>
      <c r="D28" s="22">
        <v>2</v>
      </c>
      <c r="E28" s="22">
        <v>3</v>
      </c>
      <c r="F28" s="22">
        <v>0</v>
      </c>
      <c r="G28" s="22">
        <v>3</v>
      </c>
      <c r="H28" s="24">
        <v>0</v>
      </c>
      <c r="I28" s="22">
        <f>STANDARDIZE(C28,C$8,C$9)</f>
        <v>0.94193975326456036</v>
      </c>
      <c r="J28" s="22">
        <f>STANDARDIZE(D28,D$8,D$9)</f>
        <v>0.538260448832108</v>
      </c>
      <c r="K28" s="22">
        <f t="shared" si="3"/>
        <v>-0.34429579176022873</v>
      </c>
      <c r="L28" s="22">
        <f t="shared" si="3"/>
        <v>-0.6936753427832657</v>
      </c>
      <c r="M28" s="22">
        <f t="shared" si="3"/>
        <v>2.0207259421636903</v>
      </c>
      <c r="N28" s="24">
        <f t="shared" si="3"/>
        <v>-0.88268712313405484</v>
      </c>
      <c r="O28" s="44">
        <f t="shared" si="8"/>
        <v>17.046006561618658</v>
      </c>
      <c r="P28" s="44">
        <f t="shared" si="4"/>
        <v>0</v>
      </c>
      <c r="Q28" s="44">
        <f t="shared" si="5"/>
        <v>10.551551900500369</v>
      </c>
      <c r="R28" s="22">
        <f t="shared" si="6"/>
        <v>0</v>
      </c>
      <c r="S28" s="42">
        <f t="shared" si="7"/>
        <v>2</v>
      </c>
    </row>
    <row r="29" spans="1:19">
      <c r="A29" s="43">
        <v>17</v>
      </c>
      <c r="B29" s="22" t="s">
        <v>22</v>
      </c>
      <c r="C29" s="22">
        <v>13</v>
      </c>
      <c r="D29" s="22">
        <v>0</v>
      </c>
      <c r="E29" s="22">
        <v>3</v>
      </c>
      <c r="F29" s="22">
        <v>0</v>
      </c>
      <c r="G29" s="22">
        <v>0</v>
      </c>
      <c r="H29" s="24">
        <v>2</v>
      </c>
      <c r="I29" s="22">
        <f>STANDARDIZE(C29,C$8,C$9)</f>
        <v>-0.31579483057424579</v>
      </c>
      <c r="J29" s="22">
        <f>STANDARDIZE(D29,D$8,D$9)</f>
        <v>-0.79155948357662942</v>
      </c>
      <c r="K29" s="22">
        <f t="shared" ref="K29:N33" si="9">STANDARDIZE(E29,E$8,E$9)</f>
        <v>-0.34429579176022873</v>
      </c>
      <c r="L29" s="22">
        <f t="shared" si="9"/>
        <v>-0.6936753427832657</v>
      </c>
      <c r="M29" s="22">
        <f t="shared" si="9"/>
        <v>-0.57735026918962573</v>
      </c>
      <c r="N29" s="24">
        <f t="shared" si="9"/>
        <v>0.39568733106009357</v>
      </c>
      <c r="O29" s="44">
        <f t="shared" si="8"/>
        <v>9.3615511905780266</v>
      </c>
      <c r="P29" s="44">
        <f t="shared" si="4"/>
        <v>11.734558581151939</v>
      </c>
      <c r="Q29" s="44">
        <f t="shared" si="5"/>
        <v>0.45123456448461574</v>
      </c>
      <c r="R29" s="22">
        <f t="shared" si="6"/>
        <v>0.45123456448461574</v>
      </c>
      <c r="S29" s="42">
        <f t="shared" si="7"/>
        <v>3</v>
      </c>
    </row>
    <row r="30" spans="1:19">
      <c r="A30" s="43">
        <v>18</v>
      </c>
      <c r="B30" s="22" t="s">
        <v>23</v>
      </c>
      <c r="C30" s="22">
        <v>18</v>
      </c>
      <c r="D30" s="22">
        <v>1</v>
      </c>
      <c r="E30" s="22">
        <v>1</v>
      </c>
      <c r="F30" s="22">
        <v>0</v>
      </c>
      <c r="G30" s="22">
        <v>0</v>
      </c>
      <c r="H30" s="24">
        <v>0</v>
      </c>
      <c r="I30" s="22">
        <f>STANDARDIZE(C30,C$8,C$9)</f>
        <v>0.25590270753430244</v>
      </c>
      <c r="J30" s="22">
        <f>STANDARDIZE(D30,D$8,D$9)</f>
        <v>-0.12664951737226068</v>
      </c>
      <c r="K30" s="22">
        <f t="shared" si="9"/>
        <v>-0.75745074187250316</v>
      </c>
      <c r="L30" s="22">
        <f t="shared" si="9"/>
        <v>-0.6936753427832657</v>
      </c>
      <c r="M30" s="22">
        <f t="shared" si="9"/>
        <v>-0.57735026918962573</v>
      </c>
      <c r="N30" s="24">
        <f t="shared" si="9"/>
        <v>-0.88268712313405484</v>
      </c>
      <c r="O30" s="44">
        <f t="shared" si="8"/>
        <v>11.977531113461067</v>
      </c>
      <c r="P30" s="44">
        <f t="shared" si="4"/>
        <v>7.8334491040744707</v>
      </c>
      <c r="Q30" s="44">
        <f t="shared" si="5"/>
        <v>1.5615719283264375</v>
      </c>
      <c r="R30" s="22">
        <f t="shared" si="6"/>
        <v>1.5615719283264375</v>
      </c>
      <c r="S30" s="42">
        <f t="shared" si="7"/>
        <v>3</v>
      </c>
    </row>
    <row r="31" spans="1:19">
      <c r="A31" s="43">
        <v>19</v>
      </c>
      <c r="B31" s="22" t="s">
        <v>24</v>
      </c>
      <c r="C31" s="22">
        <v>6</v>
      </c>
      <c r="D31" s="22">
        <v>0</v>
      </c>
      <c r="E31" s="22">
        <v>2</v>
      </c>
      <c r="F31" s="22">
        <v>1</v>
      </c>
      <c r="G31" s="22">
        <v>0</v>
      </c>
      <c r="H31" s="24">
        <v>0</v>
      </c>
      <c r="I31" s="22">
        <f>STANDARDIZE(C31,C$8,C$9)</f>
        <v>-1.1161713839262133</v>
      </c>
      <c r="J31" s="22">
        <f>STANDARDIZE(D31,D$8,D$9)</f>
        <v>-0.79155948357662942</v>
      </c>
      <c r="K31" s="22">
        <f t="shared" si="9"/>
        <v>-0.55087326681636595</v>
      </c>
      <c r="L31" s="22">
        <f t="shared" si="9"/>
        <v>0.16321772771370957</v>
      </c>
      <c r="M31" s="22">
        <f t="shared" si="9"/>
        <v>-0.57735026918962573</v>
      </c>
      <c r="N31" s="24">
        <f t="shared" si="9"/>
        <v>-0.88268712313405484</v>
      </c>
      <c r="O31" s="44">
        <f t="shared" si="8"/>
        <v>14.196656870658956</v>
      </c>
      <c r="P31" s="44">
        <f t="shared" si="4"/>
        <v>13.531182493126583</v>
      </c>
      <c r="Q31" s="44">
        <f t="shared" si="5"/>
        <v>1.9541256855076321</v>
      </c>
      <c r="R31" s="22">
        <f t="shared" si="6"/>
        <v>1.9541256855076321</v>
      </c>
      <c r="S31" s="42">
        <f t="shared" si="7"/>
        <v>3</v>
      </c>
    </row>
    <row r="32" spans="1:19">
      <c r="A32" s="43">
        <v>20</v>
      </c>
      <c r="B32" s="22" t="s">
        <v>25</v>
      </c>
      <c r="C32" s="22">
        <v>14</v>
      </c>
      <c r="D32" s="22">
        <v>0</v>
      </c>
      <c r="E32" s="22">
        <v>7</v>
      </c>
      <c r="F32" s="22">
        <v>1</v>
      </c>
      <c r="G32" s="22">
        <v>0</v>
      </c>
      <c r="H32" s="24">
        <v>3</v>
      </c>
      <c r="I32" s="22">
        <f>STANDARDIZE(C32,C$8,C$9)</f>
        <v>-0.20145532295253615</v>
      </c>
      <c r="J32" s="22">
        <f>STANDARDIZE(D32,D$8,D$9)</f>
        <v>-0.79155948357662942</v>
      </c>
      <c r="K32" s="22">
        <f t="shared" si="9"/>
        <v>0.48201410846432008</v>
      </c>
      <c r="L32" s="22">
        <f t="shared" si="9"/>
        <v>0.16321772771370957</v>
      </c>
      <c r="M32" s="22">
        <f t="shared" si="9"/>
        <v>-0.57735026918962573</v>
      </c>
      <c r="N32" s="24">
        <f t="shared" si="9"/>
        <v>1.0348745581571677</v>
      </c>
      <c r="O32" s="44">
        <f t="shared" si="8"/>
        <v>5.7631172548874101</v>
      </c>
      <c r="P32" s="44">
        <f t="shared" si="4"/>
        <v>14.919869939980337</v>
      </c>
      <c r="Q32" s="44">
        <f t="shared" si="5"/>
        <v>2.7656487812102171</v>
      </c>
      <c r="R32" s="22">
        <f t="shared" si="6"/>
        <v>2.7656487812102171</v>
      </c>
      <c r="S32" s="42">
        <f t="shared" si="7"/>
        <v>3</v>
      </c>
    </row>
    <row r="33" spans="1:22" ht="17" thickBot="1">
      <c r="A33" s="47">
        <v>21</v>
      </c>
      <c r="B33" s="30" t="s">
        <v>26</v>
      </c>
      <c r="C33" s="30">
        <v>26</v>
      </c>
      <c r="D33" s="30">
        <v>5</v>
      </c>
      <c r="E33" s="30">
        <v>8</v>
      </c>
      <c r="F33" s="30">
        <v>3</v>
      </c>
      <c r="G33" s="30">
        <v>0</v>
      </c>
      <c r="H33" s="32">
        <v>1</v>
      </c>
      <c r="I33" s="30">
        <f>STANDARDIZE(C33,C$8,C$9)</f>
        <v>1.1706187685079796</v>
      </c>
      <c r="J33" s="30">
        <f>STANDARDIZE(D33,D$8,D$9)</f>
        <v>2.5329903474452138</v>
      </c>
      <c r="K33" s="30">
        <f t="shared" si="9"/>
        <v>0.68859158352045735</v>
      </c>
      <c r="L33" s="30">
        <f t="shared" si="9"/>
        <v>1.8770038687076604</v>
      </c>
      <c r="M33" s="30">
        <f t="shared" si="9"/>
        <v>-0.57735026918962573</v>
      </c>
      <c r="N33" s="32">
        <f t="shared" si="9"/>
        <v>-0.24349989603698063</v>
      </c>
      <c r="O33" s="37">
        <f t="shared" si="8"/>
        <v>7.0344446953731543</v>
      </c>
      <c r="P33" s="37">
        <f t="shared" si="4"/>
        <v>18.865049710123632</v>
      </c>
      <c r="Q33" s="37">
        <f t="shared" si="5"/>
        <v>20.553236626084654</v>
      </c>
      <c r="R33" s="30">
        <f t="shared" si="6"/>
        <v>7.0344446953731543</v>
      </c>
      <c r="S33" s="48">
        <f t="shared" si="7"/>
        <v>1</v>
      </c>
    </row>
    <row r="34" spans="1:22" ht="17" thickBot="1"/>
    <row r="35" spans="1:22">
      <c r="A35" s="36" t="s">
        <v>52</v>
      </c>
      <c r="B35" s="90">
        <f>AVERAGE(B38:B58)</f>
        <v>23</v>
      </c>
      <c r="C35" s="90">
        <f>AVERAGE(C38:C58)</f>
        <v>3.4</v>
      </c>
      <c r="D35" s="90">
        <f>AVERAGE(D38:D58)</f>
        <v>9.4</v>
      </c>
      <c r="E35" s="90">
        <f t="shared" ref="E35:S35" si="10">AVERAGE(E38:E58)</f>
        <v>2</v>
      </c>
      <c r="F35" s="90">
        <f t="shared" si="10"/>
        <v>0.2</v>
      </c>
      <c r="G35" s="90">
        <f t="shared" si="10"/>
        <v>3.4</v>
      </c>
      <c r="H35" s="90">
        <f>AVERAGE(H38:H58)</f>
        <v>19.75</v>
      </c>
      <c r="I35" s="90">
        <f t="shared" si="10"/>
        <v>1.25</v>
      </c>
      <c r="J35" s="90">
        <f t="shared" si="10"/>
        <v>4.5</v>
      </c>
      <c r="K35" s="90">
        <f t="shared" si="10"/>
        <v>0.75</v>
      </c>
      <c r="L35" s="90">
        <f t="shared" si="10"/>
        <v>2.75</v>
      </c>
      <c r="M35" s="90">
        <f t="shared" si="10"/>
        <v>0.5</v>
      </c>
      <c r="N35" s="90">
        <f t="shared" si="10"/>
        <v>11.416666666666666</v>
      </c>
      <c r="O35" s="90">
        <f t="shared" si="10"/>
        <v>0.25</v>
      </c>
      <c r="P35" s="90">
        <f t="shared" si="10"/>
        <v>2.75</v>
      </c>
      <c r="Q35" s="90">
        <f t="shared" si="10"/>
        <v>0.33333333333333331</v>
      </c>
      <c r="R35" s="90">
        <f t="shared" si="10"/>
        <v>0.16666666666666666</v>
      </c>
      <c r="S35" s="91">
        <f t="shared" si="10"/>
        <v>0.83333333333333337</v>
      </c>
      <c r="V35" s="2"/>
    </row>
    <row r="36" spans="1:22" ht="19">
      <c r="A36" s="83" t="s">
        <v>51</v>
      </c>
      <c r="B36" s="74" t="s">
        <v>48</v>
      </c>
      <c r="C36" s="75"/>
      <c r="D36" s="75"/>
      <c r="E36" s="75"/>
      <c r="F36" s="75"/>
      <c r="G36" s="76"/>
      <c r="H36" s="77" t="s">
        <v>49</v>
      </c>
      <c r="I36" s="78"/>
      <c r="J36" s="78"/>
      <c r="K36" s="78"/>
      <c r="L36" s="78"/>
      <c r="M36" s="79"/>
      <c r="N36" s="80" t="s">
        <v>50</v>
      </c>
      <c r="O36" s="81"/>
      <c r="P36" s="81"/>
      <c r="Q36" s="81"/>
      <c r="R36" s="81"/>
      <c r="S36" s="82"/>
      <c r="V36" s="2"/>
    </row>
    <row r="37" spans="1:22" ht="19">
      <c r="A37" s="84"/>
      <c r="B37" s="33" t="s">
        <v>0</v>
      </c>
      <c r="C37" s="34" t="s">
        <v>2</v>
      </c>
      <c r="D37" s="34" t="s">
        <v>1</v>
      </c>
      <c r="E37" s="34" t="s">
        <v>3</v>
      </c>
      <c r="F37" s="34" t="s">
        <v>28</v>
      </c>
      <c r="G37" s="35" t="s">
        <v>27</v>
      </c>
      <c r="H37" s="14" t="s">
        <v>0</v>
      </c>
      <c r="I37" s="15" t="s">
        <v>2</v>
      </c>
      <c r="J37" s="15" t="s">
        <v>1</v>
      </c>
      <c r="K37" s="15" t="s">
        <v>3</v>
      </c>
      <c r="L37" s="15" t="s">
        <v>28</v>
      </c>
      <c r="M37" s="16" t="s">
        <v>27</v>
      </c>
      <c r="N37" s="17" t="s">
        <v>0</v>
      </c>
      <c r="O37" s="17" t="s">
        <v>2</v>
      </c>
      <c r="P37" s="17" t="s">
        <v>1</v>
      </c>
      <c r="Q37" s="17" t="s">
        <v>3</v>
      </c>
      <c r="R37" s="17" t="s">
        <v>28</v>
      </c>
      <c r="S37" s="18" t="s">
        <v>27</v>
      </c>
    </row>
    <row r="38" spans="1:22">
      <c r="A38" s="19">
        <v>1</v>
      </c>
      <c r="B38" s="20" t="str">
        <f>IF('career_sector_solved cluster'!$S13=1,'career_sector_solved cluster'!C13,"")</f>
        <v/>
      </c>
      <c r="C38" s="21" t="str">
        <f>IF('career_sector_solved cluster'!$S13=1,D13,"")</f>
        <v/>
      </c>
      <c r="D38" s="21" t="str">
        <f>IF('career_sector_solved cluster'!$S13=1,E13,"")</f>
        <v/>
      </c>
      <c r="E38" s="21" t="str">
        <f>IF('career_sector_solved cluster'!$S13=1,F13,"")</f>
        <v/>
      </c>
      <c r="F38" s="21" t="str">
        <f>IF('career_sector_solved cluster'!$S13=1,G13,"")</f>
        <v/>
      </c>
      <c r="G38" s="21" t="str">
        <f>IF('career_sector_solved cluster'!$S13=1,H13,"")</f>
        <v/>
      </c>
      <c r="H38" s="20" t="str">
        <f>IF('career_sector_solved cluster'!$S13=2,C13,"")</f>
        <v/>
      </c>
      <c r="I38" s="22" t="str">
        <f>IF('career_sector_solved cluster'!$S13=2,D13,"")</f>
        <v/>
      </c>
      <c r="J38" s="22" t="str">
        <f>IF('career_sector_solved cluster'!$S13=2,E13,"")</f>
        <v/>
      </c>
      <c r="K38" s="22" t="str">
        <f>IF('career_sector_solved cluster'!$S13=2,F13,"")</f>
        <v/>
      </c>
      <c r="L38" s="22" t="str">
        <f>IF('career_sector_solved cluster'!$S13=2,G13,"")</f>
        <v/>
      </c>
      <c r="M38" s="23" t="str">
        <f>IF('career_sector_solved cluster'!$S13=2,H13,"")</f>
        <v/>
      </c>
      <c r="N38" s="20">
        <f>IF('career_sector_solved cluster'!$S13=3,C13,"")</f>
        <v>16</v>
      </c>
      <c r="O38" s="23">
        <f>IF('career_sector_solved cluster'!$S13=3,D13,"")</f>
        <v>0</v>
      </c>
      <c r="P38" s="23">
        <f>IF('career_sector_solved cluster'!$S13=3,E13,"")</f>
        <v>7</v>
      </c>
      <c r="Q38" s="23">
        <f>IF('career_sector_solved cluster'!$S13=3,F13,"")</f>
        <v>0</v>
      </c>
      <c r="R38" s="23">
        <f>IF('career_sector_solved cluster'!$S13=3,G13,"")</f>
        <v>2</v>
      </c>
      <c r="S38" s="24">
        <f>IF('career_sector_solved cluster'!$S13=3,H13,"")</f>
        <v>1</v>
      </c>
    </row>
    <row r="39" spans="1:22">
      <c r="A39" s="25">
        <v>2</v>
      </c>
      <c r="B39" s="26" t="str">
        <f>IF('career_sector_solved cluster'!$S14=1,'career_sector_solved cluster'!C14,"")</f>
        <v/>
      </c>
      <c r="C39" s="22" t="str">
        <f>IF('career_sector_solved cluster'!$S14=1,D14,"")</f>
        <v/>
      </c>
      <c r="D39" s="22" t="str">
        <f>IF('career_sector_solved cluster'!$S14=1,E14,"")</f>
        <v/>
      </c>
      <c r="E39" s="22" t="str">
        <f>IF('career_sector_solved cluster'!$S14=1,F14,"")</f>
        <v/>
      </c>
      <c r="F39" s="22" t="str">
        <f>IF('career_sector_solved cluster'!$S14=1,G14,"")</f>
        <v/>
      </c>
      <c r="G39" s="23" t="str">
        <f>IF('career_sector_solved cluster'!$S14=1,H14,"")</f>
        <v/>
      </c>
      <c r="H39" s="26">
        <f>IF('career_sector_solved cluster'!$S14=2,C14,"")</f>
        <v>17</v>
      </c>
      <c r="I39" s="22">
        <f>IF('career_sector_solved cluster'!$S14=2,D14,"")</f>
        <v>1</v>
      </c>
      <c r="J39" s="22">
        <f>IF('career_sector_solved cluster'!$S14=2,E14,"")</f>
        <v>2</v>
      </c>
      <c r="K39" s="22">
        <f>IF('career_sector_solved cluster'!$S14=2,F14,"")</f>
        <v>3</v>
      </c>
      <c r="L39" s="22">
        <f>IF('career_sector_solved cluster'!$S14=2,G14,"")</f>
        <v>3</v>
      </c>
      <c r="M39" s="23">
        <f>IF('career_sector_solved cluster'!$S14=2,H14,"")</f>
        <v>2</v>
      </c>
      <c r="N39" s="26" t="str">
        <f>IF('career_sector_solved cluster'!$S14=3,C14,"")</f>
        <v/>
      </c>
      <c r="O39" s="23" t="str">
        <f>IF('career_sector_solved cluster'!$S14=3,D14,"")</f>
        <v/>
      </c>
      <c r="P39" s="23" t="str">
        <f>IF('career_sector_solved cluster'!$S14=3,E14,"")</f>
        <v/>
      </c>
      <c r="Q39" s="23" t="str">
        <f>IF('career_sector_solved cluster'!$S14=3,F14,"")</f>
        <v/>
      </c>
      <c r="R39" s="23" t="str">
        <f>IF('career_sector_solved cluster'!$S14=3,G14,"")</f>
        <v/>
      </c>
      <c r="S39" s="24" t="str">
        <f>IF('career_sector_solved cluster'!$S14=3,H14,"")</f>
        <v/>
      </c>
    </row>
    <row r="40" spans="1:22">
      <c r="A40" s="25">
        <v>3</v>
      </c>
      <c r="B40" s="26">
        <f>IF('career_sector_solved cluster'!$S15=1,'career_sector_solved cluster'!C15,"")</f>
        <v>43</v>
      </c>
      <c r="C40" s="22">
        <f>IF('career_sector_solved cluster'!$S15=1,D15,"")</f>
        <v>4</v>
      </c>
      <c r="D40" s="22">
        <f>IF('career_sector_solved cluster'!$S15=1,E15,"")</f>
        <v>16</v>
      </c>
      <c r="E40" s="22">
        <f>IF('career_sector_solved cluster'!$S15=1,F15,"")</f>
        <v>0</v>
      </c>
      <c r="F40" s="22">
        <f>IF('career_sector_solved cluster'!$S15=1,G15,"")</f>
        <v>0</v>
      </c>
      <c r="G40" s="23">
        <f>IF('career_sector_solved cluster'!$S15=1,H15,"")</f>
        <v>4</v>
      </c>
      <c r="H40" s="26" t="str">
        <f>IF('career_sector_solved cluster'!$S15=2,C15,"")</f>
        <v/>
      </c>
      <c r="I40" s="22" t="str">
        <f>IF('career_sector_solved cluster'!$S15=2,D15,"")</f>
        <v/>
      </c>
      <c r="J40" s="22" t="str">
        <f>IF('career_sector_solved cluster'!$S15=2,E15,"")</f>
        <v/>
      </c>
      <c r="K40" s="22" t="str">
        <f>IF('career_sector_solved cluster'!$S15=2,F15,"")</f>
        <v/>
      </c>
      <c r="L40" s="22" t="str">
        <f>IF('career_sector_solved cluster'!$S15=2,G15,"")</f>
        <v/>
      </c>
      <c r="M40" s="23" t="str">
        <f>IF('career_sector_solved cluster'!$S15=2,H15,"")</f>
        <v/>
      </c>
      <c r="N40" s="26" t="str">
        <f>IF('career_sector_solved cluster'!$S15=3,C15,"")</f>
        <v/>
      </c>
      <c r="O40" s="23" t="str">
        <f>IF('career_sector_solved cluster'!$S15=3,D15,"")</f>
        <v/>
      </c>
      <c r="P40" s="23" t="str">
        <f>IF('career_sector_solved cluster'!$S15=3,E15,"")</f>
        <v/>
      </c>
      <c r="Q40" s="23" t="str">
        <f>IF('career_sector_solved cluster'!$S15=3,F15,"")</f>
        <v/>
      </c>
      <c r="R40" s="23" t="str">
        <f>IF('career_sector_solved cluster'!$S15=3,G15,"")</f>
        <v/>
      </c>
      <c r="S40" s="24" t="str">
        <f>IF('career_sector_solved cluster'!$S15=3,H15,"")</f>
        <v/>
      </c>
    </row>
    <row r="41" spans="1:22">
      <c r="A41" s="25">
        <v>4</v>
      </c>
      <c r="B41" s="26" t="str">
        <f>IF('career_sector_solved cluster'!$S16=1,'career_sector_solved cluster'!C16,"")</f>
        <v/>
      </c>
      <c r="C41" s="22" t="str">
        <f>IF('career_sector_solved cluster'!$S16=1,D16,"")</f>
        <v/>
      </c>
      <c r="D41" s="22" t="str">
        <f>IF('career_sector_solved cluster'!$S16=1,E16,"")</f>
        <v/>
      </c>
      <c r="E41" s="22" t="str">
        <f>IF('career_sector_solved cluster'!$S16=1,F16,"")</f>
        <v/>
      </c>
      <c r="F41" s="22" t="str">
        <f>IF('career_sector_solved cluster'!$S16=1,G16,"")</f>
        <v/>
      </c>
      <c r="G41" s="23" t="str">
        <f>IF('career_sector_solved cluster'!$S16=1,H16,"")</f>
        <v/>
      </c>
      <c r="H41" s="26" t="str">
        <f>IF('career_sector_solved cluster'!$S16=2,C16,"")</f>
        <v/>
      </c>
      <c r="I41" s="22" t="str">
        <f>IF('career_sector_solved cluster'!$S16=2,D16,"")</f>
        <v/>
      </c>
      <c r="J41" s="22" t="str">
        <f>IF('career_sector_solved cluster'!$S16=2,E16,"")</f>
        <v/>
      </c>
      <c r="K41" s="22" t="str">
        <f>IF('career_sector_solved cluster'!$S16=2,F16,"")</f>
        <v/>
      </c>
      <c r="L41" s="22" t="str">
        <f>IF('career_sector_solved cluster'!$S16=2,G16,"")</f>
        <v/>
      </c>
      <c r="M41" s="27" t="str">
        <f>IF('career_sector_solved cluster'!$S16=2,H16,"")</f>
        <v/>
      </c>
      <c r="N41" s="23">
        <f>IF('career_sector_solved cluster'!$S16=3,C16,"")</f>
        <v>12</v>
      </c>
      <c r="O41" s="23">
        <f>IF('career_sector_solved cluster'!$S16=3,D16,"")</f>
        <v>0</v>
      </c>
      <c r="P41" s="23">
        <f>IF('career_sector_solved cluster'!$S16=3,E16,"")</f>
        <v>1</v>
      </c>
      <c r="Q41" s="23">
        <f>IF('career_sector_solved cluster'!$S16=3,F16,"")</f>
        <v>0</v>
      </c>
      <c r="R41" s="23">
        <f>IF('career_sector_solved cluster'!$S16=3,G16,"")</f>
        <v>0</v>
      </c>
      <c r="S41" s="24">
        <f>IF('career_sector_solved cluster'!$S16=3,H16,"")</f>
        <v>0</v>
      </c>
    </row>
    <row r="42" spans="1:22">
      <c r="A42" s="25">
        <v>5</v>
      </c>
      <c r="B42" s="26">
        <f>IF('career_sector_solved cluster'!$S17=1,'career_sector_solved cluster'!C17,"")</f>
        <v>17</v>
      </c>
      <c r="C42" s="22">
        <f>IF('career_sector_solved cluster'!$S17=1,D17,"")</f>
        <v>2</v>
      </c>
      <c r="D42" s="22">
        <f>IF('career_sector_solved cluster'!$S17=1,E17,"")</f>
        <v>18</v>
      </c>
      <c r="E42" s="22">
        <f>IF('career_sector_solved cluster'!$S17=1,F17,"")</f>
        <v>3</v>
      </c>
      <c r="F42" s="22">
        <f>IF('career_sector_solved cluster'!$S17=1,G17,"")</f>
        <v>1</v>
      </c>
      <c r="G42" s="23">
        <f>IF('career_sector_solved cluster'!$S17=1,H17,"")</f>
        <v>4</v>
      </c>
      <c r="H42" s="26" t="str">
        <f>IF('career_sector_solved cluster'!$S17=2,C17,"")</f>
        <v/>
      </c>
      <c r="I42" s="22" t="str">
        <f>IF('career_sector_solved cluster'!$S17=2,D17,"")</f>
        <v/>
      </c>
      <c r="J42" s="22" t="str">
        <f>IF('career_sector_solved cluster'!$S17=2,E17,"")</f>
        <v/>
      </c>
      <c r="K42" s="22" t="str">
        <f>IF('career_sector_solved cluster'!$S17=2,F17,"")</f>
        <v/>
      </c>
      <c r="L42" s="22" t="str">
        <f>IF('career_sector_solved cluster'!$S17=2,G17,"")</f>
        <v/>
      </c>
      <c r="M42" s="23" t="str">
        <f>IF('career_sector_solved cluster'!$S17=2,H17,"")</f>
        <v/>
      </c>
      <c r="N42" s="26" t="str">
        <f>IF('career_sector_solved cluster'!$S17=3,C17,"")</f>
        <v/>
      </c>
      <c r="O42" s="23" t="str">
        <f>IF('career_sector_solved cluster'!$S17=3,D17,"")</f>
        <v/>
      </c>
      <c r="P42" s="23" t="str">
        <f>IF('career_sector_solved cluster'!$S17=3,E17,"")</f>
        <v/>
      </c>
      <c r="Q42" s="23" t="str">
        <f>IF('career_sector_solved cluster'!$S17=3,F17,"")</f>
        <v/>
      </c>
      <c r="R42" s="23" t="str">
        <f>IF('career_sector_solved cluster'!$S17=3,G17,"")</f>
        <v/>
      </c>
      <c r="S42" s="24" t="str">
        <f>IF('career_sector_solved cluster'!$S17=3,H17,"")</f>
        <v/>
      </c>
    </row>
    <row r="43" spans="1:22">
      <c r="A43" s="25">
        <v>6</v>
      </c>
      <c r="B43" s="26" t="str">
        <f>IF('career_sector_solved cluster'!$S18=1,'career_sector_solved cluster'!C18,"")</f>
        <v/>
      </c>
      <c r="C43" s="22" t="str">
        <f>IF('career_sector_solved cluster'!$S18=1,D18,"")</f>
        <v/>
      </c>
      <c r="D43" s="22" t="str">
        <f>IF('career_sector_solved cluster'!$S18=1,E18,"")</f>
        <v/>
      </c>
      <c r="E43" s="22" t="str">
        <f>IF('career_sector_solved cluster'!$S18=1,F18,"")</f>
        <v/>
      </c>
      <c r="F43" s="22" t="str">
        <f>IF('career_sector_solved cluster'!$S18=1,G18,"")</f>
        <v/>
      </c>
      <c r="G43" s="23" t="str">
        <f>IF('career_sector_solved cluster'!$S18=1,H18,"")</f>
        <v/>
      </c>
      <c r="H43" s="26">
        <f>IF('career_sector_solved cluster'!$S18=2,C18,"")</f>
        <v>10</v>
      </c>
      <c r="I43" s="22">
        <f>IF('career_sector_solved cluster'!$S18=2,D18,"")</f>
        <v>0</v>
      </c>
      <c r="J43" s="22">
        <f>IF('career_sector_solved cluster'!$S18=2,E18,"")</f>
        <v>6</v>
      </c>
      <c r="K43" s="22">
        <f>IF('career_sector_solved cluster'!$S18=2,F18,"")</f>
        <v>0</v>
      </c>
      <c r="L43" s="22">
        <f>IF('career_sector_solved cluster'!$S18=2,G18,"")</f>
        <v>3</v>
      </c>
      <c r="M43" s="27">
        <f>IF('career_sector_solved cluster'!$S18=2,H18,"")</f>
        <v>0</v>
      </c>
      <c r="N43" s="23" t="str">
        <f>IF('career_sector_solved cluster'!$S18=3,C18,"")</f>
        <v/>
      </c>
      <c r="O43" s="23" t="str">
        <f>IF('career_sector_solved cluster'!$S18=3,D18,"")</f>
        <v/>
      </c>
      <c r="P43" s="23" t="str">
        <f>IF('career_sector_solved cluster'!$S18=3,E18,"")</f>
        <v/>
      </c>
      <c r="Q43" s="23" t="str">
        <f>IF('career_sector_solved cluster'!$S18=3,F18,"")</f>
        <v/>
      </c>
      <c r="R43" s="23" t="str">
        <f>IF('career_sector_solved cluster'!$S18=3,G18,"")</f>
        <v/>
      </c>
      <c r="S43" s="24" t="str">
        <f>IF('career_sector_solved cluster'!$S18=3,H18,"")</f>
        <v/>
      </c>
    </row>
    <row r="44" spans="1:22">
      <c r="A44" s="28">
        <v>7</v>
      </c>
      <c r="B44" s="23" t="str">
        <f>IF('career_sector_solved cluster'!$S19=1,'career_sector_solved cluster'!C19,"")</f>
        <v/>
      </c>
      <c r="C44" s="22" t="str">
        <f>IF('career_sector_solved cluster'!$S19=1,D19,"")</f>
        <v/>
      </c>
      <c r="D44" s="22" t="str">
        <f>IF('career_sector_solved cluster'!$S19=1,E19,"")</f>
        <v/>
      </c>
      <c r="E44" s="22" t="str">
        <f>IF('career_sector_solved cluster'!$S19=1,F19,"")</f>
        <v/>
      </c>
      <c r="F44" s="22" t="str">
        <f>IF('career_sector_solved cluster'!$S19=1,G19,"")</f>
        <v/>
      </c>
      <c r="G44" s="23" t="str">
        <f>IF('career_sector_solved cluster'!$S19=1,H19,"")</f>
        <v/>
      </c>
      <c r="H44" s="26" t="str">
        <f>IF('career_sector_solved cluster'!$S19=2,C19,"")</f>
        <v/>
      </c>
      <c r="I44" s="22" t="str">
        <f>IF('career_sector_solved cluster'!$S19=2,D19,"")</f>
        <v/>
      </c>
      <c r="J44" s="22" t="str">
        <f>IF('career_sector_solved cluster'!$S19=2,E19,"")</f>
        <v/>
      </c>
      <c r="K44" s="22" t="str">
        <f>IF('career_sector_solved cluster'!$S19=2,F19,"")</f>
        <v/>
      </c>
      <c r="L44" s="22" t="str">
        <f>IF('career_sector_solved cluster'!$S19=2,G19,"")</f>
        <v/>
      </c>
      <c r="M44" s="27" t="str">
        <f>IF('career_sector_solved cluster'!$S19=2,H19,"")</f>
        <v/>
      </c>
      <c r="N44" s="23">
        <f>IF('career_sector_solved cluster'!$S19=3,C19,"")</f>
        <v>10</v>
      </c>
      <c r="O44" s="23">
        <f>IF('career_sector_solved cluster'!$S19=3,D19,"")</f>
        <v>1</v>
      </c>
      <c r="P44" s="23">
        <f>IF('career_sector_solved cluster'!$S19=3,E19,"")</f>
        <v>1</v>
      </c>
      <c r="Q44" s="23">
        <f>IF('career_sector_solved cluster'!$S19=3,F19,"")</f>
        <v>2</v>
      </c>
      <c r="R44" s="23">
        <f>IF('career_sector_solved cluster'!$S19=3,G19,"")</f>
        <v>0</v>
      </c>
      <c r="S44" s="24">
        <f>IF('career_sector_solved cluster'!$S19=3,H19,"")</f>
        <v>1</v>
      </c>
    </row>
    <row r="45" spans="1:22">
      <c r="A45" s="25">
        <v>8</v>
      </c>
      <c r="B45" s="26" t="str">
        <f>IF('career_sector_solved cluster'!$S20=1,'career_sector_solved cluster'!C20,"")</f>
        <v/>
      </c>
      <c r="C45" s="22" t="str">
        <f>IF('career_sector_solved cluster'!$S20=1,D20,"")</f>
        <v/>
      </c>
      <c r="D45" s="22" t="str">
        <f>IF('career_sector_solved cluster'!$S20=1,E20,"")</f>
        <v/>
      </c>
      <c r="E45" s="22" t="str">
        <f>IF('career_sector_solved cluster'!$S20=1,F20,"")</f>
        <v/>
      </c>
      <c r="F45" s="22" t="str">
        <f>IF('career_sector_solved cluster'!$S20=1,G20,"")</f>
        <v/>
      </c>
      <c r="G45" s="23" t="str">
        <f>IF('career_sector_solved cluster'!$S20=1,H20,"")</f>
        <v/>
      </c>
      <c r="H45" s="26" t="str">
        <f>IF('career_sector_solved cluster'!$S20=2,C20,"")</f>
        <v/>
      </c>
      <c r="I45" s="22" t="str">
        <f>IF('career_sector_solved cluster'!$S20=2,D20,"")</f>
        <v/>
      </c>
      <c r="J45" s="22" t="str">
        <f>IF('career_sector_solved cluster'!$S20=2,E20,"")</f>
        <v/>
      </c>
      <c r="K45" s="22" t="str">
        <f>IF('career_sector_solved cluster'!$S20=2,F20,"")</f>
        <v/>
      </c>
      <c r="L45" s="22" t="str">
        <f>IF('career_sector_solved cluster'!$S20=2,G20,"")</f>
        <v/>
      </c>
      <c r="M45" s="23" t="str">
        <f>IF('career_sector_solved cluster'!$S20=2,H20,"")</f>
        <v/>
      </c>
      <c r="N45" s="26">
        <f>IF('career_sector_solved cluster'!$S20=3,C20,"")</f>
        <v>13</v>
      </c>
      <c r="O45" s="23">
        <f>IF('career_sector_solved cluster'!$S20=3,D20,"")</f>
        <v>0</v>
      </c>
      <c r="P45" s="23">
        <f>IF('career_sector_solved cluster'!$S20=3,E20,"")</f>
        <v>4</v>
      </c>
      <c r="Q45" s="23">
        <f>IF('career_sector_solved cluster'!$S20=3,F20,"")</f>
        <v>0</v>
      </c>
      <c r="R45" s="23">
        <f>IF('career_sector_solved cluster'!$S20=3,G20,"")</f>
        <v>0</v>
      </c>
      <c r="S45" s="24">
        <f>IF('career_sector_solved cluster'!$S20=3,H20,"")</f>
        <v>1</v>
      </c>
    </row>
    <row r="46" spans="1:22">
      <c r="A46" s="25">
        <v>9</v>
      </c>
      <c r="B46" s="26">
        <f>IF('career_sector_solved cluster'!$S21=1,'career_sector_solved cluster'!C21,"")</f>
        <v>20</v>
      </c>
      <c r="C46" s="22">
        <f>IF('career_sector_solved cluster'!$S21=1,D21,"")</f>
        <v>3</v>
      </c>
      <c r="D46" s="22">
        <f>IF('career_sector_solved cluster'!$S21=1,E21,"")</f>
        <v>5</v>
      </c>
      <c r="E46" s="22">
        <f>IF('career_sector_solved cluster'!$S21=1,F21,"")</f>
        <v>2</v>
      </c>
      <c r="F46" s="22">
        <f>IF('career_sector_solved cluster'!$S21=1,G21,"")</f>
        <v>0</v>
      </c>
      <c r="G46" s="23">
        <f>IF('career_sector_solved cluster'!$S21=1,H21,"")</f>
        <v>4</v>
      </c>
      <c r="H46" s="26" t="str">
        <f>IF('career_sector_solved cluster'!$S21=2,C21,"")</f>
        <v/>
      </c>
      <c r="I46" s="22" t="str">
        <f>IF('career_sector_solved cluster'!$S21=2,D21,"")</f>
        <v/>
      </c>
      <c r="J46" s="22" t="str">
        <f>IF('career_sector_solved cluster'!$S21=2,E21,"")</f>
        <v/>
      </c>
      <c r="K46" s="22" t="str">
        <f>IF('career_sector_solved cluster'!$S21=2,F21,"")</f>
        <v/>
      </c>
      <c r="L46" s="22" t="str">
        <f>IF('career_sector_solved cluster'!$S21=2,G21,"")</f>
        <v/>
      </c>
      <c r="M46" s="23" t="str">
        <f>IF('career_sector_solved cluster'!$S21=2,H21,"")</f>
        <v/>
      </c>
      <c r="N46" s="26" t="str">
        <f>IF('career_sector_solved cluster'!$S21=3,C21,"")</f>
        <v/>
      </c>
      <c r="O46" s="23" t="str">
        <f>IF('career_sector_solved cluster'!$S21=3,D21,"")</f>
        <v/>
      </c>
      <c r="P46" s="23" t="str">
        <f>IF('career_sector_solved cluster'!$S21=3,E21,"")</f>
        <v/>
      </c>
      <c r="Q46" s="23" t="str">
        <f>IF('career_sector_solved cluster'!$S21=3,F21,"")</f>
        <v/>
      </c>
      <c r="R46" s="23" t="str">
        <f>IF('career_sector_solved cluster'!$S21=3,G21,"")</f>
        <v/>
      </c>
      <c r="S46" s="24" t="str">
        <f>IF('career_sector_solved cluster'!$S21=3,H21,"")</f>
        <v/>
      </c>
    </row>
    <row r="47" spans="1:22">
      <c r="A47" s="28">
        <v>10</v>
      </c>
      <c r="B47" s="23" t="str">
        <f>IF('career_sector_solved cluster'!$S22=1,'career_sector_solved cluster'!C22,"")</f>
        <v/>
      </c>
      <c r="C47" s="22" t="str">
        <f>IF('career_sector_solved cluster'!$S22=1,D22,"")</f>
        <v/>
      </c>
      <c r="D47" s="22" t="str">
        <f>IF('career_sector_solved cluster'!$S22=1,E22,"")</f>
        <v/>
      </c>
      <c r="E47" s="22" t="str">
        <f>IF('career_sector_solved cluster'!$S22=1,F22,"")</f>
        <v/>
      </c>
      <c r="F47" s="22" t="str">
        <f>IF('career_sector_solved cluster'!$S22=1,G22,"")</f>
        <v/>
      </c>
      <c r="G47" s="23" t="str">
        <f>IF('career_sector_solved cluster'!$S22=1,H22,"")</f>
        <v/>
      </c>
      <c r="H47" s="26" t="str">
        <f>IF('career_sector_solved cluster'!$S22=2,C22,"")</f>
        <v/>
      </c>
      <c r="I47" s="22" t="str">
        <f>IF('career_sector_solved cluster'!$S22=2,D22,"")</f>
        <v/>
      </c>
      <c r="J47" s="22" t="str">
        <f>IF('career_sector_solved cluster'!$S22=2,E22,"")</f>
        <v/>
      </c>
      <c r="K47" s="22" t="str">
        <f>IF('career_sector_solved cluster'!$S22=2,F22,"")</f>
        <v/>
      </c>
      <c r="L47" s="22" t="str">
        <f>IF('career_sector_solved cluster'!$S22=2,G22,"")</f>
        <v/>
      </c>
      <c r="M47" s="27" t="str">
        <f>IF('career_sector_solved cluster'!$S22=2,H22,"")</f>
        <v/>
      </c>
      <c r="N47" s="23">
        <f>IF('career_sector_solved cluster'!$S22=3,C22,"")</f>
        <v>8</v>
      </c>
      <c r="O47" s="23">
        <f>IF('career_sector_solved cluster'!$S22=3,D22,"")</f>
        <v>0</v>
      </c>
      <c r="P47" s="23">
        <f>IF('career_sector_solved cluster'!$S22=3,E22,"")</f>
        <v>0</v>
      </c>
      <c r="Q47" s="23">
        <f>IF('career_sector_solved cluster'!$S22=3,F22,"")</f>
        <v>0</v>
      </c>
      <c r="R47" s="23">
        <f>IF('career_sector_solved cluster'!$S22=3,G22,"")</f>
        <v>0</v>
      </c>
      <c r="S47" s="24">
        <f>IF('career_sector_solved cluster'!$S22=3,H22,"")</f>
        <v>0</v>
      </c>
    </row>
    <row r="48" spans="1:22">
      <c r="A48" s="25">
        <v>11</v>
      </c>
      <c r="B48" s="26" t="str">
        <f>IF('career_sector_solved cluster'!$S23=1,'career_sector_solved cluster'!C23,"")</f>
        <v/>
      </c>
      <c r="C48" s="22" t="str">
        <f>IF('career_sector_solved cluster'!$S23=1,D23,"")</f>
        <v/>
      </c>
      <c r="D48" s="22" t="str">
        <f>IF('career_sector_solved cluster'!$S23=1,E23,"")</f>
        <v/>
      </c>
      <c r="E48" s="22" t="str">
        <f>IF('career_sector_solved cluster'!$S23=1,F23,"")</f>
        <v/>
      </c>
      <c r="F48" s="22" t="str">
        <f>IF('career_sector_solved cluster'!$S23=1,G23,"")</f>
        <v/>
      </c>
      <c r="G48" s="23" t="str">
        <f>IF('career_sector_solved cluster'!$S23=1,H23,"")</f>
        <v/>
      </c>
      <c r="H48" s="26">
        <f>IF('career_sector_solved cluster'!$S23=2,C23,"")</f>
        <v>28</v>
      </c>
      <c r="I48" s="22">
        <f>IF('career_sector_solved cluster'!$S23=2,D23,"")</f>
        <v>2</v>
      </c>
      <c r="J48" s="22">
        <f>IF('career_sector_solved cluster'!$S23=2,E23,"")</f>
        <v>7</v>
      </c>
      <c r="K48" s="22">
        <f>IF('career_sector_solved cluster'!$S23=2,F23,"")</f>
        <v>0</v>
      </c>
      <c r="L48" s="22">
        <f>IF('career_sector_solved cluster'!$S23=2,G23,"")</f>
        <v>2</v>
      </c>
      <c r="M48" s="27">
        <f>IF('career_sector_solved cluster'!$S23=2,H23,"")</f>
        <v>0</v>
      </c>
      <c r="N48" s="23" t="str">
        <f>IF('career_sector_solved cluster'!$S23=3,C23,"")</f>
        <v/>
      </c>
      <c r="O48" s="23" t="str">
        <f>IF('career_sector_solved cluster'!$S23=3,D23,"")</f>
        <v/>
      </c>
      <c r="P48" s="23" t="str">
        <f>IF('career_sector_solved cluster'!$S23=3,E23,"")</f>
        <v/>
      </c>
      <c r="Q48" s="23" t="str">
        <f>IF('career_sector_solved cluster'!$S23=3,F23,"")</f>
        <v/>
      </c>
      <c r="R48" s="23" t="str">
        <f>IF('career_sector_solved cluster'!$S23=3,G23,"")</f>
        <v/>
      </c>
      <c r="S48" s="24" t="str">
        <f>IF('career_sector_solved cluster'!$S23=3,H23,"")</f>
        <v/>
      </c>
    </row>
    <row r="49" spans="1:19">
      <c r="A49" s="25">
        <v>12</v>
      </c>
      <c r="B49" s="26" t="str">
        <f>IF('career_sector_solved cluster'!$S24=1,'career_sector_solved cluster'!C24,"")</f>
        <v/>
      </c>
      <c r="C49" s="22" t="str">
        <f>IF('career_sector_solved cluster'!$S24=1,D24,"")</f>
        <v/>
      </c>
      <c r="D49" s="22" t="str">
        <f>IF('career_sector_solved cluster'!$S24=1,E24,"")</f>
        <v/>
      </c>
      <c r="E49" s="22" t="str">
        <f>IF('career_sector_solved cluster'!$S24=1,F24,"")</f>
        <v/>
      </c>
      <c r="F49" s="22" t="str">
        <f>IF('career_sector_solved cluster'!$S24=1,G24,"")</f>
        <v/>
      </c>
      <c r="G49" s="23" t="str">
        <f>IF('career_sector_solved cluster'!$S24=1,H24,"")</f>
        <v/>
      </c>
      <c r="H49" s="26" t="str">
        <f>IF('career_sector_solved cluster'!$S24=2,C24,"")</f>
        <v/>
      </c>
      <c r="I49" s="22" t="str">
        <f>IF('career_sector_solved cluster'!$S24=2,D24,"")</f>
        <v/>
      </c>
      <c r="J49" s="22" t="str">
        <f>IF('career_sector_solved cluster'!$S24=2,E24,"")</f>
        <v/>
      </c>
      <c r="K49" s="22" t="str">
        <f>IF('career_sector_solved cluster'!$S24=2,F24,"")</f>
        <v/>
      </c>
      <c r="L49" s="22" t="str">
        <f>IF('career_sector_solved cluster'!$S24=2,G24,"")</f>
        <v/>
      </c>
      <c r="M49" s="27" t="str">
        <f>IF('career_sector_solved cluster'!$S24=2,H24,"")</f>
        <v/>
      </c>
      <c r="N49" s="23">
        <f>IF('career_sector_solved cluster'!$S24=3,C24,"")</f>
        <v>10</v>
      </c>
      <c r="O49" s="23">
        <f>IF('career_sector_solved cluster'!$S24=3,D24,"")</f>
        <v>0</v>
      </c>
      <c r="P49" s="23">
        <f>IF('career_sector_solved cluster'!$S24=3,E24,"")</f>
        <v>5</v>
      </c>
      <c r="Q49" s="23">
        <f>IF('career_sector_solved cluster'!$S24=3,F24,"")</f>
        <v>0</v>
      </c>
      <c r="R49" s="23">
        <f>IF('career_sector_solved cluster'!$S24=3,G24,"")</f>
        <v>0</v>
      </c>
      <c r="S49" s="24">
        <f>IF('career_sector_solved cluster'!$S24=3,H24,"")</f>
        <v>0</v>
      </c>
    </row>
    <row r="50" spans="1:19">
      <c r="A50" s="25">
        <v>13</v>
      </c>
      <c r="B50" s="26">
        <f>IF('career_sector_solved cluster'!$S25=1,'career_sector_solved cluster'!C25,"")</f>
        <v>9</v>
      </c>
      <c r="C50" s="22">
        <f>IF('career_sector_solved cluster'!$S25=1,D25,"")</f>
        <v>3</v>
      </c>
      <c r="D50" s="22">
        <f>IF('career_sector_solved cluster'!$S25=1,E25,"")</f>
        <v>0</v>
      </c>
      <c r="E50" s="22">
        <f>IF('career_sector_solved cluster'!$S25=1,F25,"")</f>
        <v>2</v>
      </c>
      <c r="F50" s="22">
        <f>IF('career_sector_solved cluster'!$S25=1,G25,"")</f>
        <v>0</v>
      </c>
      <c r="G50" s="23">
        <f>IF('career_sector_solved cluster'!$S25=1,H25,"")</f>
        <v>4</v>
      </c>
      <c r="H50" s="26" t="str">
        <f>IF('career_sector_solved cluster'!$S25=2,C25,"")</f>
        <v/>
      </c>
      <c r="I50" s="22" t="str">
        <f>IF('career_sector_solved cluster'!$S25=2,D25,"")</f>
        <v/>
      </c>
      <c r="J50" s="22" t="str">
        <f>IF('career_sector_solved cluster'!$S25=2,E25,"")</f>
        <v/>
      </c>
      <c r="K50" s="22" t="str">
        <f>IF('career_sector_solved cluster'!$S25=2,F25,"")</f>
        <v/>
      </c>
      <c r="L50" s="22" t="str">
        <f>IF('career_sector_solved cluster'!$S25=2,G25,"")</f>
        <v/>
      </c>
      <c r="M50" s="27" t="str">
        <f>IF('career_sector_solved cluster'!$S25=2,H25,"")</f>
        <v/>
      </c>
      <c r="N50" s="23" t="str">
        <f>IF('career_sector_solved cluster'!$S25=3,C25,"")</f>
        <v/>
      </c>
      <c r="O50" s="23" t="str">
        <f>IF('career_sector_solved cluster'!$S25=3,D25,"")</f>
        <v/>
      </c>
      <c r="P50" s="23" t="str">
        <f>IF('career_sector_solved cluster'!$S25=3,E25,"")</f>
        <v/>
      </c>
      <c r="Q50" s="23" t="str">
        <f>IF('career_sector_solved cluster'!$S25=3,F25,"")</f>
        <v/>
      </c>
      <c r="R50" s="23" t="str">
        <f>IF('career_sector_solved cluster'!$S25=3,G25,"")</f>
        <v/>
      </c>
      <c r="S50" s="24" t="str">
        <f>IF('career_sector_solved cluster'!$S25=3,H25,"")</f>
        <v/>
      </c>
    </row>
    <row r="51" spans="1:19">
      <c r="A51" s="28">
        <v>14</v>
      </c>
      <c r="B51" s="23" t="str">
        <f>IF('career_sector_solved cluster'!$S26=1,'career_sector_solved cluster'!C26,"")</f>
        <v/>
      </c>
      <c r="C51" s="22" t="str">
        <f>IF('career_sector_solved cluster'!$S26=1,D26,"")</f>
        <v/>
      </c>
      <c r="D51" s="22" t="str">
        <f>IF('career_sector_solved cluster'!$S26=1,E26,"")</f>
        <v/>
      </c>
      <c r="E51" s="22" t="str">
        <f>IF('career_sector_solved cluster'!$S26=1,F26,"")</f>
        <v/>
      </c>
      <c r="F51" s="22" t="str">
        <f>IF('career_sector_solved cluster'!$S26=1,G26,"")</f>
        <v/>
      </c>
      <c r="G51" s="23" t="str">
        <f>IF('career_sector_solved cluster'!$S26=1,H26,"")</f>
        <v/>
      </c>
      <c r="H51" s="26" t="str">
        <f>IF('career_sector_solved cluster'!$S26=2,C26,"")</f>
        <v/>
      </c>
      <c r="I51" s="22" t="str">
        <f>IF('career_sector_solved cluster'!$S26=2,D26,"")</f>
        <v/>
      </c>
      <c r="J51" s="22" t="str">
        <f>IF('career_sector_solved cluster'!$S26=2,E26,"")</f>
        <v/>
      </c>
      <c r="K51" s="22" t="str">
        <f>IF('career_sector_solved cluster'!$S26=2,F26,"")</f>
        <v/>
      </c>
      <c r="L51" s="22" t="str">
        <f>IF('career_sector_solved cluster'!$S26=2,G26,"")</f>
        <v/>
      </c>
      <c r="M51" s="23" t="str">
        <f>IF('career_sector_solved cluster'!$S26=2,H26,"")</f>
        <v/>
      </c>
      <c r="N51" s="26">
        <f>IF('career_sector_solved cluster'!$S26=3,C26,"")</f>
        <v>8</v>
      </c>
      <c r="O51" s="23">
        <f>IF('career_sector_solved cluster'!$S26=3,D26,"")</f>
        <v>0</v>
      </c>
      <c r="P51" s="23">
        <f>IF('career_sector_solved cluster'!$S26=3,E26,"")</f>
        <v>0</v>
      </c>
      <c r="Q51" s="23">
        <f>IF('career_sector_solved cluster'!$S26=3,F26,"")</f>
        <v>0</v>
      </c>
      <c r="R51" s="23">
        <f>IF('career_sector_solved cluster'!$S26=3,G26,"")</f>
        <v>0</v>
      </c>
      <c r="S51" s="24">
        <f>IF('career_sector_solved cluster'!$S26=3,H26,"")</f>
        <v>2</v>
      </c>
    </row>
    <row r="52" spans="1:19">
      <c r="A52" s="28">
        <v>15</v>
      </c>
      <c r="B52" s="23" t="str">
        <f>IF('career_sector_solved cluster'!$S27=1,'career_sector_solved cluster'!C27,"")</f>
        <v/>
      </c>
      <c r="C52" s="22" t="str">
        <f>IF('career_sector_solved cluster'!$S27=1,D27,"")</f>
        <v/>
      </c>
      <c r="D52" s="22" t="str">
        <f>IF('career_sector_solved cluster'!$S27=1,E27,"")</f>
        <v/>
      </c>
      <c r="E52" s="22" t="str">
        <f>IF('career_sector_solved cluster'!$S27=1,F27,"")</f>
        <v/>
      </c>
      <c r="F52" s="22" t="str">
        <f>IF('career_sector_solved cluster'!$S27=1,G27,"")</f>
        <v/>
      </c>
      <c r="G52" s="23" t="str">
        <f>IF('career_sector_solved cluster'!$S27=1,H27,"")</f>
        <v/>
      </c>
      <c r="H52" s="26" t="str">
        <f>IF('career_sector_solved cluster'!$S27=2,C27,"")</f>
        <v/>
      </c>
      <c r="I52" s="22" t="str">
        <f>IF('career_sector_solved cluster'!$S27=2,D27,"")</f>
        <v/>
      </c>
      <c r="J52" s="22" t="str">
        <f>IF('career_sector_solved cluster'!$S27=2,E27,"")</f>
        <v/>
      </c>
      <c r="K52" s="22" t="str">
        <f>IF('career_sector_solved cluster'!$S27=2,F27,"")</f>
        <v/>
      </c>
      <c r="L52" s="22" t="str">
        <f>IF('career_sector_solved cluster'!$S27=2,G27,"")</f>
        <v/>
      </c>
      <c r="M52" s="23" t="str">
        <f>IF('career_sector_solved cluster'!$S27=2,H27,"")</f>
        <v/>
      </c>
      <c r="N52" s="26">
        <f>IF('career_sector_solved cluster'!$S27=3,C27,"")</f>
        <v>9</v>
      </c>
      <c r="O52" s="23">
        <f>IF('career_sector_solved cluster'!$S27=3,D27,"")</f>
        <v>1</v>
      </c>
      <c r="P52" s="23">
        <f>IF('career_sector_solved cluster'!$S27=3,E27,"")</f>
        <v>2</v>
      </c>
      <c r="Q52" s="23">
        <f>IF('career_sector_solved cluster'!$S27=3,F27,"")</f>
        <v>0</v>
      </c>
      <c r="R52" s="23">
        <f>IF('career_sector_solved cluster'!$S27=3,G27,"")</f>
        <v>0</v>
      </c>
      <c r="S52" s="24">
        <f>IF('career_sector_solved cluster'!$S27=3,H27,"")</f>
        <v>0</v>
      </c>
    </row>
    <row r="53" spans="1:19">
      <c r="A53" s="28">
        <v>16</v>
      </c>
      <c r="B53" s="23" t="str">
        <f>IF('career_sector_solved cluster'!$S28=1,'career_sector_solved cluster'!C28,"")</f>
        <v/>
      </c>
      <c r="C53" s="22" t="str">
        <f>IF('career_sector_solved cluster'!$S28=1,D28,"")</f>
        <v/>
      </c>
      <c r="D53" s="22" t="str">
        <f>IF('career_sector_solved cluster'!$S28=1,E28,"")</f>
        <v/>
      </c>
      <c r="E53" s="22" t="str">
        <f>IF('career_sector_solved cluster'!$S28=1,F28,"")</f>
        <v/>
      </c>
      <c r="F53" s="22" t="str">
        <f>IF('career_sector_solved cluster'!$S28=1,G28,"")</f>
        <v/>
      </c>
      <c r="G53" s="23" t="str">
        <f>IF('career_sector_solved cluster'!$S28=1,H28,"")</f>
        <v/>
      </c>
      <c r="H53" s="26">
        <f>IF('career_sector_solved cluster'!$S28=2,C28,"")</f>
        <v>24</v>
      </c>
      <c r="I53" s="22">
        <f>IF('career_sector_solved cluster'!$S28=2,D28,"")</f>
        <v>2</v>
      </c>
      <c r="J53" s="22">
        <f>IF('career_sector_solved cluster'!$S28=2,E28,"")</f>
        <v>3</v>
      </c>
      <c r="K53" s="22">
        <f>IF('career_sector_solved cluster'!$S28=2,F28,"")</f>
        <v>0</v>
      </c>
      <c r="L53" s="22">
        <f>IF('career_sector_solved cluster'!$S28=2,G28,"")</f>
        <v>3</v>
      </c>
      <c r="M53" s="27">
        <f>IF('career_sector_solved cluster'!$S28=2,H28,"")</f>
        <v>0</v>
      </c>
      <c r="N53" s="23" t="str">
        <f>IF('career_sector_solved cluster'!$S28=3,C28,"")</f>
        <v/>
      </c>
      <c r="O53" s="23" t="str">
        <f>IF('career_sector_solved cluster'!$S28=3,D28,"")</f>
        <v/>
      </c>
      <c r="P53" s="23" t="str">
        <f>IF('career_sector_solved cluster'!$S28=3,E28,"")</f>
        <v/>
      </c>
      <c r="Q53" s="23" t="str">
        <f>IF('career_sector_solved cluster'!$S28=3,F28,"")</f>
        <v/>
      </c>
      <c r="R53" s="23" t="str">
        <f>IF('career_sector_solved cluster'!$S28=3,G28,"")</f>
        <v/>
      </c>
      <c r="S53" s="24" t="str">
        <f>IF('career_sector_solved cluster'!$S28=3,H28,"")</f>
        <v/>
      </c>
    </row>
    <row r="54" spans="1:19">
      <c r="A54" s="25">
        <v>17</v>
      </c>
      <c r="B54" s="26" t="str">
        <f>IF('career_sector_solved cluster'!$S29=1,'career_sector_solved cluster'!C29,"")</f>
        <v/>
      </c>
      <c r="C54" s="22" t="str">
        <f>IF('career_sector_solved cluster'!$S29=1,D29,"")</f>
        <v/>
      </c>
      <c r="D54" s="22" t="str">
        <f>IF('career_sector_solved cluster'!$S29=1,E29,"")</f>
        <v/>
      </c>
      <c r="E54" s="22" t="str">
        <f>IF('career_sector_solved cluster'!$S29=1,F29,"")</f>
        <v/>
      </c>
      <c r="F54" s="22" t="str">
        <f>IF('career_sector_solved cluster'!$S29=1,G29,"")</f>
        <v/>
      </c>
      <c r="G54" s="23" t="str">
        <f>IF('career_sector_solved cluster'!$S29=1,H29,"")</f>
        <v/>
      </c>
      <c r="H54" s="26" t="str">
        <f>IF('career_sector_solved cluster'!$S29=2,C29,"")</f>
        <v/>
      </c>
      <c r="I54" s="22" t="str">
        <f>IF('career_sector_solved cluster'!$S29=2,D29,"")</f>
        <v/>
      </c>
      <c r="J54" s="22" t="str">
        <f>IF('career_sector_solved cluster'!$S29=2,E29,"")</f>
        <v/>
      </c>
      <c r="K54" s="22" t="str">
        <f>IF('career_sector_solved cluster'!$S29=2,F29,"")</f>
        <v/>
      </c>
      <c r="L54" s="22" t="str">
        <f>IF('career_sector_solved cluster'!$S29=2,G29,"")</f>
        <v/>
      </c>
      <c r="M54" s="23" t="str">
        <f>IF('career_sector_solved cluster'!$S29=2,H29,"")</f>
        <v/>
      </c>
      <c r="N54" s="26">
        <f>IF('career_sector_solved cluster'!$S29=3,C29,"")</f>
        <v>13</v>
      </c>
      <c r="O54" s="23">
        <f>IF('career_sector_solved cluster'!$S29=3,D29,"")</f>
        <v>0</v>
      </c>
      <c r="P54" s="23">
        <f>IF('career_sector_solved cluster'!$S29=3,E29,"")</f>
        <v>3</v>
      </c>
      <c r="Q54" s="23">
        <f>IF('career_sector_solved cluster'!$S29=3,F29,"")</f>
        <v>0</v>
      </c>
      <c r="R54" s="23">
        <f>IF('career_sector_solved cluster'!$S29=3,G29,"")</f>
        <v>0</v>
      </c>
      <c r="S54" s="24">
        <f>IF('career_sector_solved cluster'!$S29=3,H29,"")</f>
        <v>2</v>
      </c>
    </row>
    <row r="55" spans="1:19">
      <c r="A55" s="25">
        <v>18</v>
      </c>
      <c r="B55" s="26" t="str">
        <f>IF('career_sector_solved cluster'!$S30=1,'career_sector_solved cluster'!C30,"")</f>
        <v/>
      </c>
      <c r="C55" s="22" t="str">
        <f>IF('career_sector_solved cluster'!$S30=1,D30,"")</f>
        <v/>
      </c>
      <c r="D55" s="22" t="str">
        <f>IF('career_sector_solved cluster'!$S30=1,E30,"")</f>
        <v/>
      </c>
      <c r="E55" s="22" t="str">
        <f>IF('career_sector_solved cluster'!$S30=1,F30,"")</f>
        <v/>
      </c>
      <c r="F55" s="22" t="str">
        <f>IF('career_sector_solved cluster'!$S30=1,G30,"")</f>
        <v/>
      </c>
      <c r="G55" s="23" t="str">
        <f>IF('career_sector_solved cluster'!$S30=1,H30,"")</f>
        <v/>
      </c>
      <c r="H55" s="26" t="str">
        <f>IF('career_sector_solved cluster'!$S30=2,C30,"")</f>
        <v/>
      </c>
      <c r="I55" s="22" t="str">
        <f>IF('career_sector_solved cluster'!$S30=2,D30,"")</f>
        <v/>
      </c>
      <c r="J55" s="22" t="str">
        <f>IF('career_sector_solved cluster'!$S30=2,E30,"")</f>
        <v/>
      </c>
      <c r="K55" s="22" t="str">
        <f>IF('career_sector_solved cluster'!$S30=2,F30,"")</f>
        <v/>
      </c>
      <c r="L55" s="22" t="str">
        <f>IF('career_sector_solved cluster'!$S30=2,G30,"")</f>
        <v/>
      </c>
      <c r="M55" s="23" t="str">
        <f>IF('career_sector_solved cluster'!$S30=2,H30,"")</f>
        <v/>
      </c>
      <c r="N55" s="26">
        <f>IF('career_sector_solved cluster'!$S30=3,C30,"")</f>
        <v>18</v>
      </c>
      <c r="O55" s="23">
        <f>IF('career_sector_solved cluster'!$S30=3,D30,"")</f>
        <v>1</v>
      </c>
      <c r="P55" s="23">
        <f>IF('career_sector_solved cluster'!$S30=3,E30,"")</f>
        <v>1</v>
      </c>
      <c r="Q55" s="23">
        <f>IF('career_sector_solved cluster'!$S30=3,F30,"")</f>
        <v>0</v>
      </c>
      <c r="R55" s="23">
        <f>IF('career_sector_solved cluster'!$S30=3,G30,"")</f>
        <v>0</v>
      </c>
      <c r="S55" s="24">
        <f>IF('career_sector_solved cluster'!$S30=3,H30,"")</f>
        <v>0</v>
      </c>
    </row>
    <row r="56" spans="1:19">
      <c r="A56" s="25">
        <v>19</v>
      </c>
      <c r="B56" s="26" t="str">
        <f>IF('career_sector_solved cluster'!$S31=1,'career_sector_solved cluster'!C31,"")</f>
        <v/>
      </c>
      <c r="C56" s="22" t="str">
        <f>IF('career_sector_solved cluster'!$S31=1,D31,"")</f>
        <v/>
      </c>
      <c r="D56" s="22" t="str">
        <f>IF('career_sector_solved cluster'!$S31=1,E31,"")</f>
        <v/>
      </c>
      <c r="E56" s="22" t="str">
        <f>IF('career_sector_solved cluster'!$S31=1,F31,"")</f>
        <v/>
      </c>
      <c r="F56" s="22" t="str">
        <f>IF('career_sector_solved cluster'!$S31=1,G31,"")</f>
        <v/>
      </c>
      <c r="G56" s="23" t="str">
        <f>IF('career_sector_solved cluster'!$S31=1,H31,"")</f>
        <v/>
      </c>
      <c r="H56" s="26" t="str">
        <f>IF('career_sector_solved cluster'!$S31=2,C31,"")</f>
        <v/>
      </c>
      <c r="I56" s="22" t="str">
        <f>IF('career_sector_solved cluster'!$S31=2,D31,"")</f>
        <v/>
      </c>
      <c r="J56" s="22" t="str">
        <f>IF('career_sector_solved cluster'!$S31=2,E31,"")</f>
        <v/>
      </c>
      <c r="K56" s="22" t="str">
        <f>IF('career_sector_solved cluster'!$S31=2,F31,"")</f>
        <v/>
      </c>
      <c r="L56" s="22" t="str">
        <f>IF('career_sector_solved cluster'!$S31=2,G31,"")</f>
        <v/>
      </c>
      <c r="M56" s="23" t="str">
        <f>IF('career_sector_solved cluster'!$S31=2,H31,"")</f>
        <v/>
      </c>
      <c r="N56" s="26">
        <f>IF('career_sector_solved cluster'!$S31=3,C31,"")</f>
        <v>6</v>
      </c>
      <c r="O56" s="23">
        <f>IF('career_sector_solved cluster'!$S31=3,D31,"")</f>
        <v>0</v>
      </c>
      <c r="P56" s="23">
        <f>IF('career_sector_solved cluster'!$S31=3,E31,"")</f>
        <v>2</v>
      </c>
      <c r="Q56" s="23">
        <f>IF('career_sector_solved cluster'!$S31=3,F31,"")</f>
        <v>1</v>
      </c>
      <c r="R56" s="23">
        <f>IF('career_sector_solved cluster'!$S31=3,G31,"")</f>
        <v>0</v>
      </c>
      <c r="S56" s="24">
        <f>IF('career_sector_solved cluster'!$S31=3,H31,"")</f>
        <v>0</v>
      </c>
    </row>
    <row r="57" spans="1:19">
      <c r="A57" s="25">
        <v>20</v>
      </c>
      <c r="B57" s="26" t="str">
        <f>IF('career_sector_solved cluster'!$S32=1,'career_sector_solved cluster'!C32,"")</f>
        <v/>
      </c>
      <c r="C57" s="22" t="str">
        <f>IF('career_sector_solved cluster'!$S32=1,D32,"")</f>
        <v/>
      </c>
      <c r="D57" s="22" t="str">
        <f>IF('career_sector_solved cluster'!$S32=1,E32,"")</f>
        <v/>
      </c>
      <c r="E57" s="22" t="str">
        <f>IF('career_sector_solved cluster'!$S32=1,F32,"")</f>
        <v/>
      </c>
      <c r="F57" s="22" t="str">
        <f>IF('career_sector_solved cluster'!$S32=1,G32,"")</f>
        <v/>
      </c>
      <c r="G57" s="23" t="str">
        <f>IF('career_sector_solved cluster'!$S32=1,H32,"")</f>
        <v/>
      </c>
      <c r="H57" s="26" t="str">
        <f>IF('career_sector_solved cluster'!$S32=2,C32,"")</f>
        <v/>
      </c>
      <c r="I57" s="22" t="str">
        <f>IF('career_sector_solved cluster'!$S32=2,D32,"")</f>
        <v/>
      </c>
      <c r="J57" s="22" t="str">
        <f>IF('career_sector_solved cluster'!$S32=2,E32,"")</f>
        <v/>
      </c>
      <c r="K57" s="22" t="str">
        <f>IF('career_sector_solved cluster'!$S32=2,F32,"")</f>
        <v/>
      </c>
      <c r="L57" s="22" t="str">
        <f>IF('career_sector_solved cluster'!$S32=2,G32,"")</f>
        <v/>
      </c>
      <c r="M57" s="23" t="str">
        <f>IF('career_sector_solved cluster'!$S32=2,H32,"")</f>
        <v/>
      </c>
      <c r="N57" s="26">
        <f>IF('career_sector_solved cluster'!$S32=3,C32,"")</f>
        <v>14</v>
      </c>
      <c r="O57" s="23">
        <f>IF('career_sector_solved cluster'!$S32=3,D32,"")</f>
        <v>0</v>
      </c>
      <c r="P57" s="23">
        <f>IF('career_sector_solved cluster'!$S32=3,E32,"")</f>
        <v>7</v>
      </c>
      <c r="Q57" s="23">
        <f>IF('career_sector_solved cluster'!$S32=3,F32,"")</f>
        <v>1</v>
      </c>
      <c r="R57" s="23">
        <f>IF('career_sector_solved cluster'!$S32=3,G32,"")</f>
        <v>0</v>
      </c>
      <c r="S57" s="24">
        <f>IF('career_sector_solved cluster'!$S32=3,H32,"")</f>
        <v>3</v>
      </c>
    </row>
    <row r="58" spans="1:19" ht="17" thickBot="1">
      <c r="A58" s="29">
        <v>21</v>
      </c>
      <c r="B58" s="30">
        <f>IF('career_sector_solved cluster'!$S33=1,'career_sector_solved cluster'!C33,"")</f>
        <v>26</v>
      </c>
      <c r="C58" s="30">
        <f>IF('career_sector_solved cluster'!$S33=1,D33,"")</f>
        <v>5</v>
      </c>
      <c r="D58" s="30">
        <f>IF('career_sector_solved cluster'!$S33=1,E33,"")</f>
        <v>8</v>
      </c>
      <c r="E58" s="30">
        <f>IF('career_sector_solved cluster'!$S33=1,F33,"")</f>
        <v>3</v>
      </c>
      <c r="F58" s="30">
        <f>IF('career_sector_solved cluster'!$S33=1,G33,"")</f>
        <v>0</v>
      </c>
      <c r="G58" s="30">
        <f>IF('career_sector_solved cluster'!$S33=1,H33,"")</f>
        <v>1</v>
      </c>
      <c r="H58" s="31" t="str">
        <f>IF('career_sector_solved cluster'!$S33=2,C33,"")</f>
        <v/>
      </c>
      <c r="I58" s="30" t="str">
        <f>IF('career_sector_solved cluster'!$S33=2,D33,"")</f>
        <v/>
      </c>
      <c r="J58" s="30" t="str">
        <f>IF('career_sector_solved cluster'!$S33=2,E33,"")</f>
        <v/>
      </c>
      <c r="K58" s="30" t="str">
        <f>IF('career_sector_solved cluster'!$S33=2,F33,"")</f>
        <v/>
      </c>
      <c r="L58" s="30" t="str">
        <f>IF('career_sector_solved cluster'!$S33=2,G33,"")</f>
        <v/>
      </c>
      <c r="M58" s="30" t="str">
        <f>IF('career_sector_solved cluster'!$S33=2,H33,"")</f>
        <v/>
      </c>
      <c r="N58" s="31" t="str">
        <f>IF('career_sector_solved cluster'!$S33=3,C33,"")</f>
        <v/>
      </c>
      <c r="O58" s="30" t="str">
        <f>IF('career_sector_solved cluster'!$S33=3,D33,"")</f>
        <v/>
      </c>
      <c r="P58" s="30" t="str">
        <f>IF('career_sector_solved cluster'!$S33=3,E33,"")</f>
        <v/>
      </c>
      <c r="Q58" s="30" t="str">
        <f>IF('career_sector_solved cluster'!$S33=3,F33,"")</f>
        <v/>
      </c>
      <c r="R58" s="30" t="str">
        <f>IF('career_sector_solved cluster'!$S33=3,G33,"")</f>
        <v/>
      </c>
      <c r="S58" s="32" t="str">
        <f>IF('career_sector_solved cluster'!$S33=3,H33,"")</f>
        <v/>
      </c>
    </row>
  </sheetData>
  <mergeCells count="7">
    <mergeCell ref="A10:H10"/>
    <mergeCell ref="I10:N10"/>
    <mergeCell ref="O10:R10"/>
    <mergeCell ref="B36:G36"/>
    <mergeCell ref="H36:M36"/>
    <mergeCell ref="N36:S36"/>
    <mergeCell ref="A36:A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A3581-F5C5-7F4E-AAA8-C20B31A8706E}">
  <dimension ref="B1:J8"/>
  <sheetViews>
    <sheetView tabSelected="1" zoomScale="75" zoomScaleNormal="75" workbookViewId="0">
      <selection activeCell="B1" sqref="B1:I8"/>
    </sheetView>
  </sheetViews>
  <sheetFormatPr baseColWidth="10" defaultRowHeight="16"/>
  <cols>
    <col min="2" max="2" width="37.33203125" customWidth="1"/>
    <col min="3" max="3" width="10.5" bestFit="1" customWidth="1"/>
    <col min="4" max="4" width="13" bestFit="1" customWidth="1"/>
  </cols>
  <sheetData>
    <row r="1" spans="2:10" ht="21" thickTop="1" thickBot="1">
      <c r="B1" s="102" t="s">
        <v>58</v>
      </c>
      <c r="C1" s="115" t="s">
        <v>60</v>
      </c>
      <c r="D1" s="116"/>
      <c r="E1" s="116"/>
      <c r="F1" s="116"/>
      <c r="G1" s="116"/>
      <c r="H1" s="117"/>
      <c r="I1" s="118" t="s">
        <v>57</v>
      </c>
    </row>
    <row r="2" spans="2:10" ht="20" thickBot="1">
      <c r="B2" s="101"/>
      <c r="C2" s="96" t="s">
        <v>0</v>
      </c>
      <c r="D2" s="97" t="s">
        <v>2</v>
      </c>
      <c r="E2" s="95" t="s">
        <v>1</v>
      </c>
      <c r="F2" s="95" t="s">
        <v>3</v>
      </c>
      <c r="G2" s="95" t="s">
        <v>28</v>
      </c>
      <c r="H2" s="95" t="s">
        <v>27</v>
      </c>
      <c r="I2" s="119"/>
      <c r="J2" s="2"/>
    </row>
    <row r="3" spans="2:10" ht="87" thickTop="1" thickBot="1">
      <c r="B3" s="98" t="s">
        <v>54</v>
      </c>
      <c r="C3" s="103">
        <v>23</v>
      </c>
      <c r="D3" s="103">
        <v>3.4</v>
      </c>
      <c r="E3" s="104">
        <v>9.4</v>
      </c>
      <c r="F3" s="104">
        <v>2</v>
      </c>
      <c r="G3" s="108">
        <v>0.2</v>
      </c>
      <c r="H3" s="104">
        <v>3.4</v>
      </c>
      <c r="I3" s="113">
        <f>SUM(C3:H3)</f>
        <v>41.4</v>
      </c>
    </row>
    <row r="4" spans="2:10" ht="87" thickTop="1" thickBot="1">
      <c r="B4" s="99" t="s">
        <v>55</v>
      </c>
      <c r="C4" s="92">
        <v>19.75</v>
      </c>
      <c r="D4" s="93">
        <v>1.25</v>
      </c>
      <c r="E4" s="106">
        <v>4.5</v>
      </c>
      <c r="F4" s="107">
        <v>0.75</v>
      </c>
      <c r="G4" s="104">
        <v>2.75</v>
      </c>
      <c r="H4" s="108">
        <v>0.5</v>
      </c>
      <c r="I4" s="94">
        <f t="shared" ref="I4:I5" si="0">SUM(C4:H4)</f>
        <v>29.5</v>
      </c>
    </row>
    <row r="5" spans="2:10" ht="206" thickTop="1" thickBot="1">
      <c r="B5" s="100" t="s">
        <v>56</v>
      </c>
      <c r="C5" s="109">
        <v>11.42</v>
      </c>
      <c r="D5" s="105">
        <v>0.25</v>
      </c>
      <c r="E5" s="108">
        <v>2.75</v>
      </c>
      <c r="F5" s="108">
        <v>0.33</v>
      </c>
      <c r="G5" s="109">
        <v>0.17</v>
      </c>
      <c r="H5" s="93">
        <v>0.83</v>
      </c>
      <c r="I5" s="114">
        <f t="shared" si="0"/>
        <v>15.75</v>
      </c>
    </row>
    <row r="6" spans="2:10" ht="21" thickTop="1" thickBot="1">
      <c r="B6" s="120" t="s">
        <v>59</v>
      </c>
      <c r="C6" s="110">
        <f>AVERAGE(C3:C5)</f>
        <v>18.056666666666668</v>
      </c>
      <c r="D6" s="110">
        <f t="shared" ref="D6:I6" si="1">AVERAGE(D3:D5)</f>
        <v>1.6333333333333335</v>
      </c>
      <c r="E6" s="111">
        <f t="shared" si="1"/>
        <v>5.55</v>
      </c>
      <c r="F6" s="111">
        <f t="shared" si="1"/>
        <v>1.0266666666666666</v>
      </c>
      <c r="G6" s="110">
        <f t="shared" si="1"/>
        <v>1.04</v>
      </c>
      <c r="H6" s="110">
        <f t="shared" si="1"/>
        <v>1.5766666666666664</v>
      </c>
      <c r="I6" s="112">
        <f t="shared" si="1"/>
        <v>28.883333333333336</v>
      </c>
    </row>
    <row r="7" spans="2:10">
      <c r="B7" s="121"/>
      <c r="C7" s="125"/>
      <c r="D7" s="126"/>
      <c r="E7" s="125"/>
    </row>
    <row r="8" spans="2:10">
      <c r="B8" s="127" t="s">
        <v>64</v>
      </c>
      <c r="C8" s="122" t="s">
        <v>62</v>
      </c>
      <c r="D8" s="123" t="s">
        <v>61</v>
      </c>
      <c r="E8" s="124" t="s">
        <v>63</v>
      </c>
    </row>
  </sheetData>
  <mergeCells count="3">
    <mergeCell ref="C1:H1"/>
    <mergeCell ref="B1:B2"/>
    <mergeCell ref="I1:I2"/>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career_sector_original data</vt:lpstr>
      <vt:lpstr>career_sector_random cluster</vt:lpstr>
      <vt:lpstr>career_sector_solved cluster</vt:lpstr>
      <vt:lpstr>Sheet4</vt:lpstr>
      <vt:lpstr>cluster_data</vt:lpstr>
      <vt:lpstr>clusterdata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 宜伦</dc:creator>
  <cp:lastModifiedBy>蔡 宜伦</cp:lastModifiedBy>
  <dcterms:created xsi:type="dcterms:W3CDTF">2020-02-16T20:06:52Z</dcterms:created>
  <dcterms:modified xsi:type="dcterms:W3CDTF">2020-02-18T17:17:53Z</dcterms:modified>
</cp:coreProperties>
</file>