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mera\github\"/>
    </mc:Choice>
  </mc:AlternateContent>
  <bookViews>
    <workbookView xWindow="0" yWindow="0" windowWidth="20490" windowHeight="7755" activeTab="1"/>
  </bookViews>
  <sheets>
    <sheet name="Necklace" sheetId="1" r:id="rId1"/>
    <sheet name="GTC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7" i="3"/>
  <c r="J5" i="3"/>
  <c r="K5" i="3" s="1"/>
  <c r="J4" i="3"/>
  <c r="K4" i="3" s="1"/>
  <c r="J2" i="3"/>
  <c r="K2" i="3" s="1"/>
  <c r="J3" i="3"/>
  <c r="K3" i="3" s="1"/>
  <c r="H12" i="3"/>
  <c r="G12" i="3"/>
  <c r="K6" i="3"/>
  <c r="K12" i="3" l="1"/>
  <c r="J5" i="1"/>
  <c r="K5" i="1" s="1"/>
  <c r="H11" i="1"/>
  <c r="G11" i="1"/>
  <c r="J2" i="1"/>
  <c r="J3" i="1"/>
  <c r="J4" i="1"/>
  <c r="K7" i="1"/>
  <c r="K6" i="1"/>
  <c r="K4" i="1" l="1"/>
  <c r="K3" i="1"/>
  <c r="K2" i="1"/>
  <c r="K11" i="1" l="1"/>
</calcChain>
</file>

<file path=xl/sharedStrings.xml><?xml version="1.0" encoding="utf-8"?>
<sst xmlns="http://schemas.openxmlformats.org/spreadsheetml/2006/main" count="102" uniqueCount="71">
  <si>
    <t>Part #</t>
  </si>
  <si>
    <t>Part Name</t>
  </si>
  <si>
    <t>Source/Vendor</t>
  </si>
  <si>
    <t>Unit Cost</t>
  </si>
  <si>
    <t>Description</t>
  </si>
  <si>
    <t>Link</t>
  </si>
  <si>
    <t>https://www.amazon.com/gp/product/B00V95ZUSW/ref=ox_sc_act_title_2?smid=A2DYI0TZHMIXXX&amp;psc=1</t>
  </si>
  <si>
    <t>B00V95ZUSW, Amazon</t>
  </si>
  <si>
    <t>Silicone band</t>
  </si>
  <si>
    <t>Rivet Button</t>
  </si>
  <si>
    <t>Leather Puncher</t>
  </si>
  <si>
    <t>https://www.amazon.com/dp/B07BK2PVN1/</t>
  </si>
  <si>
    <t>B07BK2PVN1, Amazon</t>
  </si>
  <si>
    <t>Spring bar</t>
  </si>
  <si>
    <t>B01C27A45O, Amazon</t>
  </si>
  <si>
    <t>https://www.amazon.com/Ginsco-6-25mm-Stainless-Spring-Remover/dp/B01C27A45O/ref=sr_1_4?ie=UTF8&amp;qid=1540839321&amp;sr=8-4&amp;keywords=spring+bar&amp;dpID=41NqWoZVQJL&amp;preST=_SY300_QL70_&amp;dpSrc=srch</t>
  </si>
  <si>
    <t>112321974626, eBay</t>
  </si>
  <si>
    <t>Not necessary, a driller can be a substitute
And I don't think the puncher I bought is that easy to use, feel free to find another one</t>
  </si>
  <si>
    <t>https://www.ebay.com/itm/6-Sized-9-Heavy-Duty-Leather-Hole-Punch-Hand-Pliers-Belt-Holes-Punches/112321974626?hash=item1a26e95162:g:e08AAOSw3BJb4Q7y:rk:2:pf:1&amp;frcectupt=true</t>
  </si>
  <si>
    <t>3D Printed case</t>
  </si>
  <si>
    <t>Attach the band to the case
Currently use 16mm bar, 15/17 mm should also work</t>
  </si>
  <si>
    <t>Tools</t>
  </si>
  <si>
    <t>Materials</t>
  </si>
  <si>
    <t>May only use the black one</t>
  </si>
  <si>
    <t>Order Qty</t>
  </si>
  <si>
    <t>Order Cost</t>
  </si>
  <si>
    <t>Unit Qty</t>
  </si>
  <si>
    <t>~50cm, 2 bands can make ~3 necklaces</t>
  </si>
  <si>
    <t>5 pairs of buttons, 1 pack can make 5-20 necklaces (depends on how many colors you accept)</t>
  </si>
  <si>
    <t>2 bars, 1 pack can make 10 (or more if you use 15/17 mm as well)</t>
  </si>
  <si>
    <t>Order total</t>
  </si>
  <si>
    <t>Unit Total Cost</t>
  </si>
  <si>
    <t xml:space="preserve"> Unit Total </t>
  </si>
  <si>
    <t>91430A154, McMaster</t>
  </si>
  <si>
    <t>M1.2x4 Flat Head Screw</t>
  </si>
  <si>
    <t>https://www.mcmaster.com/91430a154</t>
  </si>
  <si>
    <t>2 for one necklace</t>
  </si>
  <si>
    <t>Screw Driver</t>
  </si>
  <si>
    <t>Optional</t>
  </si>
  <si>
    <t>B074N4YH8Q, Amazon</t>
  </si>
  <si>
    <t>https://www.amazon.com/Gikpal-Precision-Screwdriver-Flathead-Eyeglass/dp/B074N4YH8Q</t>
  </si>
  <si>
    <t>91430A159, McMaster</t>
  </si>
  <si>
    <t>M1.6x6 Flat Head Screw</t>
  </si>
  <si>
    <t>2 for one, 25 per pack</t>
  </si>
  <si>
    <t>93070a064, McMaster</t>
  </si>
  <si>
    <t>M3x8 Hex Screw</t>
  </si>
  <si>
    <t>2 for one, 50 per pack</t>
  </si>
  <si>
    <t>M3x6 Flat Head Screw</t>
  </si>
  <si>
    <t>91430A116, McMaster</t>
  </si>
  <si>
    <t>M3 Nut</t>
  </si>
  <si>
    <t>https://www.mcmaster.com/91430A116</t>
  </si>
  <si>
    <t>4 for one, 100 per pack</t>
  </si>
  <si>
    <t>https://www.mcmaster.com/91430A159</t>
  </si>
  <si>
    <t>https://www.mcmaster.com/93070a064</t>
  </si>
  <si>
    <t>https://www.mcmaster.com/90591a250</t>
  </si>
  <si>
    <t>90591A250, McMaster</t>
  </si>
  <si>
    <t>2 for one, 100 per pack</t>
  </si>
  <si>
    <t>Lanyard</t>
  </si>
  <si>
    <t>Flat Screw Driver Set</t>
  </si>
  <si>
    <t>Hex Key Set</t>
  </si>
  <si>
    <t>B07DQN87J2, Amazon</t>
  </si>
  <si>
    <t>https://www.amazon.com/Allen-Wrench-WRENCHES-Metric-Sizes/dp/B07DQN87J2</t>
  </si>
  <si>
    <t>https://www.amazon.com/Pack-Adjustable-Lanyards-Breakaway-Specialist/dp/B01IU1W8GO</t>
  </si>
  <si>
    <t>B01IU1W8GO, Amazon</t>
  </si>
  <si>
    <t>B01F86XBP6, Amazon</t>
  </si>
  <si>
    <t>1 for one, 5 per pack</t>
  </si>
  <si>
    <t>1 for one, 1 per pack</t>
  </si>
  <si>
    <t>Cheaper option</t>
  </si>
  <si>
    <t>Option with more colors and looks better</t>
  </si>
  <si>
    <t>https://www.amazon.com/Lanyard-Wisdompro-Adjustable-Polyester-Detachable/dp/B01F86XBP6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</si>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</sst>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0"/>
      <color rgb="FFFFFFFF"/>
      <name val="Arial"/>
      <family val="1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Trebuchet MS"/>
      <family val="2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F"/>
        <bgColor rgb="FFD3DDEF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2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2" applyFont="1" applyAlignment="1">
      <alignment vertical="center"/>
    </xf>
    <xf numFmtId="164" fontId="3" fillId="3" borderId="0" xfId="1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top" wrapText="1"/>
    </xf>
    <xf numFmtId="44" fontId="7" fillId="0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5" fillId="0" borderId="0" xfId="2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5" formatCode="_([$$-409]* #,##0.00_);_([$$-409]* \(#,##0.00\);_([$$-409]* &quot;-&quot;??_);_(@_)"/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5" formatCode="_([$$-409]* #,##0.00_);_([$$-409]* \(#,##0.00\);_([$$-409]* &quot;-&quot;??_);_(@_)"/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_([$$-409]* #,##0.00_);_([$$-409]* \(#,##0.00\);_([$$-409]* &quot;-&quot;??_);_(@_)"/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_([$$-409]* #,##0.00_);_([$$-409]* \(#,##0.00\);_([$$-409]* &quot;-&quot;??_);_(@_)"/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fill>
        <patternFill patternType="solid">
          <fgColor rgb="FFD3DDEF"/>
          <bgColor rgb="FFD3DD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rgb="FFD3DDEF"/>
          <bgColor rgb="FFD3DDEF"/>
        </patternFill>
      </fill>
    </dxf>
    <dxf>
      <fill>
        <patternFill patternType="solid">
          <fgColor rgb="FFD3DDEF"/>
          <bgColor rgb="FFD3DDEF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3A5D9C"/>
        </top>
      </border>
    </dxf>
    <dxf>
      <font>
        <b/>
        <color rgb="FFFFFFFF"/>
      </font>
      <fill>
        <patternFill patternType="solid">
          <fgColor rgb="FF3A5D9C"/>
          <bgColor rgb="FF3A5D9C"/>
        </patternFill>
      </fill>
    </dxf>
    <dxf>
      <font>
        <color rgb="FF000000"/>
      </font>
      <border>
        <left style="thin">
          <color rgb="FF7D9ACE"/>
        </left>
        <right style="thin">
          <color rgb="FF7D9ACE"/>
        </right>
        <top style="thin">
          <color rgb="FF7D9ACE"/>
        </top>
        <bottom style="thin">
          <color rgb="FF7D9ACE"/>
        </bottom>
        <horizontal style="thin">
          <color rgb="FF7D9ACE"/>
        </horizontal>
      </border>
    </dxf>
  </dxfs>
  <tableStyles count="1" defaultTableStyle="TableStyleMedium2" defaultPivotStyle="PivotStyleLight16">
    <tableStyle name="TableStyleMedium2 2" pivot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85725</xdr:rowOff>
    </xdr:from>
    <xdr:to>
      <xdr:col>14</xdr:col>
      <xdr:colOff>447675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11268075" y="85725"/>
          <a:ext cx="2133600" cy="3924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source and the link is just a reference. You can replace them if you find any cheaper/better or if they are no longer available.</a:t>
          </a:r>
        </a:p>
        <a:p>
          <a:endParaRPr lang="en-US" sz="1100"/>
        </a:p>
        <a:p>
          <a:r>
            <a:rPr lang="en-US" sz="1100"/>
            <a:t>These should be enough for make at least one necklaces. If you want to make more, order more</a:t>
          </a:r>
          <a:r>
            <a:rPr lang="en-US" sz="1100" baseline="0"/>
            <a:t> according to the unit quantity</a:t>
          </a:r>
          <a:r>
            <a:rPr lang="en-US" sz="1100"/>
            <a:t>.</a:t>
          </a:r>
        </a:p>
        <a:p>
          <a:endParaRPr lang="en-US" sz="1100"/>
        </a:p>
        <a:p>
          <a:r>
            <a:rPr lang="en-US" sz="1100"/>
            <a:t>The order</a:t>
          </a:r>
          <a:r>
            <a:rPr lang="en-US" sz="1100" baseline="0"/>
            <a:t> total is the cost for all necessary materials and tools.</a:t>
          </a:r>
        </a:p>
        <a:p>
          <a:r>
            <a:rPr lang="en-US" sz="1100"/>
            <a:t>The unit total is the max estimate</a:t>
          </a:r>
          <a:r>
            <a:rPr lang="en-US" sz="1100" baseline="0"/>
            <a:t> material cost for making one necklace.</a:t>
          </a:r>
        </a:p>
        <a:p>
          <a:r>
            <a:rPr lang="en-US" sz="1100" baseline="0"/>
            <a:t/>
          </a:r>
          <a:br>
            <a:rPr lang="en-US" sz="1100" baseline="0"/>
          </a:br>
          <a:r>
            <a:rPr lang="en-US" sz="1100" baseline="0"/>
            <a:t>For example, there are 4 colors rivet buttons, if we use only the gunmetal color then 1 pack can make 5 necklaces, the unit cost is $2.2. But if we use all colors, the unit cost can be lower to $0.5.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85724</xdr:rowOff>
    </xdr:from>
    <xdr:to>
      <xdr:col>14</xdr:col>
      <xdr:colOff>447675</xdr:colOff>
      <xdr:row>18</xdr:row>
      <xdr:rowOff>57149</xdr:rowOff>
    </xdr:to>
    <xdr:sp macro="" textlink="">
      <xdr:nvSpPr>
        <xdr:cNvPr id="2" name="TextBox 1"/>
        <xdr:cNvSpPr txBox="1"/>
      </xdr:nvSpPr>
      <xdr:spPr>
        <a:xfrm>
          <a:off x="11506200" y="85724"/>
          <a:ext cx="2133600" cy="38195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 to the necklace BOM:</a:t>
          </a:r>
        </a:p>
        <a:p>
          <a:endParaRPr lang="en-US" sz="1100"/>
        </a:p>
        <a:p>
          <a:r>
            <a:rPr lang="en-US" sz="1100"/>
            <a:t>The source and the link is just a reference. You can replace them if you find any cheaper/better or if they are no longer available.</a:t>
          </a:r>
        </a:p>
        <a:p>
          <a:endParaRPr lang="en-US" sz="1100"/>
        </a:p>
        <a:p>
          <a:r>
            <a:rPr lang="en-US" sz="1100"/>
            <a:t>At the current stage, lanyard</a:t>
          </a:r>
          <a:r>
            <a:rPr lang="en-US" sz="1100" baseline="0"/>
            <a:t> is not decided yet. I provide two options.</a:t>
          </a:r>
          <a:endParaRPr lang="en-US" sz="1100"/>
        </a:p>
        <a:p>
          <a:endParaRPr lang="en-US" sz="1100"/>
        </a:p>
        <a:p>
          <a:r>
            <a:rPr lang="en-US" sz="1100"/>
            <a:t>These should be enough for make at least one necklaces. If you want to make more, order more</a:t>
          </a:r>
          <a:r>
            <a:rPr lang="en-US" sz="1100" baseline="0"/>
            <a:t> according to the unit quantity</a:t>
          </a:r>
          <a:r>
            <a:rPr lang="en-US" sz="1100"/>
            <a:t>.</a:t>
          </a:r>
        </a:p>
        <a:p>
          <a:endParaRPr lang="en-US" sz="1100"/>
        </a:p>
        <a:p>
          <a:r>
            <a:rPr lang="en-US" sz="1100"/>
            <a:t>The order</a:t>
          </a:r>
          <a:r>
            <a:rPr lang="en-US" sz="1100" baseline="0"/>
            <a:t> total is the cost for all necessary materials and tools.</a:t>
          </a:r>
        </a:p>
        <a:p>
          <a:r>
            <a:rPr lang="en-US" sz="1100"/>
            <a:t>The unit total is the max estimate</a:t>
          </a:r>
          <a:r>
            <a:rPr lang="en-US" sz="1100" baseline="0"/>
            <a:t> material cost for making one necklace.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" displayName="Table1" ref="A1:K11" totalsRowCount="1" headerRowDxfId="50" dataDxfId="49" totalsRowDxfId="47" tableBorderDxfId="48">
  <tableColumns count="11">
    <tableColumn id="2" name="Category" dataDxfId="46" totalsRowDxfId="21"/>
    <tableColumn id="7" name="Part #" dataDxfId="45" totalsRowDxfId="20"/>
    <tableColumn id="1" name="Part Name" dataDxfId="44" totalsRowDxfId="19"/>
    <tableColumn id="4" name="Description" dataDxfId="43" totalsRowDxfId="18"/>
    <tableColumn id="10" name="Source/Vendor" dataDxfId="42" totalsRowDxfId="17"/>
    <tableColumn id="9" name="Link" totalsRowLabel="Order total" dataDxfId="41" totalsRowDxfId="16"/>
    <tableColumn id="5" name="Order Qty" totalsRowFunction="sum" dataDxfId="40" totalsRowDxfId="15"/>
    <tableColumn id="12" name="Order Cost" totalsRowFunction="custom" totalsRowDxfId="14">
      <totalsRowFormula>SUMPRODUCT(G2:H7)</totalsRowFormula>
    </tableColumn>
    <tableColumn id="11" name="Unit Qty" totalsRowLabel=" Unit Total " dataDxfId="39" totalsRowDxfId="13" dataCellStyle="Currency"/>
    <tableColumn id="6" name="Unit Cost" dataDxfId="38" totalsRowDxfId="12" dataCellStyle="Currency"/>
    <tableColumn id="3" name="Unit Total Cost" totalsRowFunction="sum" dataDxfId="37" totalsRowDxfId="11">
      <calculatedColumnFormula>Table1[[#This Row],[Order Qty]]*Table1[[#This Row],[Unit Cost]]</calculatedColumnFormula>
    </tableColumn>
  </tableColumns>
  <tableStyleInfo name="TableStyleMedium2 2"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K12" totalsRowCount="1" headerRowDxfId="36" dataDxfId="35" totalsRowDxfId="33" tableBorderDxfId="34">
  <tableColumns count="11">
    <tableColumn id="2" name="Category" dataDxfId="32" totalsRowDxfId="10"/>
    <tableColumn id="7" name="Part #" dataDxfId="31" totalsRowDxfId="9"/>
    <tableColumn id="1" name="Part Name" dataDxfId="30" totalsRowDxfId="8"/>
    <tableColumn id="4" name="Description" dataDxfId="29" totalsRowDxfId="7"/>
    <tableColumn id="10" name="Source/Vendor" dataDxfId="28" totalsRowDxfId="6"/>
    <tableColumn id="9" name="Link" totalsRowLabel="Order total" dataDxfId="27" totalsRowDxfId="5"/>
    <tableColumn id="5" name="Order Qty" totalsRowFunction="sum" dataDxfId="26" totalsRowDxfId="4"/>
    <tableColumn id="12" name="Order Cost" totalsRowFunction="custom" dataDxfId="25" totalsRowDxfId="3">
      <totalsRowFormula>SUMPRODUCT(G2:H6)</totalsRowFormula>
    </tableColumn>
    <tableColumn id="11" name="Unit Qty" totalsRowLabel=" Unit Total " dataDxfId="24" totalsRowDxfId="2" dataCellStyle="Currency"/>
    <tableColumn id="6" name="Unit Cost" dataDxfId="23" totalsRowDxfId="1" dataCellStyle="Currency"/>
    <tableColumn id="3" name="Unit Total Cost" totalsRowFunction="sum" dataDxfId="22" totalsRowDxfId="0">
      <calculatedColumnFormula>Table12[[#This Row],[Order Qty]]*Table12[[#This Row],[Unit Cost]]</calculatedColumnFormula>
    </tableColumn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6-Sized-9-Heavy-Duty-Leather-Hole-Punch-Hand-Pliers-Belt-Holes-Punches/112321974626?hash=item1a26e95162:g:e08AAOSw3BJb4Q7y:rk:2:pf:1&amp;frcectupt=tru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m/dp/B07BK2PVN1/" TargetMode="External"/><Relationship Id="rId1" Type="http://schemas.openxmlformats.org/officeDocument/2006/relationships/hyperlink" Target="https://www.amazon.com/gp/product/B00V95ZUSW/ref=ox_sc_act_title_2?smid=A2DYI0TZHMIXXX&amp;psc=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mazon.com/Gikpal-Precision-Screwdriver-Flathead-Eyeglass/dp/B074N4YH8Q" TargetMode="External"/><Relationship Id="rId4" Type="http://schemas.openxmlformats.org/officeDocument/2006/relationships/hyperlink" Target="https://www.mcmaster.com/91430a15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anyard-Wisdompro-Adjustable-Polyester-Detachable/dp/B01F86XBP6" TargetMode="External"/><Relationship Id="rId3" Type="http://schemas.openxmlformats.org/officeDocument/2006/relationships/hyperlink" Target="https://www.mcmaster.com/93070a064" TargetMode="External"/><Relationship Id="rId7" Type="http://schemas.openxmlformats.org/officeDocument/2006/relationships/hyperlink" Target="https://www.amazon.com/Pack-Adjustable-Lanyards-Breakaway-Specialist/dp/B01IU1W8GO" TargetMode="External"/><Relationship Id="rId2" Type="http://schemas.openxmlformats.org/officeDocument/2006/relationships/hyperlink" Target="https://www.mcmaster.com/91430A159" TargetMode="External"/><Relationship Id="rId1" Type="http://schemas.openxmlformats.org/officeDocument/2006/relationships/hyperlink" Target="https://www.mcmaster.com/91430A116" TargetMode="External"/><Relationship Id="rId6" Type="http://schemas.openxmlformats.org/officeDocument/2006/relationships/hyperlink" Target="https://www.amazon.com/Allen-Wrench-WRENCHES-Metric-Sizes/dp/B07DQN87J2" TargetMode="External"/><Relationship Id="rId5" Type="http://schemas.openxmlformats.org/officeDocument/2006/relationships/hyperlink" Target="https://www.amazon.com/Gikpal-Precision-Screwdriver-Flathead-Eyeglass/dp/B074N4YH8Q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mcmaster.com/90591a250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4" sqref="D4"/>
    </sheetView>
  </sheetViews>
  <sheetFormatPr defaultRowHeight="15"/>
  <cols>
    <col min="1" max="1" width="9.140625" style="26"/>
    <col min="2" max="2" width="7.85546875" style="26" customWidth="1"/>
    <col min="3" max="3" width="14.7109375" style="26" customWidth="1"/>
    <col min="4" max="4" width="26.5703125" style="27" customWidth="1"/>
    <col min="5" max="5" width="22.42578125" customWidth="1"/>
    <col min="6" max="6" width="16.85546875" style="26" customWidth="1"/>
    <col min="7" max="7" width="10.28515625" style="26" customWidth="1"/>
    <col min="8" max="8" width="14" style="26" customWidth="1"/>
    <col min="9" max="9" width="18.7109375" style="26" customWidth="1"/>
    <col min="10" max="10" width="9.42578125" style="26" customWidth="1"/>
    <col min="11" max="11" width="16.85546875" style="26" customWidth="1"/>
    <col min="13" max="13" width="9.140625" style="26"/>
    <col min="14" max="16384" width="9.140625" style="8"/>
  </cols>
  <sheetData>
    <row r="1" spans="1:16">
      <c r="A1" s="2" t="s">
        <v>70</v>
      </c>
      <c r="B1" s="2" t="s">
        <v>0</v>
      </c>
      <c r="C1" s="2" t="s">
        <v>1</v>
      </c>
      <c r="D1" s="1" t="s">
        <v>4</v>
      </c>
      <c r="E1" s="2" t="s">
        <v>2</v>
      </c>
      <c r="F1" s="2" t="s">
        <v>5</v>
      </c>
      <c r="G1" s="2" t="s">
        <v>24</v>
      </c>
      <c r="H1" s="2" t="s">
        <v>25</v>
      </c>
      <c r="I1" s="2" t="s">
        <v>26</v>
      </c>
      <c r="J1" s="2" t="s">
        <v>3</v>
      </c>
      <c r="K1" s="2" t="s">
        <v>31</v>
      </c>
      <c r="L1" s="8"/>
      <c r="M1" s="8"/>
    </row>
    <row r="2" spans="1:16" ht="30">
      <c r="A2" s="10" t="s">
        <v>22</v>
      </c>
      <c r="B2" s="10">
        <v>1</v>
      </c>
      <c r="C2" s="11" t="s">
        <v>8</v>
      </c>
      <c r="D2" s="12" t="s">
        <v>23</v>
      </c>
      <c r="E2" s="11" t="s">
        <v>7</v>
      </c>
      <c r="F2" s="13" t="s">
        <v>6</v>
      </c>
      <c r="G2" s="10">
        <v>1</v>
      </c>
      <c r="H2" s="14">
        <v>12.98</v>
      </c>
      <c r="I2" s="30" t="s">
        <v>27</v>
      </c>
      <c r="J2" s="29">
        <f>Table1[[#This Row],[Order Cost]]*Table1[[#This Row],[Order Qty]]*2/3</f>
        <v>8.6533333333333342</v>
      </c>
      <c r="K2" s="15">
        <f>Table1[[#This Row],[Order Qty]]*Table1[[#This Row],[Unit Cost]]</f>
        <v>8.6533333333333342</v>
      </c>
      <c r="L2" s="8"/>
      <c r="M2" s="28"/>
      <c r="N2" s="28"/>
      <c r="O2" s="28"/>
      <c r="P2" s="28"/>
    </row>
    <row r="3" spans="1:16" ht="90">
      <c r="A3" s="16" t="s">
        <v>22</v>
      </c>
      <c r="B3" s="16">
        <v>2</v>
      </c>
      <c r="C3" s="16" t="s">
        <v>9</v>
      </c>
      <c r="D3" s="17"/>
      <c r="E3" s="16" t="s">
        <v>12</v>
      </c>
      <c r="F3" s="13" t="s">
        <v>11</v>
      </c>
      <c r="G3" s="16">
        <v>1</v>
      </c>
      <c r="H3" s="18">
        <v>10.99</v>
      </c>
      <c r="I3" s="31" t="s">
        <v>28</v>
      </c>
      <c r="J3" s="29">
        <f>Table1[[#This Row],[Order Cost]]*Table1[[#This Row],[Order Qty]]/5</f>
        <v>2.198</v>
      </c>
      <c r="K3" s="15">
        <f>Table1[[#This Row],[Order Qty]]*Table1[[#This Row],[Unit Cost]]</f>
        <v>2.198</v>
      </c>
      <c r="L3" s="8"/>
      <c r="M3" s="28"/>
      <c r="N3" s="28"/>
      <c r="O3" s="28"/>
      <c r="P3" s="28"/>
    </row>
    <row r="4" spans="1:16" ht="60">
      <c r="A4" s="19" t="s">
        <v>22</v>
      </c>
      <c r="B4" s="10">
        <v>3</v>
      </c>
      <c r="C4" s="20" t="s">
        <v>13</v>
      </c>
      <c r="D4" s="21" t="s">
        <v>20</v>
      </c>
      <c r="E4" s="20" t="s">
        <v>14</v>
      </c>
      <c r="F4" s="13" t="s">
        <v>15</v>
      </c>
      <c r="G4" s="19">
        <v>1</v>
      </c>
      <c r="H4" s="18">
        <v>5.99</v>
      </c>
      <c r="I4" s="31" t="s">
        <v>29</v>
      </c>
      <c r="J4" s="29">
        <f>Table1[[#This Row],[Order Cost]]*Table1[[#This Row],[Order Qty]]/10</f>
        <v>0.59899999999999998</v>
      </c>
      <c r="K4" s="15">
        <f>Table1[[#This Row],[Order Qty]]*Table1[[#This Row],[Unit Cost]]</f>
        <v>0.59899999999999998</v>
      </c>
      <c r="L4" s="8"/>
      <c r="M4" s="28"/>
      <c r="N4" s="28"/>
      <c r="O4" s="28"/>
      <c r="P4" s="28"/>
    </row>
    <row r="5" spans="1:16" ht="30">
      <c r="A5" s="19" t="s">
        <v>22</v>
      </c>
      <c r="B5" s="16">
        <v>4</v>
      </c>
      <c r="C5" s="20" t="s">
        <v>34</v>
      </c>
      <c r="D5" s="21"/>
      <c r="E5" s="20" t="s">
        <v>33</v>
      </c>
      <c r="F5" s="9" t="s">
        <v>35</v>
      </c>
      <c r="G5" s="19">
        <v>1</v>
      </c>
      <c r="H5" s="18">
        <v>6.88</v>
      </c>
      <c r="I5" s="31" t="s">
        <v>36</v>
      </c>
      <c r="J5" s="29">
        <f>Table1[[#This Row],[Order Cost]]/5</f>
        <v>1.3759999999999999</v>
      </c>
      <c r="K5" s="15">
        <f>Table1[[#This Row],[Order Qty]]*Table1[[#This Row],[Unit Cost]]</f>
        <v>1.3759999999999999</v>
      </c>
      <c r="L5" s="8"/>
      <c r="M5" s="28"/>
      <c r="N5" s="28"/>
      <c r="O5" s="28"/>
      <c r="P5" s="28"/>
    </row>
    <row r="6" spans="1:16" ht="16.5">
      <c r="A6" s="16" t="s">
        <v>22</v>
      </c>
      <c r="B6" s="10">
        <v>5</v>
      </c>
      <c r="C6" s="16" t="s">
        <v>19</v>
      </c>
      <c r="D6" s="17"/>
      <c r="E6" s="16"/>
      <c r="F6" s="13"/>
      <c r="G6" s="16">
        <v>1</v>
      </c>
      <c r="H6" s="18"/>
      <c r="I6" s="31"/>
      <c r="J6" s="29"/>
      <c r="K6" s="15">
        <f>Table1[[#This Row],[Order Qty]]*Table1[[#This Row],[Unit Cost]]</f>
        <v>0</v>
      </c>
      <c r="L6" s="8"/>
      <c r="M6" s="28"/>
      <c r="N6" s="28"/>
      <c r="O6" s="28"/>
      <c r="P6" s="28"/>
    </row>
    <row r="7" spans="1:16" ht="75">
      <c r="A7" s="19" t="s">
        <v>21</v>
      </c>
      <c r="B7" s="16">
        <v>6</v>
      </c>
      <c r="C7" s="20" t="s">
        <v>10</v>
      </c>
      <c r="D7" s="21" t="s">
        <v>17</v>
      </c>
      <c r="E7" s="20" t="s">
        <v>16</v>
      </c>
      <c r="F7" s="13" t="s">
        <v>18</v>
      </c>
      <c r="G7" s="19">
        <v>1</v>
      </c>
      <c r="H7" s="18">
        <v>5.98</v>
      </c>
      <c r="I7" s="31"/>
      <c r="J7" s="29"/>
      <c r="K7" s="15">
        <f>Table1[[#This Row],[Order Qty]]*Table1[[#This Row],[Unit Cost]]</f>
        <v>0</v>
      </c>
      <c r="L7" s="8"/>
      <c r="M7" s="28"/>
      <c r="N7" s="28"/>
      <c r="O7" s="28"/>
      <c r="P7" s="28"/>
    </row>
    <row r="8" spans="1:16">
      <c r="A8" s="16" t="s">
        <v>21</v>
      </c>
      <c r="B8" s="10">
        <v>7</v>
      </c>
      <c r="C8" s="16" t="s">
        <v>37</v>
      </c>
      <c r="D8" s="17" t="s">
        <v>38</v>
      </c>
      <c r="E8" s="16" t="s">
        <v>39</v>
      </c>
      <c r="F8" s="9" t="s">
        <v>40</v>
      </c>
      <c r="G8" s="16">
        <v>1</v>
      </c>
      <c r="H8" s="18">
        <v>5.88</v>
      </c>
      <c r="I8" s="31"/>
      <c r="J8" s="18"/>
      <c r="K8" s="15"/>
      <c r="L8" s="8"/>
      <c r="M8" s="28"/>
      <c r="N8" s="28"/>
      <c r="O8" s="28"/>
      <c r="P8" s="28"/>
    </row>
    <row r="9" spans="1:16" s="3" customFormat="1" ht="15.75">
      <c r="A9" s="4"/>
      <c r="B9" s="16">
        <v>8</v>
      </c>
      <c r="C9" s="5"/>
      <c r="D9" s="5"/>
      <c r="E9" s="5"/>
      <c r="F9" s="7"/>
      <c r="G9" s="6"/>
      <c r="H9" s="18"/>
      <c r="I9" s="31"/>
      <c r="J9" s="18"/>
      <c r="K9" s="15"/>
    </row>
    <row r="10" spans="1:16">
      <c r="B10" s="10">
        <v>9</v>
      </c>
      <c r="E10" s="26"/>
      <c r="L10" s="8"/>
      <c r="M10" s="8"/>
    </row>
    <row r="11" spans="1:16">
      <c r="A11" s="22"/>
      <c r="B11" s="22"/>
      <c r="C11" s="22"/>
      <c r="D11" s="23"/>
      <c r="E11" s="22"/>
      <c r="F11" s="22" t="s">
        <v>30</v>
      </c>
      <c r="G11" s="22">
        <f>SUBTOTAL(109,Table1[Order Qty])</f>
        <v>7</v>
      </c>
      <c r="H11" s="22">
        <f>SUMPRODUCT(G2:H7)</f>
        <v>48.820000000000007</v>
      </c>
      <c r="I11" s="24" t="s">
        <v>32</v>
      </c>
      <c r="J11" s="24"/>
      <c r="K11" s="25">
        <f>SUBTOTAL(109,Table1[Unit Total Cost])</f>
        <v>12.826333333333334</v>
      </c>
      <c r="L11" s="8"/>
      <c r="M11" s="8"/>
    </row>
  </sheetData>
  <hyperlinks>
    <hyperlink ref="F2" r:id="rId1"/>
    <hyperlink ref="F3" r:id="rId2"/>
    <hyperlink ref="F7" r:id="rId3"/>
    <hyperlink ref="F5" r:id="rId4"/>
    <hyperlink ref="F8" r:id="rId5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C6" sqref="C6"/>
    </sheetView>
  </sheetViews>
  <sheetFormatPr defaultRowHeight="15"/>
  <cols>
    <col min="1" max="1" width="9.140625" style="26"/>
    <col min="2" max="2" width="7.85546875" style="26" customWidth="1"/>
    <col min="3" max="3" width="24.140625" style="26" customWidth="1"/>
    <col min="4" max="4" width="28" style="26" customWidth="1"/>
    <col min="5" max="5" width="22.42578125" style="37" customWidth="1"/>
    <col min="6" max="6" width="16.85546875" style="26" customWidth="1"/>
    <col min="7" max="7" width="10.28515625" style="26" customWidth="1"/>
    <col min="8" max="8" width="14" style="26" customWidth="1"/>
    <col min="9" max="9" width="24.5703125" style="26" customWidth="1"/>
    <col min="10" max="10" width="9.42578125" style="26" customWidth="1"/>
    <col min="11" max="11" width="16.85546875" style="26" customWidth="1"/>
    <col min="12" max="12" width="9.140625" style="37"/>
    <col min="13" max="13" width="9.140625" style="26"/>
    <col min="14" max="16384" width="9.140625" style="8"/>
  </cols>
  <sheetData>
    <row r="1" spans="1:16">
      <c r="A1" s="2" t="s">
        <v>70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5</v>
      </c>
      <c r="G1" s="2" t="s">
        <v>24</v>
      </c>
      <c r="H1" s="2" t="s">
        <v>25</v>
      </c>
      <c r="I1" s="2" t="s">
        <v>26</v>
      </c>
      <c r="J1" s="2" t="s">
        <v>3</v>
      </c>
      <c r="K1" s="2" t="s">
        <v>31</v>
      </c>
      <c r="L1" s="8"/>
      <c r="M1" s="8"/>
    </row>
    <row r="2" spans="1:16">
      <c r="A2" s="10" t="s">
        <v>22</v>
      </c>
      <c r="B2" s="10">
        <v>1</v>
      </c>
      <c r="C2" s="20" t="s">
        <v>42</v>
      </c>
      <c r="D2" s="11"/>
      <c r="E2" s="11" t="s">
        <v>41</v>
      </c>
      <c r="F2" s="9" t="s">
        <v>52</v>
      </c>
      <c r="G2" s="10">
        <v>1</v>
      </c>
      <c r="H2" s="14">
        <v>6.64</v>
      </c>
      <c r="I2" s="11" t="s">
        <v>43</v>
      </c>
      <c r="J2" s="29">
        <f>Table12[[#This Row],[Order Cost]]*Table12[[#This Row],[Order Qty]]/12.5</f>
        <v>0.53120000000000001</v>
      </c>
      <c r="K2" s="15">
        <f>Table12[[#This Row],[Order Qty]]*Table12[[#This Row],[Unit Cost]]</f>
        <v>0.53120000000000001</v>
      </c>
      <c r="L2" s="8"/>
      <c r="M2" s="33"/>
      <c r="N2" s="33"/>
      <c r="O2" s="33"/>
      <c r="P2" s="33"/>
    </row>
    <row r="3" spans="1:16">
      <c r="A3" s="16" t="s">
        <v>22</v>
      </c>
      <c r="B3" s="16">
        <v>2</v>
      </c>
      <c r="C3" s="16" t="s">
        <v>45</v>
      </c>
      <c r="D3" s="16"/>
      <c r="E3" s="16" t="s">
        <v>44</v>
      </c>
      <c r="F3" s="9" t="s">
        <v>53</v>
      </c>
      <c r="G3" s="16">
        <v>1</v>
      </c>
      <c r="H3" s="18">
        <v>9.84</v>
      </c>
      <c r="I3" s="16" t="s">
        <v>46</v>
      </c>
      <c r="J3" s="29">
        <f>Table12[[#This Row],[Order Cost]]*Table12[[#This Row],[Order Qty]]/25</f>
        <v>0.39360000000000001</v>
      </c>
      <c r="K3" s="15">
        <f>Table12[[#This Row],[Order Qty]]*Table12[[#This Row],[Unit Cost]]</f>
        <v>0.39360000000000001</v>
      </c>
      <c r="L3" s="8"/>
      <c r="M3" s="33"/>
      <c r="N3" s="33"/>
      <c r="O3" s="33"/>
      <c r="P3" s="33"/>
    </row>
    <row r="4" spans="1:16">
      <c r="A4" s="19" t="s">
        <v>22</v>
      </c>
      <c r="B4" s="10">
        <v>3</v>
      </c>
      <c r="C4" s="20" t="s">
        <v>47</v>
      </c>
      <c r="D4" s="20"/>
      <c r="E4" s="20" t="s">
        <v>48</v>
      </c>
      <c r="F4" s="34" t="s">
        <v>50</v>
      </c>
      <c r="G4" s="19">
        <v>1</v>
      </c>
      <c r="H4" s="18">
        <v>5.99</v>
      </c>
      <c r="I4" s="31" t="s">
        <v>51</v>
      </c>
      <c r="J4" s="29">
        <f>Table12[[#This Row],[Order Cost]]*Table12[[#This Row],[Order Qty]]/25</f>
        <v>0.23960000000000001</v>
      </c>
      <c r="K4" s="15">
        <f>Table12[[#This Row],[Order Qty]]*Table12[[#This Row],[Unit Cost]]</f>
        <v>0.23960000000000001</v>
      </c>
      <c r="L4" s="8"/>
      <c r="M4" s="33"/>
      <c r="N4" s="33"/>
      <c r="O4" s="33"/>
      <c r="P4" s="33"/>
    </row>
    <row r="5" spans="1:16">
      <c r="A5" s="19" t="s">
        <v>22</v>
      </c>
      <c r="B5" s="16">
        <v>4</v>
      </c>
      <c r="C5" s="20" t="s">
        <v>49</v>
      </c>
      <c r="D5" s="20"/>
      <c r="E5" s="20" t="s">
        <v>55</v>
      </c>
      <c r="F5" s="9" t="s">
        <v>54</v>
      </c>
      <c r="G5" s="19">
        <v>1</v>
      </c>
      <c r="H5" s="18">
        <v>2.21</v>
      </c>
      <c r="I5" s="31" t="s">
        <v>56</v>
      </c>
      <c r="J5" s="29">
        <f>Table12[[#This Row],[Order Cost]]/25</f>
        <v>8.8399999999999992E-2</v>
      </c>
      <c r="K5" s="15">
        <f>Table12[[#This Row],[Order Qty]]*Table12[[#This Row],[Unit Cost]]</f>
        <v>8.8399999999999992E-2</v>
      </c>
      <c r="L5" s="8"/>
      <c r="M5" s="33"/>
      <c r="N5" s="33"/>
      <c r="O5" s="33"/>
      <c r="P5" s="33"/>
    </row>
    <row r="6" spans="1:16" ht="16.5">
      <c r="A6" s="16" t="s">
        <v>22</v>
      </c>
      <c r="B6" s="10">
        <v>5</v>
      </c>
      <c r="C6" s="16" t="s">
        <v>19</v>
      </c>
      <c r="D6" s="16"/>
      <c r="E6" s="16"/>
      <c r="F6" s="32"/>
      <c r="G6" s="16">
        <v>1</v>
      </c>
      <c r="H6" s="18"/>
      <c r="I6" s="31"/>
      <c r="J6" s="29"/>
      <c r="K6" s="15">
        <f>Table12[[#This Row],[Order Qty]]*Table12[[#This Row],[Unit Cost]]</f>
        <v>0</v>
      </c>
      <c r="L6" s="8"/>
      <c r="M6" s="33"/>
      <c r="N6" s="33"/>
      <c r="O6" s="33"/>
      <c r="P6" s="33"/>
    </row>
    <row r="7" spans="1:16">
      <c r="A7" s="16" t="s">
        <v>22</v>
      </c>
      <c r="B7" s="16">
        <v>6</v>
      </c>
      <c r="C7" s="16" t="s">
        <v>57</v>
      </c>
      <c r="D7" s="16" t="s">
        <v>67</v>
      </c>
      <c r="E7" s="16" t="s">
        <v>63</v>
      </c>
      <c r="F7" s="9" t="s">
        <v>62</v>
      </c>
      <c r="G7" s="16">
        <v>1</v>
      </c>
      <c r="H7" s="18">
        <v>12.99</v>
      </c>
      <c r="I7" s="31" t="s">
        <v>65</v>
      </c>
      <c r="J7" s="29"/>
      <c r="K7" s="15">
        <f>Table12[[#This Row],[Order Qty]]*Table12[[#This Row],[Unit Cost]]</f>
        <v>0</v>
      </c>
      <c r="L7" s="8"/>
      <c r="M7" s="33"/>
      <c r="N7" s="33"/>
      <c r="O7" s="33"/>
      <c r="P7" s="33"/>
    </row>
    <row r="8" spans="1:16" ht="30">
      <c r="A8" s="16"/>
      <c r="B8" s="16"/>
      <c r="C8" s="16"/>
      <c r="D8" s="16" t="s">
        <v>68</v>
      </c>
      <c r="E8" s="16" t="s">
        <v>64</v>
      </c>
      <c r="F8" s="9" t="s">
        <v>69</v>
      </c>
      <c r="G8" s="16">
        <v>1</v>
      </c>
      <c r="H8" s="18">
        <v>6.99</v>
      </c>
      <c r="I8" s="31" t="s">
        <v>66</v>
      </c>
      <c r="J8" s="29"/>
      <c r="K8" s="15">
        <f>Table12[[#This Row],[Order Qty]]*Table12[[#This Row],[Unit Cost]]</f>
        <v>0</v>
      </c>
      <c r="L8" s="8"/>
      <c r="M8" s="33"/>
      <c r="N8" s="33"/>
      <c r="O8" s="33"/>
      <c r="P8" s="33"/>
    </row>
    <row r="9" spans="1:16">
      <c r="A9" s="16" t="s">
        <v>21</v>
      </c>
      <c r="B9" s="16">
        <v>7</v>
      </c>
      <c r="C9" s="16" t="s">
        <v>58</v>
      </c>
      <c r="D9" s="16" t="s">
        <v>38</v>
      </c>
      <c r="E9" s="16" t="s">
        <v>39</v>
      </c>
      <c r="F9" s="34" t="s">
        <v>40</v>
      </c>
      <c r="G9" s="16">
        <v>1</v>
      </c>
      <c r="H9" s="18">
        <v>5.88</v>
      </c>
      <c r="I9" s="31"/>
      <c r="J9" s="18"/>
      <c r="K9" s="15"/>
      <c r="L9" s="8"/>
      <c r="M9" s="33"/>
      <c r="N9" s="33"/>
      <c r="O9" s="33"/>
      <c r="P9" s="33"/>
    </row>
    <row r="10" spans="1:16">
      <c r="A10" s="35" t="s">
        <v>21</v>
      </c>
      <c r="B10" s="16">
        <v>8</v>
      </c>
      <c r="C10" s="36" t="s">
        <v>59</v>
      </c>
      <c r="D10" s="36" t="s">
        <v>38</v>
      </c>
      <c r="E10" s="36" t="s">
        <v>60</v>
      </c>
      <c r="F10" s="38" t="s">
        <v>61</v>
      </c>
      <c r="G10" s="19">
        <v>1</v>
      </c>
      <c r="H10" s="18">
        <v>13.97</v>
      </c>
      <c r="I10" s="31"/>
      <c r="J10" s="18"/>
      <c r="K10" s="15"/>
      <c r="L10" s="8"/>
      <c r="M10" s="8"/>
    </row>
    <row r="11" spans="1:16">
      <c r="B11" s="16">
        <v>9</v>
      </c>
      <c r="E11" s="26"/>
      <c r="L11" s="8"/>
      <c r="M11" s="8"/>
    </row>
    <row r="12" spans="1:16">
      <c r="A12" s="22"/>
      <c r="B12" s="22"/>
      <c r="C12" s="22"/>
      <c r="D12" s="22"/>
      <c r="E12" s="22"/>
      <c r="F12" s="22" t="s">
        <v>30</v>
      </c>
      <c r="G12" s="22">
        <f>SUBTOTAL(109,Table12[Order Qty])</f>
        <v>9</v>
      </c>
      <c r="H12" s="22">
        <f>SUMPRODUCT(G2:H6)</f>
        <v>29.68</v>
      </c>
      <c r="I12" s="24" t="s">
        <v>32</v>
      </c>
      <c r="J12" s="24"/>
      <c r="K12" s="25">
        <f>SUBTOTAL(109,Table12[Unit Total Cost])</f>
        <v>1.2528000000000001</v>
      </c>
      <c r="L12" s="8"/>
      <c r="M12" s="8"/>
    </row>
  </sheetData>
  <hyperlinks>
    <hyperlink ref="F4" r:id="rId1"/>
    <hyperlink ref="F2" r:id="rId2"/>
    <hyperlink ref="F3" r:id="rId3"/>
    <hyperlink ref="F5" r:id="rId4"/>
    <hyperlink ref="F9" r:id="rId5"/>
    <hyperlink ref="F10" r:id="rId6"/>
    <hyperlink ref="F7" r:id="rId7"/>
    <hyperlink ref="F8" r:id="rId8"/>
  </hyperlinks>
  <pageMargins left="0.7" right="0.7" top="0.75" bottom="0.75" header="0.3" footer="0.3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Necklace</vt:lpstr>
      <vt:lpstr>GTC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Yingfen</dc:creator>
  <cp:lastModifiedBy>Yingfen</cp:lastModifiedBy>
  <dcterms:created xsi:type="dcterms:W3CDTF">2019-06-10T16:25:05Z</dcterms:created>
  <dcterms:modified xsi:type="dcterms:W3CDTF">2019-06-13T02:04:16Z</dcterms:modified>
</cp:coreProperties>
</file>