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0500" windowHeight="7760"/>
  </bookViews>
  <sheets>
    <sheet name="Ch6_Q11" sheetId="1" r:id="rId1"/>
    <sheet name="Sheet1_STS" sheetId="3" state="veryHidden" r:id="rId2"/>
    <sheet name="Ch6_Q12" sheetId="4" r:id="rId3"/>
    <sheet name="Ch6_25" sheetId="6" r:id="rId4"/>
  </sheets>
  <definedNames>
    <definedName name="Assignments">#REF!</definedName>
    <definedName name="Available">Ch6_Q11!$D$20:$D$21</definedName>
    <definedName name="ChartData" localSheetId="2">Ch6_Q12!$K$5:$K$16</definedName>
    <definedName name="Cloth_unit">Ch6_Q11!$B$4:$G$4</definedName>
    <definedName name="Effective_capacity">Ch6_Q11!$B$16:$G$16</definedName>
    <definedName name="Fixed_cost">Ch6_Q11!$B$8:$G$8</definedName>
    <definedName name="Hubs_covered_by">Ch6_25!$B$25:$B$36</definedName>
    <definedName name="Include_service_center">#REF!</definedName>
    <definedName name="InputValues" localSheetId="2">Ch6_Q12!$A$5:$A$16</definedName>
    <definedName name="Labor_hour_unit">Ch6_Q11!$B$3:$G$3</definedName>
    <definedName name="Logical_capacity">#REF!</definedName>
    <definedName name="Max_centers">#REF!</definedName>
    <definedName name="Number_seviced_by">#REF!</definedName>
    <definedName name="OutputAddresses" localSheetId="2">Ch6_Q12!$B$4:$C$4</definedName>
    <definedName name="OutputValues" localSheetId="2">Ch6_Q12!$B$5:$C$16</definedName>
    <definedName name="_xlnm.Print_Area" localSheetId="3">Ch6_25!$A$1:$Q$39</definedName>
    <definedName name="Profit">Ch6_Q11!$B$27</definedName>
    <definedName name="Rent_equipment">Ch6_Q11!$B$12:$G$12</definedName>
    <definedName name="Resource_used">Ch6_Q11!$B$20:$B$21</definedName>
    <definedName name="Sell_price">Ch6_Q11!$B$6:$G$6</definedName>
    <definedName name="Service_centers">#REF!</definedName>
    <definedName name="solver_adj" localSheetId="3" hidden="1">Ch6_25!$B$21:$M$21</definedName>
    <definedName name="solver_adj" localSheetId="0" hidden="1">Ch6_Q11!$B$14:$G$14,Ch6_Q11!$B$12:$G$12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2</definedName>
    <definedName name="solver_eng" localSheetId="0" hidden="1">2</definedName>
    <definedName name="solver_est" localSheetId="3" hidden="1">1</definedName>
    <definedName name="solver_est" localSheetId="0" hidden="1">1</definedName>
    <definedName name="solver_ibd" localSheetId="3" hidden="1">2</definedName>
    <definedName name="solver_itr" localSheetId="3" hidden="1">100</definedName>
    <definedName name="solver_itr" localSheetId="0" hidden="1">2147483647</definedName>
    <definedName name="solver_lhs1" localSheetId="3" hidden="1">Ch6_25!$B$25:$B$36</definedName>
    <definedName name="solver_lhs1" localSheetId="0" hidden="1">Ch6_Q11!$B$12:$G$12</definedName>
    <definedName name="solver_lhs2" localSheetId="3" hidden="1">Ch6_25!$B$21:$M$21</definedName>
    <definedName name="solver_lhs2" localSheetId="0" hidden="1">Ch6_Q11!$B$14:$G$14</definedName>
    <definedName name="solver_lhs3" localSheetId="0" hidden="1">Ch6_Q11!$B$20:$B$21</definedName>
    <definedName name="solver_lin" localSheetId="3" hidden="1">1</definedName>
    <definedName name="solver_lva" localSheetId="3" hidden="1">2</definedName>
    <definedName name="solver_mip" localSheetId="3" hidden="1">5000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5000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nwt" localSheetId="3" hidden="1">1</definedName>
    <definedName name="solver_nwt" localSheetId="0" hidden="1">1</definedName>
    <definedName name="solver_ofx" localSheetId="3" hidden="1">2</definedName>
    <definedName name="solver_opt" localSheetId="3" hidden="1">Ch6_25!$B$39</definedName>
    <definedName name="solver_opt" localSheetId="0" hidden="1">Ch6_Q11!$B$27</definedName>
    <definedName name="solver_piv" localSheetId="3" hidden="1">0.000001</definedName>
    <definedName name="solver_pre" localSheetId="3" hidden="1">0.000001</definedName>
    <definedName name="solver_pre" localSheetId="0" hidden="1">0.000001</definedName>
    <definedName name="solver_pro" localSheetId="3" hidden="1">2</definedName>
    <definedName name="solver_rbv" localSheetId="3" hidden="1">1</definedName>
    <definedName name="solver_rbv" localSheetId="0" hidden="1">1</definedName>
    <definedName name="solver_red" localSheetId="3" hidden="1">0.000001</definedName>
    <definedName name="solver_rel1" localSheetId="3" hidden="1">3</definedName>
    <definedName name="solver_rel1" localSheetId="0" hidden="1">5</definedName>
    <definedName name="solver_rel2" localSheetId="3" hidden="1">5</definedName>
    <definedName name="solver_rel2" localSheetId="0" hidden="1">1</definedName>
    <definedName name="solver_rel3" localSheetId="0" hidden="1">1</definedName>
    <definedName name="solver_reo" localSheetId="3" hidden="1">2</definedName>
    <definedName name="solver_rep" localSheetId="3" hidden="1">2</definedName>
    <definedName name="solver_rhs1" localSheetId="3" hidden="1">2</definedName>
    <definedName name="solver_rhs1" localSheetId="0" hidden="1">binary</definedName>
    <definedName name="solver_rhs2" localSheetId="3" hidden="1">binary</definedName>
    <definedName name="solver_rhs2" localSheetId="0" hidden="1">Ch6_Q11!$B$16:$G$16</definedName>
    <definedName name="solver_rhs3" localSheetId="0" hidden="1">Ch6_Q11!$D$20:$D$21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2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100</definedName>
    <definedName name="solver_tim" localSheetId="0" hidden="1">2147483647</definedName>
    <definedName name="solver_tol" localSheetId="3" hidden="1">0</definedName>
    <definedName name="solver_tol" localSheetId="0" hidden="1">0.01</definedName>
    <definedName name="solver_typ" localSheetId="3" hidden="1">2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  <definedName name="Total_assignments">#REF!</definedName>
    <definedName name="Total_distance">#REF!</definedName>
    <definedName name="Total_hubs">Ch6_25!$B$39</definedName>
    <definedName name="units_produced">Ch6_Q11!$B$14:$G$14</definedName>
    <definedName name="Used_as_hub">Ch6_25!$B$21:$M$21</definedName>
    <definedName name="Variable_cost">Ch6_Q11!$B$7:$G$7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6" l="1"/>
  <c r="B36" i="6"/>
  <c r="B35" i="6"/>
  <c r="B34" i="6"/>
  <c r="B33" i="6"/>
  <c r="B32" i="6"/>
  <c r="B31" i="6"/>
  <c r="B30" i="6"/>
  <c r="B29" i="6"/>
  <c r="B28" i="6"/>
  <c r="B27" i="6"/>
  <c r="B26" i="6"/>
  <c r="B25" i="6"/>
  <c r="K1" i="4"/>
  <c r="J4" i="4"/>
  <c r="K15" i="4"/>
  <c r="B26" i="1"/>
  <c r="B25" i="1"/>
  <c r="B21" i="1"/>
  <c r="B24" i="1"/>
  <c r="B20" i="1"/>
  <c r="C16" i="1"/>
  <c r="D16" i="1"/>
  <c r="E16" i="1"/>
  <c r="F16" i="1"/>
  <c r="G16" i="1"/>
  <c r="B16" i="1"/>
  <c r="K6" i="4"/>
  <c r="K8" i="4"/>
  <c r="K10" i="4"/>
  <c r="K12" i="4"/>
  <c r="K14" i="4"/>
  <c r="K16" i="4"/>
  <c r="K5" i="4"/>
  <c r="K7" i="4"/>
  <c r="K9" i="4"/>
  <c r="K11" i="4"/>
  <c r="K13" i="4"/>
  <c r="B27" i="1"/>
</calcChain>
</file>

<file path=xl/comments1.xml><?xml version="1.0" encoding="utf-8"?>
<comments xmlns="http://schemas.openxmlformats.org/spreadsheetml/2006/main">
  <authors>
    <author>yingjunpan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Chris Albright</author>
  </authors>
  <commentList>
    <comment ref="A21" authorId="0">
      <text>
        <r>
          <rPr>
            <b/>
            <sz val="8"/>
            <color indexed="81"/>
            <rFont val="Tahoma"/>
            <family val="2"/>
          </rPr>
          <t>1 if yes, 0 if no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<sst xmlns="http://schemas.openxmlformats.org/spreadsheetml/2006/main" count="128" uniqueCount="64">
  <si>
    <t>Input Data on product</t>
  </si>
  <si>
    <t>Labor hours/unit</t>
  </si>
  <si>
    <t>Cloth(sq.yd.)/unit</t>
  </si>
  <si>
    <t>Selling price/unit</t>
  </si>
  <si>
    <t>Variable cost/unit</t>
  </si>
  <si>
    <t>Fixed cost for equipment</t>
  </si>
  <si>
    <t>Production plan</t>
  </si>
  <si>
    <t>rent equipment</t>
  </si>
  <si>
    <t>units produced</t>
  </si>
  <si>
    <t>Effective capacity</t>
  </si>
  <si>
    <t>Constraints</t>
  </si>
  <si>
    <t>Labor Hour</t>
  </si>
  <si>
    <t>Cloth</t>
  </si>
  <si>
    <t>Monetary outputs</t>
  </si>
  <si>
    <t>Revenue</t>
  </si>
  <si>
    <t>Variable Cost</t>
  </si>
  <si>
    <t>Profit</t>
  </si>
  <si>
    <t>Shirts</t>
  </si>
  <si>
    <t>Shorts</t>
  </si>
  <si>
    <t>Pants</t>
  </si>
  <si>
    <t>Skirts</t>
  </si>
  <si>
    <t>Jackets</t>
  </si>
  <si>
    <t>Sweatshirts</t>
  </si>
  <si>
    <t>Available</t>
  </si>
  <si>
    <t>Resource used</t>
  </si>
  <si>
    <t>&lt;=</t>
  </si>
  <si>
    <t>$G$10</t>
  </si>
  <si>
    <t>$G$14,$B$29</t>
  </si>
  <si>
    <t>Fixed cost for sweatshirt</t>
  </si>
  <si>
    <t>Oneway analysis for Solver model in Sheet1 worksheet</t>
  </si>
  <si>
    <t>Fixed cost for sweatshirt (cell $G$10) values along side, output cell(s) along top</t>
  </si>
  <si>
    <t>Rent_equipment_6</t>
  </si>
  <si>
    <t>Data for chart</t>
  </si>
  <si>
    <t>Required</t>
  </si>
  <si>
    <t>Western Airlines hub location model</t>
  </si>
  <si>
    <t>Input data: which cities are covered by which potential hubs</t>
  </si>
  <si>
    <t>Range names used:</t>
  </si>
  <si>
    <t>Potential hub</t>
  </si>
  <si>
    <t>Hubs_covered_by</t>
  </si>
  <si>
    <t>=Model!$B$25:$B$36</t>
  </si>
  <si>
    <t>City</t>
  </si>
  <si>
    <t>AT</t>
  </si>
  <si>
    <t>BO</t>
  </si>
  <si>
    <t>CH</t>
  </si>
  <si>
    <t>DE</t>
  </si>
  <si>
    <t>HO</t>
  </si>
  <si>
    <t>LA</t>
  </si>
  <si>
    <t>NO</t>
  </si>
  <si>
    <t>NY</t>
  </si>
  <si>
    <t>PI</t>
  </si>
  <si>
    <t>SL</t>
  </si>
  <si>
    <t>SF</t>
  </si>
  <si>
    <t>SE</t>
  </si>
  <si>
    <t>Total_hubs</t>
  </si>
  <si>
    <t>=Model!$B$39</t>
  </si>
  <si>
    <t>Used_as_hub</t>
  </si>
  <si>
    <t>=Model!$B$21:$M$21</t>
  </si>
  <si>
    <t>Decisions: which cities to use as hubs</t>
  </si>
  <si>
    <t>Used as hub</t>
  </si>
  <si>
    <t>Constraints that each city must be covered by at least one hub</t>
  </si>
  <si>
    <t>Hubs covered by</t>
  </si>
  <si>
    <t>&gt;=</t>
  </si>
  <si>
    <t>Objective to minimize</t>
  </si>
  <si>
    <t>Total 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</si>
</sst>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176" formatCode="&quot;$&quot;#,##0_);[Red]\(&quot;$&quot;#,##0\)"/>
    <numFmt numFmtId="177" formatCode="&quot;$&quot;#,##0.00"/>
  </numFmts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FFFF"/>
      <name val="宋体"/>
      <family val="2"/>
      <charset val="134"/>
      <scheme val="minor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宋体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right"/>
    </xf>
    <xf numFmtId="0" fontId="2" fillId="2" borderId="0" xfId="0" applyFont="1" applyFill="1" applyBorder="1"/>
    <xf numFmtId="5" fontId="2" fillId="2" borderId="0" xfId="0" applyNumberFormat="1" applyFont="1" applyFill="1" applyBorder="1"/>
    <xf numFmtId="176" fontId="2" fillId="2" borderId="0" xfId="0" applyNumberFormat="1" applyFont="1" applyFill="1" applyBorder="1"/>
    <xf numFmtId="0" fontId="0" fillId="4" borderId="0" xfId="0" applyFill="1"/>
    <xf numFmtId="177" fontId="0" fillId="0" borderId="0" xfId="0" applyNumberFormat="1"/>
    <xf numFmtId="177" fontId="0" fillId="5" borderId="0" xfId="0" applyNumberFormat="1" applyFill="1"/>
    <xf numFmtId="49" fontId="0" fillId="0" borderId="0" xfId="0" applyNumberFormat="1"/>
    <xf numFmtId="5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3" fillId="0" borderId="0" xfId="0" applyFont="1"/>
    <xf numFmtId="0" fontId="0" fillId="0" borderId="1" xfId="0" applyNumberFormat="1" applyBorder="1"/>
    <xf numFmtId="177" fontId="0" fillId="0" borderId="2" xfId="0" applyNumberFormat="1" applyBorder="1"/>
    <xf numFmtId="0" fontId="0" fillId="0" borderId="3" xfId="0" applyNumberFormat="1" applyBorder="1"/>
    <xf numFmtId="177" fontId="0" fillId="0" borderId="4" xfId="0" applyNumberFormat="1" applyBorder="1"/>
    <xf numFmtId="0" fontId="0" fillId="0" borderId="5" xfId="0" applyNumberFormat="1" applyBorder="1"/>
    <xf numFmtId="177" fontId="0" fillId="0" borderId="6" xfId="0" applyNumberFormat="1" applyBorder="1"/>
    <xf numFmtId="0" fontId="6" fillId="0" borderId="0" xfId="1" applyFont="1"/>
    <xf numFmtId="0" fontId="2" fillId="0" borderId="0" xfId="1" applyFont="1"/>
    <xf numFmtId="1" fontId="2" fillId="0" borderId="0" xfId="1" applyNumberFormat="1" applyFont="1"/>
    <xf numFmtId="0" fontId="2" fillId="0" borderId="0" xfId="1" applyFont="1" applyAlignment="1">
      <alignment horizontal="left"/>
    </xf>
    <xf numFmtId="0" fontId="6" fillId="0" borderId="0" xfId="1" applyFont="1" applyAlignment="1">
      <alignment horizontal="centerContinuous"/>
    </xf>
    <xf numFmtId="0" fontId="2" fillId="0" borderId="0" xfId="1" applyNumberFormat="1" applyFont="1"/>
    <xf numFmtId="0" fontId="2" fillId="0" borderId="0" xfId="1" applyFont="1" applyAlignment="1">
      <alignment horizontal="right"/>
    </xf>
    <xf numFmtId="0" fontId="2" fillId="0" borderId="0" xfId="1" quotePrefix="1" applyFont="1" applyAlignment="1">
      <alignment horizontal="right"/>
    </xf>
    <xf numFmtId="0" fontId="2" fillId="3" borderId="0" xfId="1" applyFont="1" applyFill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2" fillId="0" borderId="0" xfId="1" quotePrefix="1" applyFont="1" applyBorder="1" applyAlignment="1">
      <alignment horizontal="center"/>
    </xf>
    <xf numFmtId="0" fontId="2" fillId="0" borderId="0" xfId="1" applyFont="1" applyFill="1" applyBorder="1"/>
    <xf numFmtId="0" fontId="2" fillId="0" borderId="0" xfId="1" quotePrefix="1" applyFont="1" applyAlignment="1">
      <alignment horizontal="left"/>
    </xf>
    <xf numFmtId="1" fontId="2" fillId="7" borderId="0" xfId="1" applyNumberFormat="1" applyFont="1" applyFill="1" applyBorder="1" applyAlignment="1">
      <alignment horizontal="right"/>
    </xf>
    <xf numFmtId="1" fontId="2" fillId="4" borderId="0" xfId="1" applyNumberFormat="1" applyFont="1" applyFill="1" applyBorder="1"/>
  </cellXfs>
  <cellStyles count="2">
    <cellStyle name="Normal 2" xfId="1"/>
    <cellStyle name="普通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Ch6_Q12!$K$1</c:f>
          <c:strCache>
            <c:ptCount val="1"/>
            <c:pt idx="0">
              <c:v>Sensitivity of Rent_equipment_6 to Fixed cost for sweatshirt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Ch6_Q12!$A$5:$A$16</c:f>
              <c:numCache>
                <c:formatCode>"$"#,##0;\-"$"#,##0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</c:numCache>
            </c:numRef>
          </c:cat>
          <c:val>
            <c:numRef>
              <c:f>Ch6_Q12!$K$5:$K$16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95464"/>
        <c:axId val="2046105912"/>
      </c:lineChart>
      <c:catAx>
        <c:axId val="210649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Fixed cost for sweatshirt ($G$10)</a:t>
                </a:r>
              </a:p>
            </c:rich>
          </c:tx>
          <c:layout/>
          <c:overlay val="0"/>
        </c:title>
        <c:numFmt formatCode="&quot;$&quot;#,##0;\-&quot;$&quot;#,##0" sourceLinked="1"/>
        <c:majorTickMark val="out"/>
        <c:minorTickMark val="none"/>
        <c:tickLblPos val="nextTo"/>
        <c:crossAx val="2046105912"/>
        <c:crosses val="autoZero"/>
        <c:auto val="1"/>
        <c:lblAlgn val="ctr"/>
        <c:lblOffset val="100"/>
        <c:noMultiLvlLbl val="0"/>
      </c:catAx>
      <c:valAx>
        <c:axId val="204610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9546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28</xdr:row>
      <xdr:rowOff>123825</xdr:rowOff>
    </xdr:from>
    <xdr:to>
      <xdr:col>5</xdr:col>
      <xdr:colOff>76200</xdr:colOff>
      <xdr:row>35</xdr:row>
      <xdr:rowOff>0</xdr:rowOff>
    </xdr:to>
    <xdr:sp macro="" textlink="">
      <xdr:nvSpPr>
        <xdr:cNvPr id="2" name="TextBox 1"/>
        <xdr:cNvSpPr txBox="1"/>
      </xdr:nvSpPr>
      <xdr:spPr>
        <a:xfrm>
          <a:off x="47625" y="5838825"/>
          <a:ext cx="4352925" cy="12096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pPr marL="0" indent="0"/>
          <a:endParaRPr lang="en-US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After adding the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sweatshirts</a:t>
          </a:r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 assumtion,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t</a:t>
          </a:r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he optimal profit and production plan are as same as before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so add sweatshirt into the production plan is not reasonable.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542925</xdr:colOff>
      <xdr:row>17</xdr:row>
      <xdr:rowOff>0</xdr:rowOff>
    </xdr:from>
    <xdr:to>
      <xdr:col>17</xdr:col>
      <xdr:colOff>542925</xdr:colOff>
      <xdr:row>32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542925</xdr:colOff>
      <xdr:row>3</xdr:row>
      <xdr:rowOff>0</xdr:rowOff>
    </xdr:from>
    <xdr:to>
      <xdr:col>15</xdr:col>
      <xdr:colOff>542925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9526</xdr:colOff>
      <xdr:row>18</xdr:row>
      <xdr:rowOff>0</xdr:rowOff>
    </xdr:from>
    <xdr:to>
      <xdr:col>8</xdr:col>
      <xdr:colOff>9525</xdr:colOff>
      <xdr:row>24</xdr:row>
      <xdr:rowOff>0</xdr:rowOff>
    </xdr:to>
    <xdr:sp macro="" textlink="">
      <xdr:nvSpPr>
        <xdr:cNvPr id="4" name="TextBox 3"/>
        <xdr:cNvSpPr txBox="1"/>
      </xdr:nvSpPr>
      <xdr:spPr>
        <a:xfrm>
          <a:off x="9526" y="4648200"/>
          <a:ext cx="4943474" cy="1143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</a:p>
        <a:p>
          <a:r>
            <a:rPr lang="en-US" sz="1200" baseline="0"/>
            <a:t>With the fixed cost for sweatshirt decreases to 0, the rent equipment is still 0 which means the company will not produce sweatshirts. The profit is a constant as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$54,613.79,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 matter how cheap the fixed cost for sweatshirts is.</a:t>
          </a:r>
          <a:endParaRPr lang="en-US" sz="1200" baseline="0"/>
        </a:p>
        <a:p>
          <a:endParaRPr lang="en-US" sz="12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180975</xdr:rowOff>
    </xdr:from>
    <xdr:to>
      <xdr:col>15</xdr:col>
      <xdr:colOff>342900</xdr:colOff>
      <xdr:row>34</xdr:row>
      <xdr:rowOff>152400</xdr:rowOff>
    </xdr:to>
    <xdr:sp macro="" textlink="">
      <xdr:nvSpPr>
        <xdr:cNvPr id="2" name="TextBox 1"/>
        <xdr:cNvSpPr txBox="1"/>
      </xdr:nvSpPr>
      <xdr:spPr>
        <a:xfrm>
          <a:off x="3771900" y="5133975"/>
          <a:ext cx="4600575" cy="14954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Answer:</a:t>
          </a:r>
        </a:p>
        <a:p>
          <a:endParaRPr lang="en-US" sz="1100"/>
        </a:p>
        <a:p>
          <a:r>
            <a:rPr lang="en-US" sz="1100"/>
            <a:t>The optimal solution is to</a:t>
          </a:r>
          <a:r>
            <a:rPr lang="en-US" sz="1100" baseline="0"/>
            <a:t> use AT, BO, DE, NO, NY, SL and SF as hubs. The total number of hobs is 7.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sqref="A1:XFD1"/>
    </sheetView>
  </sheetViews>
  <sheetFormatPr baseColWidth="10" defaultColWidth="8.83203125" defaultRowHeight="14" x14ac:dyDescent="0"/>
  <cols>
    <col min="1" max="1" width="23.83203125" customWidth="1"/>
    <col min="2" max="2" width="13.5" customWidth="1"/>
    <col min="7" max="7" width="12.33203125" customWidth="1"/>
  </cols>
  <sheetData>
    <row r="1" spans="1:7">
      <c r="A1" s="1" t="s">
        <v>0</v>
      </c>
    </row>
    <row r="2" spans="1:7"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</row>
    <row r="3" spans="1:7">
      <c r="A3" t="s">
        <v>1</v>
      </c>
      <c r="B3" s="3">
        <v>2</v>
      </c>
      <c r="C3" s="3">
        <v>1</v>
      </c>
      <c r="D3" s="3">
        <v>6</v>
      </c>
      <c r="E3" s="3">
        <v>4</v>
      </c>
      <c r="F3" s="3">
        <v>8</v>
      </c>
      <c r="G3" s="3">
        <v>1</v>
      </c>
    </row>
    <row r="4" spans="1:7">
      <c r="A4" t="s">
        <v>2</v>
      </c>
      <c r="B4" s="3">
        <v>3</v>
      </c>
      <c r="C4" s="3">
        <v>2.5</v>
      </c>
      <c r="D4" s="3">
        <v>4</v>
      </c>
      <c r="E4" s="3">
        <v>4.5</v>
      </c>
      <c r="F4" s="3">
        <v>5.5</v>
      </c>
      <c r="G4" s="3">
        <v>3.5</v>
      </c>
    </row>
    <row r="6" spans="1:7">
      <c r="A6" t="s">
        <v>3</v>
      </c>
      <c r="B6" s="4">
        <v>35</v>
      </c>
      <c r="C6" s="4">
        <v>40</v>
      </c>
      <c r="D6" s="4">
        <v>65</v>
      </c>
      <c r="E6" s="5">
        <v>70</v>
      </c>
      <c r="F6" s="5">
        <v>110</v>
      </c>
      <c r="G6" s="5">
        <v>45</v>
      </c>
    </row>
    <row r="7" spans="1:7">
      <c r="A7" t="s">
        <v>4</v>
      </c>
      <c r="B7" s="4">
        <v>20</v>
      </c>
      <c r="C7" s="4">
        <v>10</v>
      </c>
      <c r="D7" s="4">
        <v>25</v>
      </c>
      <c r="E7" s="5">
        <v>30</v>
      </c>
      <c r="F7" s="5">
        <v>35</v>
      </c>
      <c r="G7" s="5">
        <v>15</v>
      </c>
    </row>
    <row r="8" spans="1:7">
      <c r="A8" t="s">
        <v>5</v>
      </c>
      <c r="B8" s="4">
        <v>1500</v>
      </c>
      <c r="C8" s="4">
        <v>1200</v>
      </c>
      <c r="D8" s="4">
        <v>1600</v>
      </c>
      <c r="E8" s="4">
        <v>1500</v>
      </c>
      <c r="F8" s="4">
        <v>1600</v>
      </c>
      <c r="G8" s="4">
        <v>1100</v>
      </c>
    </row>
    <row r="10" spans="1:7">
      <c r="A10" s="1" t="s">
        <v>6</v>
      </c>
    </row>
    <row r="11" spans="1:7"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  <c r="G11" s="2" t="s">
        <v>22</v>
      </c>
    </row>
    <row r="12" spans="1:7">
      <c r="A12" t="s">
        <v>7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0</v>
      </c>
    </row>
    <row r="14" spans="1:7">
      <c r="A14" t="s">
        <v>8</v>
      </c>
      <c r="B14" s="6">
        <v>0</v>
      </c>
      <c r="C14" s="6">
        <v>965.5172119140625</v>
      </c>
      <c r="D14" s="6">
        <v>0</v>
      </c>
      <c r="E14" s="6">
        <v>0</v>
      </c>
      <c r="F14" s="6">
        <v>379.31033325195312</v>
      </c>
      <c r="G14" s="6">
        <v>0</v>
      </c>
    </row>
    <row r="15" spans="1:7"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</row>
    <row r="16" spans="1:7">
      <c r="A16" t="s">
        <v>9</v>
      </c>
      <c r="B16">
        <f>B12*MIN($D$20/B3,$D$21/B4)</f>
        <v>0</v>
      </c>
      <c r="C16">
        <f t="shared" ref="C16:G16" si="0">C12*MIN($D$20/C3,$D$21/C4)</f>
        <v>1800</v>
      </c>
      <c r="D16">
        <f t="shared" si="0"/>
        <v>0</v>
      </c>
      <c r="E16">
        <f t="shared" si="0"/>
        <v>0</v>
      </c>
      <c r="F16">
        <f t="shared" si="0"/>
        <v>500</v>
      </c>
      <c r="G16">
        <f t="shared" si="0"/>
        <v>0</v>
      </c>
    </row>
    <row r="18" spans="1:4">
      <c r="A18" s="1" t="s">
        <v>10</v>
      </c>
    </row>
    <row r="19" spans="1:4">
      <c r="B19" s="2" t="s">
        <v>24</v>
      </c>
      <c r="D19" s="2" t="s">
        <v>23</v>
      </c>
    </row>
    <row r="20" spans="1:4">
      <c r="A20" t="s">
        <v>11</v>
      </c>
      <c r="B20">
        <f>SUMPRODUCT(B3:G3,B14:G14)</f>
        <v>3999.9998779296875</v>
      </c>
      <c r="C20" t="s">
        <v>25</v>
      </c>
      <c r="D20" s="3">
        <v>4000</v>
      </c>
    </row>
    <row r="21" spans="1:4">
      <c r="A21" t="s">
        <v>12</v>
      </c>
      <c r="B21">
        <f>SUMPRODUCT(B14:G14,B4:G4)</f>
        <v>4499.9998626708984</v>
      </c>
      <c r="C21" t="s">
        <v>25</v>
      </c>
      <c r="D21" s="3">
        <v>4500</v>
      </c>
    </row>
    <row r="23" spans="1:4">
      <c r="A23" t="s">
        <v>13</v>
      </c>
    </row>
    <row r="24" spans="1:4">
      <c r="A24" t="s">
        <v>14</v>
      </c>
      <c r="B24" s="7">
        <f>SUMPRODUCT(B14:G14,B6:G6)</f>
        <v>80344.825134277344</v>
      </c>
    </row>
    <row r="25" spans="1:4">
      <c r="A25" t="s">
        <v>15</v>
      </c>
      <c r="B25" s="7">
        <f>SUMPRODUCT(B7:G7,B14:G14)</f>
        <v>22931.033782958984</v>
      </c>
    </row>
    <row r="26" spans="1:4">
      <c r="A26" t="s">
        <v>5</v>
      </c>
      <c r="B26" s="7">
        <f>SUMPRODUCT(B12:G12,B8:G8)</f>
        <v>2800</v>
      </c>
    </row>
    <row r="27" spans="1:4">
      <c r="A27" t="s">
        <v>16</v>
      </c>
      <c r="B27" s="8">
        <f>B24-B25-B26</f>
        <v>54613.791351318359</v>
      </c>
    </row>
  </sheetData>
  <phoneticPr fontId="9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26</v>
      </c>
    </row>
    <row r="3" spans="1:2">
      <c r="A3">
        <v>1</v>
      </c>
    </row>
    <row r="4" spans="1:2">
      <c r="A4">
        <v>0</v>
      </c>
    </row>
    <row r="5" spans="1:2">
      <c r="A5">
        <v>1100</v>
      </c>
    </row>
    <row r="6" spans="1:2">
      <c r="A6">
        <v>100</v>
      </c>
    </row>
    <row r="8" spans="1:2">
      <c r="A8" s="9"/>
      <c r="B8" s="9"/>
    </row>
    <row r="9" spans="1:2">
      <c r="A9" t="s">
        <v>27</v>
      </c>
    </row>
    <row r="10" spans="1:2">
      <c r="A10" t="s">
        <v>28</v>
      </c>
    </row>
    <row r="15" spans="1:2">
      <c r="B15" s="9"/>
    </row>
  </sheetData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baseColWidth="10" defaultColWidth="8.83203125" defaultRowHeight="14" x14ac:dyDescent="0"/>
  <cols>
    <col min="3" max="3" width="10.1640625" bestFit="1" customWidth="1"/>
  </cols>
  <sheetData>
    <row r="1" spans="1:11">
      <c r="A1" s="1" t="s">
        <v>29</v>
      </c>
      <c r="K1" s="13" t="str">
        <f>CONCATENATE("Sensitivity of ",$K$4," to ","Fixed cost for sweatshirt")</f>
        <v>Sensitivity of Rent_equipment_6 to Fixed cost for sweatshirt</v>
      </c>
    </row>
    <row r="3" spans="1:11">
      <c r="A3" t="s">
        <v>30</v>
      </c>
      <c r="K3" t="s">
        <v>32</v>
      </c>
    </row>
    <row r="4" spans="1:11" ht="94">
      <c r="B4" s="11" t="s">
        <v>31</v>
      </c>
      <c r="C4" s="11" t="s">
        <v>16</v>
      </c>
      <c r="J4" s="13">
        <f>MATCH($K$4,OutputAddresses,0)</f>
        <v>1</v>
      </c>
      <c r="K4" s="12" t="s">
        <v>31</v>
      </c>
    </row>
    <row r="5" spans="1:11">
      <c r="A5" s="10">
        <v>0</v>
      </c>
      <c r="B5" s="14">
        <v>0</v>
      </c>
      <c r="C5" s="15">
        <v>54613.79</v>
      </c>
      <c r="K5">
        <f>INDEX(OutputValues,1,$J$4)</f>
        <v>0</v>
      </c>
    </row>
    <row r="6" spans="1:11">
      <c r="A6" s="10">
        <v>100</v>
      </c>
      <c r="B6" s="16">
        <v>0</v>
      </c>
      <c r="C6" s="17">
        <v>54613.79</v>
      </c>
      <c r="K6">
        <f>INDEX(OutputValues,2,$J$4)</f>
        <v>0</v>
      </c>
    </row>
    <row r="7" spans="1:11">
      <c r="A7" s="10">
        <v>200</v>
      </c>
      <c r="B7" s="16">
        <v>0</v>
      </c>
      <c r="C7" s="17">
        <v>54613.79</v>
      </c>
      <c r="K7">
        <f>INDEX(OutputValues,3,$J$4)</f>
        <v>0</v>
      </c>
    </row>
    <row r="8" spans="1:11">
      <c r="A8" s="10">
        <v>300</v>
      </c>
      <c r="B8" s="16">
        <v>0</v>
      </c>
      <c r="C8" s="17">
        <v>54613.79</v>
      </c>
      <c r="K8">
        <f>INDEX(OutputValues,4,$J$4)</f>
        <v>0</v>
      </c>
    </row>
    <row r="9" spans="1:11">
      <c r="A9" s="10">
        <v>400</v>
      </c>
      <c r="B9" s="16">
        <v>0</v>
      </c>
      <c r="C9" s="17">
        <v>54613.79</v>
      </c>
      <c r="K9">
        <f>INDEX(OutputValues,5,$J$4)</f>
        <v>0</v>
      </c>
    </row>
    <row r="10" spans="1:11">
      <c r="A10" s="10">
        <v>500</v>
      </c>
      <c r="B10" s="16">
        <v>0</v>
      </c>
      <c r="C10" s="17">
        <v>54613.79</v>
      </c>
      <c r="K10">
        <f>INDEX(OutputValues,6,$J$4)</f>
        <v>0</v>
      </c>
    </row>
    <row r="11" spans="1:11">
      <c r="A11" s="10">
        <v>600</v>
      </c>
      <c r="B11" s="16">
        <v>0</v>
      </c>
      <c r="C11" s="17">
        <v>54613.79</v>
      </c>
      <c r="K11">
        <f>INDEX(OutputValues,7,$J$4)</f>
        <v>0</v>
      </c>
    </row>
    <row r="12" spans="1:11">
      <c r="A12" s="10">
        <v>700</v>
      </c>
      <c r="B12" s="16">
        <v>0</v>
      </c>
      <c r="C12" s="17">
        <v>54613.79</v>
      </c>
      <c r="K12">
        <f>INDEX(OutputValues,8,$J$4)</f>
        <v>0</v>
      </c>
    </row>
    <row r="13" spans="1:11">
      <c r="A13" s="10">
        <v>800</v>
      </c>
      <c r="B13" s="16">
        <v>0</v>
      </c>
      <c r="C13" s="17">
        <v>54613.79</v>
      </c>
      <c r="K13">
        <f>INDEX(OutputValues,9,$J$4)</f>
        <v>0</v>
      </c>
    </row>
    <row r="14" spans="1:11">
      <c r="A14" s="10">
        <v>900</v>
      </c>
      <c r="B14" s="16">
        <v>0</v>
      </c>
      <c r="C14" s="17">
        <v>54613.79</v>
      </c>
      <c r="K14">
        <f>INDEX(OutputValues,10,$J$4)</f>
        <v>0</v>
      </c>
    </row>
    <row r="15" spans="1:11">
      <c r="A15" s="10">
        <v>1000</v>
      </c>
      <c r="B15" s="16">
        <v>0</v>
      </c>
      <c r="C15" s="17">
        <v>54613.79</v>
      </c>
      <c r="K15">
        <f>INDEX(OutputValues,11,$J$4)</f>
        <v>0</v>
      </c>
    </row>
    <row r="16" spans="1:11">
      <c r="A16" s="10">
        <v>1100</v>
      </c>
      <c r="B16" s="18">
        <v>0</v>
      </c>
      <c r="C16" s="19">
        <v>54613.79</v>
      </c>
      <c r="K16">
        <f>INDEX(OutputValues,12,$J$4)</f>
        <v>0</v>
      </c>
    </row>
  </sheetData>
  <phoneticPr fontId="9" type="noConversion"/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9"/>
  <sheetViews>
    <sheetView workbookViewId="0">
      <selection activeCell="M21" sqref="B21:M21"/>
    </sheetView>
  </sheetViews>
  <sheetFormatPr baseColWidth="10" defaultColWidth="8.83203125" defaultRowHeight="14" x14ac:dyDescent="0"/>
  <cols>
    <col min="1" max="1" width="15.83203125" style="21" customWidth="1"/>
    <col min="2" max="2" width="14.83203125" style="21" customWidth="1"/>
    <col min="3" max="3" width="6" style="21" customWidth="1"/>
    <col min="4" max="4" width="8.33203125" style="21" customWidth="1"/>
    <col min="5" max="5" width="5.83203125" style="21" customWidth="1"/>
    <col min="6" max="6" width="5.6640625" style="21" customWidth="1"/>
    <col min="7" max="7" width="5.1640625" style="21" customWidth="1"/>
    <col min="8" max="8" width="5.5" style="21" customWidth="1"/>
    <col min="9" max="9" width="5" style="21" customWidth="1"/>
    <col min="10" max="10" width="6.6640625" style="21" customWidth="1"/>
    <col min="11" max="11" width="6.1640625" style="21" customWidth="1"/>
    <col min="12" max="12" width="4.83203125" style="21" customWidth="1"/>
    <col min="13" max="13" width="5.33203125" style="21" customWidth="1"/>
    <col min="14" max="14" width="8.1640625" style="21" customWidth="1"/>
    <col min="15" max="15" width="17.1640625" style="21" customWidth="1"/>
    <col min="16" max="16" width="10.1640625" style="21" customWidth="1"/>
    <col min="17" max="16384" width="8.83203125" style="21"/>
  </cols>
  <sheetData>
    <row r="1" spans="1:51">
      <c r="A1" s="20" t="s">
        <v>34</v>
      </c>
      <c r="AY1" s="22"/>
    </row>
    <row r="3" spans="1:51">
      <c r="A3" s="20" t="s">
        <v>35</v>
      </c>
      <c r="O3" s="20" t="s">
        <v>36</v>
      </c>
    </row>
    <row r="4" spans="1:51">
      <c r="B4" s="23" t="s">
        <v>37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O4" s="25" t="s">
        <v>38</v>
      </c>
      <c r="P4" s="25" t="s">
        <v>39</v>
      </c>
    </row>
    <row r="5" spans="1:51">
      <c r="A5" s="21" t="s">
        <v>40</v>
      </c>
      <c r="B5" s="26" t="s">
        <v>41</v>
      </c>
      <c r="C5" s="26" t="s">
        <v>42</v>
      </c>
      <c r="D5" s="26" t="s">
        <v>43</v>
      </c>
      <c r="E5" s="26" t="s">
        <v>44</v>
      </c>
      <c r="F5" s="26" t="s">
        <v>45</v>
      </c>
      <c r="G5" s="26" t="s">
        <v>46</v>
      </c>
      <c r="H5" s="26" t="s">
        <v>47</v>
      </c>
      <c r="I5" s="26" t="s">
        <v>48</v>
      </c>
      <c r="J5" s="26" t="s">
        <v>49</v>
      </c>
      <c r="K5" s="26" t="s">
        <v>50</v>
      </c>
      <c r="L5" s="26" t="s">
        <v>51</v>
      </c>
      <c r="M5" s="26" t="s">
        <v>52</v>
      </c>
      <c r="N5" s="27"/>
      <c r="O5" s="25" t="s">
        <v>53</v>
      </c>
      <c r="P5" s="25" t="s">
        <v>54</v>
      </c>
    </row>
    <row r="6" spans="1:51">
      <c r="A6" s="21" t="s">
        <v>41</v>
      </c>
      <c r="B6" s="28">
        <v>1</v>
      </c>
      <c r="C6" s="28">
        <v>0</v>
      </c>
      <c r="D6" s="28">
        <v>1</v>
      </c>
      <c r="E6" s="28">
        <v>0</v>
      </c>
      <c r="F6" s="28">
        <v>1</v>
      </c>
      <c r="G6" s="28">
        <v>0</v>
      </c>
      <c r="H6" s="28">
        <v>1</v>
      </c>
      <c r="I6" s="28">
        <v>1</v>
      </c>
      <c r="J6" s="28">
        <v>1</v>
      </c>
      <c r="K6" s="28">
        <v>0</v>
      </c>
      <c r="L6" s="28">
        <v>0</v>
      </c>
      <c r="M6" s="28">
        <v>0</v>
      </c>
      <c r="O6" s="25" t="s">
        <v>55</v>
      </c>
      <c r="P6" s="25" t="s">
        <v>56</v>
      </c>
    </row>
    <row r="7" spans="1:51">
      <c r="A7" s="21" t="s">
        <v>42</v>
      </c>
      <c r="B7" s="28">
        <v>0</v>
      </c>
      <c r="C7" s="28">
        <v>1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1</v>
      </c>
      <c r="J7" s="28">
        <v>1</v>
      </c>
      <c r="K7" s="28">
        <v>0</v>
      </c>
      <c r="L7" s="28">
        <v>0</v>
      </c>
      <c r="M7" s="28">
        <v>0</v>
      </c>
    </row>
    <row r="8" spans="1:51">
      <c r="A8" s="21" t="s">
        <v>43</v>
      </c>
      <c r="B8" s="28">
        <v>1</v>
      </c>
      <c r="C8" s="28">
        <v>0</v>
      </c>
      <c r="D8" s="28">
        <v>1</v>
      </c>
      <c r="E8" s="28">
        <v>0</v>
      </c>
      <c r="F8" s="28">
        <v>0</v>
      </c>
      <c r="G8" s="28">
        <v>0</v>
      </c>
      <c r="H8" s="28">
        <v>1</v>
      </c>
      <c r="I8" s="28">
        <v>1</v>
      </c>
      <c r="J8" s="28">
        <v>1</v>
      </c>
      <c r="K8" s="28">
        <v>0</v>
      </c>
      <c r="L8" s="28">
        <v>0</v>
      </c>
      <c r="M8" s="28">
        <v>0</v>
      </c>
    </row>
    <row r="9" spans="1:51">
      <c r="A9" s="21" t="s">
        <v>44</v>
      </c>
      <c r="B9" s="28">
        <v>0</v>
      </c>
      <c r="C9" s="28">
        <v>0</v>
      </c>
      <c r="D9" s="28">
        <v>0</v>
      </c>
      <c r="E9" s="28">
        <v>1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28">
        <v>0</v>
      </c>
      <c r="M9" s="28">
        <v>0</v>
      </c>
    </row>
    <row r="10" spans="1:51">
      <c r="A10" s="21" t="s">
        <v>45</v>
      </c>
      <c r="B10" s="28">
        <v>1</v>
      </c>
      <c r="C10" s="28">
        <v>0</v>
      </c>
      <c r="D10" s="28">
        <v>0</v>
      </c>
      <c r="E10" s="28">
        <v>0</v>
      </c>
      <c r="F10" s="28">
        <v>1</v>
      </c>
      <c r="G10" s="28">
        <v>0</v>
      </c>
      <c r="H10" s="28">
        <v>1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</row>
    <row r="11" spans="1:51">
      <c r="A11" s="21" t="s">
        <v>46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1</v>
      </c>
      <c r="H11" s="28">
        <v>0</v>
      </c>
      <c r="I11" s="28">
        <v>0</v>
      </c>
      <c r="J11" s="28">
        <v>0</v>
      </c>
      <c r="K11" s="28">
        <v>1</v>
      </c>
      <c r="L11" s="28">
        <v>1</v>
      </c>
      <c r="M11" s="28">
        <v>0</v>
      </c>
    </row>
    <row r="12" spans="1:51">
      <c r="A12" s="21" t="s">
        <v>47</v>
      </c>
      <c r="B12" s="28">
        <v>1</v>
      </c>
      <c r="C12" s="28">
        <v>0</v>
      </c>
      <c r="D12" s="28">
        <v>1</v>
      </c>
      <c r="E12" s="28">
        <v>0</v>
      </c>
      <c r="F12" s="28">
        <v>1</v>
      </c>
      <c r="G12" s="28">
        <v>0</v>
      </c>
      <c r="H12" s="28">
        <v>1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</row>
    <row r="13" spans="1:51">
      <c r="A13" s="21" t="s">
        <v>48</v>
      </c>
      <c r="B13" s="28">
        <v>1</v>
      </c>
      <c r="C13" s="28">
        <v>1</v>
      </c>
      <c r="D13" s="28">
        <v>1</v>
      </c>
      <c r="E13" s="28">
        <v>0</v>
      </c>
      <c r="F13" s="28">
        <v>0</v>
      </c>
      <c r="G13" s="28">
        <v>0</v>
      </c>
      <c r="H13" s="28">
        <v>0</v>
      </c>
      <c r="I13" s="28">
        <v>1</v>
      </c>
      <c r="J13" s="28">
        <v>1</v>
      </c>
      <c r="K13" s="28">
        <v>0</v>
      </c>
      <c r="L13" s="28">
        <v>0</v>
      </c>
      <c r="M13" s="28">
        <v>0</v>
      </c>
    </row>
    <row r="14" spans="1:51">
      <c r="A14" s="21" t="s">
        <v>49</v>
      </c>
      <c r="B14" s="28">
        <v>1</v>
      </c>
      <c r="C14" s="28">
        <v>1</v>
      </c>
      <c r="D14" s="28">
        <v>1</v>
      </c>
      <c r="E14" s="28">
        <v>0</v>
      </c>
      <c r="F14" s="28">
        <v>0</v>
      </c>
      <c r="G14" s="28">
        <v>0</v>
      </c>
      <c r="H14" s="28">
        <v>0</v>
      </c>
      <c r="I14" s="28">
        <v>1</v>
      </c>
      <c r="J14" s="28">
        <v>1</v>
      </c>
      <c r="K14" s="28">
        <v>0</v>
      </c>
      <c r="L14" s="28">
        <v>0</v>
      </c>
      <c r="M14" s="28">
        <v>0</v>
      </c>
    </row>
    <row r="15" spans="1:51">
      <c r="A15" s="21" t="s">
        <v>50</v>
      </c>
      <c r="B15" s="28">
        <v>0</v>
      </c>
      <c r="C15" s="28">
        <v>0</v>
      </c>
      <c r="D15" s="28">
        <v>0</v>
      </c>
      <c r="E15" s="28">
        <v>1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8">
        <v>1</v>
      </c>
      <c r="L15" s="28">
        <v>1</v>
      </c>
      <c r="M15" s="28">
        <v>1</v>
      </c>
    </row>
    <row r="16" spans="1:51">
      <c r="A16" s="21" t="s">
        <v>51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1</v>
      </c>
      <c r="H16" s="28">
        <v>0</v>
      </c>
      <c r="I16" s="28">
        <v>0</v>
      </c>
      <c r="J16" s="28">
        <v>0</v>
      </c>
      <c r="K16" s="28">
        <v>1</v>
      </c>
      <c r="L16" s="28">
        <v>1</v>
      </c>
      <c r="M16" s="28">
        <v>1</v>
      </c>
    </row>
    <row r="17" spans="1:13">
      <c r="A17" s="21" t="s">
        <v>52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1</v>
      </c>
      <c r="L17" s="28">
        <v>1</v>
      </c>
      <c r="M17" s="28">
        <v>1</v>
      </c>
    </row>
    <row r="18" spans="1:13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>
      <c r="A19" s="20" t="s">
        <v>57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>
      <c r="B20" s="30" t="s">
        <v>41</v>
      </c>
      <c r="C20" s="30" t="s">
        <v>42</v>
      </c>
      <c r="D20" s="30" t="s">
        <v>43</v>
      </c>
      <c r="E20" s="30" t="s">
        <v>44</v>
      </c>
      <c r="F20" s="30" t="s">
        <v>45</v>
      </c>
      <c r="G20" s="30" t="s">
        <v>46</v>
      </c>
      <c r="H20" s="30" t="s">
        <v>47</v>
      </c>
      <c r="I20" s="30" t="s">
        <v>48</v>
      </c>
      <c r="J20" s="30" t="s">
        <v>49</v>
      </c>
      <c r="K20" s="30" t="s">
        <v>50</v>
      </c>
      <c r="L20" s="30" t="s">
        <v>51</v>
      </c>
      <c r="M20" s="30" t="s">
        <v>52</v>
      </c>
    </row>
    <row r="21" spans="1:13">
      <c r="A21" s="21" t="s">
        <v>58</v>
      </c>
      <c r="B21" s="35">
        <v>1</v>
      </c>
      <c r="C21" s="35">
        <v>1</v>
      </c>
      <c r="D21" s="35">
        <v>0</v>
      </c>
      <c r="E21" s="35">
        <v>1</v>
      </c>
      <c r="F21" s="35">
        <v>0</v>
      </c>
      <c r="G21" s="35">
        <v>0</v>
      </c>
      <c r="H21" s="35">
        <v>1</v>
      </c>
      <c r="I21" s="35">
        <v>1</v>
      </c>
      <c r="J21" s="35">
        <v>0</v>
      </c>
      <c r="K21" s="35">
        <v>1</v>
      </c>
      <c r="L21" s="35">
        <v>1</v>
      </c>
      <c r="M21" s="35">
        <v>0</v>
      </c>
    </row>
    <row r="22" spans="1:13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0" t="s">
        <v>59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1" t="s">
        <v>40</v>
      </c>
      <c r="B24" s="30" t="s">
        <v>60</v>
      </c>
      <c r="C24" s="30"/>
      <c r="D24" s="30" t="s">
        <v>33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1" t="s">
        <v>41</v>
      </c>
      <c r="B25" s="29">
        <f>SUMPRODUCT(B6:M6,Used_as_hub)</f>
        <v>3</v>
      </c>
      <c r="C25" s="31" t="s">
        <v>61</v>
      </c>
      <c r="D25" s="32">
        <v>2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1" t="s">
        <v>42</v>
      </c>
      <c r="B26" s="29">
        <f t="shared" ref="B26:B36" si="0">SUMPRODUCT(B7:M7,Used_as_hub)</f>
        <v>2</v>
      </c>
      <c r="C26" s="31" t="s">
        <v>61</v>
      </c>
      <c r="D26" s="32">
        <v>2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1" t="s">
        <v>43</v>
      </c>
      <c r="B27" s="29">
        <f t="shared" si="0"/>
        <v>3</v>
      </c>
      <c r="C27" s="31" t="s">
        <v>61</v>
      </c>
      <c r="D27" s="32">
        <v>2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1" t="s">
        <v>44</v>
      </c>
      <c r="B28" s="29">
        <f t="shared" si="0"/>
        <v>2</v>
      </c>
      <c r="C28" s="31" t="s">
        <v>61</v>
      </c>
      <c r="D28" s="32">
        <v>2</v>
      </c>
      <c r="E28" s="29"/>
      <c r="F28" s="29"/>
      <c r="G28" s="29"/>
      <c r="H28" s="29"/>
      <c r="I28" s="29"/>
      <c r="J28" s="29"/>
      <c r="K28" s="29"/>
      <c r="L28" s="29"/>
      <c r="M28" s="29"/>
    </row>
    <row r="29" spans="1:13">
      <c r="A29" s="21" t="s">
        <v>45</v>
      </c>
      <c r="B29" s="29">
        <f t="shared" si="0"/>
        <v>2</v>
      </c>
      <c r="C29" s="31" t="s">
        <v>61</v>
      </c>
      <c r="D29" s="32">
        <v>2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1" t="s">
        <v>46</v>
      </c>
      <c r="B30" s="29">
        <f t="shared" si="0"/>
        <v>2</v>
      </c>
      <c r="C30" s="31" t="s">
        <v>61</v>
      </c>
      <c r="D30" s="32">
        <v>2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1" t="s">
        <v>47</v>
      </c>
      <c r="B31" s="29">
        <f t="shared" si="0"/>
        <v>2</v>
      </c>
      <c r="C31" s="31" t="s">
        <v>61</v>
      </c>
      <c r="D31" s="32">
        <v>2</v>
      </c>
      <c r="E31" s="29"/>
      <c r="F31" s="29"/>
      <c r="G31" s="29"/>
      <c r="H31" s="29"/>
      <c r="I31" s="29"/>
      <c r="J31" s="29"/>
      <c r="K31" s="29"/>
      <c r="L31" s="29"/>
      <c r="M31" s="29"/>
    </row>
    <row r="32" spans="1:13">
      <c r="A32" s="21" t="s">
        <v>48</v>
      </c>
      <c r="B32" s="29">
        <f t="shared" si="0"/>
        <v>3</v>
      </c>
      <c r="C32" s="31" t="s">
        <v>61</v>
      </c>
      <c r="D32" s="32">
        <v>2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1" t="s">
        <v>49</v>
      </c>
      <c r="B33" s="29">
        <f t="shared" si="0"/>
        <v>3</v>
      </c>
      <c r="C33" s="31" t="s">
        <v>61</v>
      </c>
      <c r="D33" s="32">
        <v>2</v>
      </c>
      <c r="E33" s="29"/>
      <c r="F33" s="29"/>
      <c r="G33" s="29"/>
      <c r="H33" s="29"/>
      <c r="I33" s="29"/>
      <c r="J33" s="29"/>
      <c r="K33" s="29"/>
      <c r="L33" s="29"/>
      <c r="M33" s="29"/>
    </row>
    <row r="34" spans="1:13">
      <c r="A34" s="21" t="s">
        <v>50</v>
      </c>
      <c r="B34" s="29">
        <f t="shared" si="0"/>
        <v>3</v>
      </c>
      <c r="C34" s="31" t="s">
        <v>61</v>
      </c>
      <c r="D34" s="32">
        <v>2</v>
      </c>
      <c r="E34" s="29"/>
      <c r="F34" s="29"/>
      <c r="G34" s="29"/>
      <c r="H34" s="29"/>
      <c r="I34" s="29"/>
      <c r="J34" s="29"/>
      <c r="K34" s="29"/>
      <c r="L34" s="29"/>
      <c r="M34" s="29"/>
    </row>
    <row r="35" spans="1:13">
      <c r="A35" s="21" t="s">
        <v>51</v>
      </c>
      <c r="B35" s="29">
        <f t="shared" si="0"/>
        <v>2</v>
      </c>
      <c r="C35" s="31" t="s">
        <v>61</v>
      </c>
      <c r="D35" s="32">
        <v>2</v>
      </c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1" t="s">
        <v>52</v>
      </c>
      <c r="B36" s="29">
        <f t="shared" si="0"/>
        <v>2</v>
      </c>
      <c r="C36" s="31" t="s">
        <v>61</v>
      </c>
      <c r="D36" s="32">
        <v>2</v>
      </c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0" t="s">
        <v>62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33" t="s">
        <v>63</v>
      </c>
      <c r="B39" s="34">
        <f>SUM(Used_as_hub)</f>
        <v>7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</sheetData>
  <phoneticPr fontId="9" type="noConversion"/>
  <printOptions horizontalCentered="1" verticalCentered="1" headings="1" gridLines="1" gridLinesSet="0"/>
  <pageMargins left="0.75" right="0.75" top="1" bottom="1" header="0.5" footer="0.5"/>
  <pageSetup scale="81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Ch6_Q11</vt:lpstr>
      <vt:lpstr>Ch6_Q12</vt:lpstr>
      <vt:lpstr>Ch6_25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yingjunpan</dc:creator>
  <cp:lastModifiedBy>Yingjun Pan</cp:lastModifiedBy>
  <dcterms:created xsi:type="dcterms:W3CDTF">2017-03-06T04:08:24Z</dcterms:created>
  <dcterms:modified xsi:type="dcterms:W3CDTF">2017-04-03T20:19:40Z</dcterms:modified>
</cp:coreProperties>
</file>