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40" yWindow="240" windowWidth="25360" windowHeight="14640" tabRatio="500" activeTab="2"/>
  </bookViews>
  <sheets>
    <sheet name="Ch16Q2-a" sheetId="1" r:id="rId1"/>
    <sheet name="Ch16Q2-b" sheetId="3" r:id="rId2"/>
    <sheet name="Ch16Q25" sheetId="5" r:id="rId3"/>
  </sheets>
  <definedNames>
    <definedName name="ambulance" localSheetId="1">'Ch16Q2-b'!$B$7:$C$7</definedName>
    <definedName name="ambulance">'Ch16Q2-a'!$B$7:$C$7</definedName>
    <definedName name="ambulance2">#REF!</definedName>
    <definedName name="ambulances">#REF!</definedName>
    <definedName name="solver_adj" localSheetId="0" hidden="1">'Ch16Q2-a'!$C$15:$D$17,'Ch16Q2-a'!$B$7:$C$7</definedName>
    <definedName name="solver_adj" localSheetId="1" hidden="1">'Ch16Q2-b'!$C$15:$D$17,'Ch16Q2-b'!$B$7:$C$7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'Ch16Q2-a'!$B$21:$B$23</definedName>
    <definedName name="solver_lhs1" localSheetId="1" hidden="1">'Ch16Q2-b'!$B$21:$B$23</definedName>
    <definedName name="solver_lhs2" localSheetId="0" hidden="1">'Ch16Q2-a'!$E$15:$E$17</definedName>
    <definedName name="solver_lhs2" localSheetId="1" hidden="1">'Ch16Q2-b'!$E$15:$E$17</definedName>
    <definedName name="solver_lhs3" localSheetId="0" hidden="1">'Ch16Q2-a'!$B$7:$C$7</definedName>
    <definedName name="solver_lhs3" localSheetId="1" hidden="1">'Ch16Q2-b'!$B$7:$C$7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opt" localSheetId="0" hidden="1">'Ch16Q2-a'!$B$21</definedName>
    <definedName name="solver_opt" localSheetId="1" hidden="1">'Ch16Q2-b'!$B$21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2</definedName>
    <definedName name="solver_rel2" localSheetId="1" hidden="1">2</definedName>
    <definedName name="solver_rel3" localSheetId="0" hidden="1">4</definedName>
    <definedName name="solver_rel3" localSheetId="1" hidden="1">4</definedName>
    <definedName name="solver_rhs1" localSheetId="0" hidden="1">'Ch16Q2-a'!$D$21:$D$23</definedName>
    <definedName name="solver_rhs1" localSheetId="1" hidden="1">'Ch16Q2-b'!$D$21:$D$23</definedName>
    <definedName name="solver_rhs2" localSheetId="0" hidden="1">'Ch16Q2-a'!$G$15:$G$17</definedName>
    <definedName name="solver_rhs2" localSheetId="1" hidden="1">'Ch16Q2-b'!$G$15:$G$17</definedName>
    <definedName name="solver_rhs3" localSheetId="0" hidden="1">integer</definedName>
    <definedName name="solver_rhs3" localSheetId="1" hidden="1">integer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under_over" localSheetId="1">'Ch16Q2-b'!$C$15:$D$17</definedName>
    <definedName name="under_over">'Ch16Q2-a'!$C$15:$D$17</definedName>
    <definedName name="under_over2">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23" i="5" l="1"/>
  <c r="G23" i="5"/>
  <c r="J23" i="5"/>
  <c r="D29" i="5"/>
  <c r="F18" i="5"/>
  <c r="G18" i="5"/>
  <c r="J18" i="5"/>
  <c r="C29" i="5"/>
  <c r="F13" i="5"/>
  <c r="G13" i="5"/>
  <c r="J13" i="5"/>
  <c r="B29" i="5"/>
  <c r="F22" i="5"/>
  <c r="G22" i="5"/>
  <c r="J22" i="5"/>
  <c r="D28" i="5"/>
  <c r="F17" i="5"/>
  <c r="G17" i="5"/>
  <c r="J17" i="5"/>
  <c r="C28" i="5"/>
  <c r="F12" i="5"/>
  <c r="G12" i="5"/>
  <c r="J12" i="5"/>
  <c r="B28" i="5"/>
  <c r="L22" i="5" a="1"/>
  <c r="L22" i="5"/>
  <c r="M22" i="5"/>
  <c r="L23" i="5"/>
  <c r="M23" i="5"/>
  <c r="M24" i="5"/>
  <c r="L17" i="5" a="1"/>
  <c r="L17" i="5"/>
  <c r="M17" i="5"/>
  <c r="L18" i="5"/>
  <c r="M18" i="5"/>
  <c r="M19" i="5"/>
  <c r="L12" i="5" a="1"/>
  <c r="L12" i="5"/>
  <c r="M12" i="5"/>
  <c r="L13" i="5"/>
  <c r="M13" i="5"/>
  <c r="M14" i="5"/>
  <c r="F7" i="5"/>
  <c r="G7" i="5"/>
  <c r="H7" i="5"/>
  <c r="J7" i="5"/>
  <c r="F6" i="5"/>
  <c r="G6" i="5"/>
  <c r="H6" i="5"/>
  <c r="J6" i="5"/>
  <c r="F5" i="5"/>
  <c r="G5" i="5"/>
  <c r="H5" i="5"/>
  <c r="J5" i="5"/>
  <c r="E17" i="1"/>
  <c r="B17" i="1"/>
  <c r="B16" i="1"/>
  <c r="B15" i="1"/>
  <c r="B21" i="1"/>
  <c r="B23" i="3"/>
  <c r="B22" i="3"/>
  <c r="B21" i="3"/>
  <c r="C12" i="3"/>
  <c r="B17" i="3"/>
  <c r="E17" i="3"/>
  <c r="B12" i="3"/>
  <c r="B16" i="3"/>
  <c r="E16" i="3"/>
  <c r="B15" i="3"/>
  <c r="E15" i="3"/>
  <c r="B22" i="1"/>
  <c r="B23" i="1"/>
  <c r="B12" i="1"/>
  <c r="E16" i="1"/>
  <c r="C12" i="1"/>
  <c r="E15" i="1"/>
  <c r="L5" i="5" a="1"/>
  <c r="L6" i="5"/>
  <c r="M6" i="5"/>
  <c r="L7" i="5"/>
  <c r="M7" i="5"/>
  <c r="L5" i="5"/>
  <c r="M5" i="5"/>
  <c r="M8" i="5"/>
  <c r="M9" i="5"/>
  <c r="F28" i="5" a="1"/>
  <c r="F28" i="5"/>
  <c r="F29" i="5"/>
</calcChain>
</file>

<file path=xl/sharedStrings.xml><?xml version="1.0" encoding="utf-8"?>
<sst xmlns="http://schemas.openxmlformats.org/spreadsheetml/2006/main" count="110" uniqueCount="45">
  <si>
    <t>Allocating Ambulances</t>
  </si>
  <si>
    <t>Input data</t>
  </si>
  <si>
    <t>Cost/ambulance</t>
  </si>
  <si>
    <t>Ambulances</t>
  </si>
  <si>
    <t>District 1</t>
  </si>
  <si>
    <t>District 2</t>
  </si>
  <si>
    <t>Respond time</t>
  </si>
  <si>
    <t>Slope</t>
  </si>
  <si>
    <t>Intercept</t>
  </si>
  <si>
    <t>Goals</t>
  </si>
  <si>
    <t>Time 1</t>
  </si>
  <si>
    <t>Time 2</t>
  </si>
  <si>
    <t>Achieved</t>
  </si>
  <si>
    <t>=</t>
  </si>
  <si>
    <t>Goal</t>
  </si>
  <si>
    <t>Amt under goal</t>
  </si>
  <si>
    <t>Amt over goal</t>
  </si>
  <si>
    <t>Balance</t>
  </si>
  <si>
    <t>Deviations from goals (amount below goals, or 0 if currently meeting goal)</t>
  </si>
  <si>
    <t>Deviation under</t>
  </si>
  <si>
    <t>Already obtained</t>
  </si>
  <si>
    <t>Budget</t>
  </si>
  <si>
    <t>&lt;=</t>
  </si>
  <si>
    <t>Priority</t>
  </si>
  <si>
    <t>Allocating Ambulances</t>
    <phoneticPr fontId="5" type="noConversion"/>
  </si>
  <si>
    <t>Professor salaries</t>
  </si>
  <si>
    <t>Pairwise comparisons of objectives</t>
  </si>
  <si>
    <t>Normailzed matrix</t>
  </si>
  <si>
    <t>Weights</t>
  </si>
  <si>
    <t>Product</t>
  </si>
  <si>
    <t>Ratios</t>
  </si>
  <si>
    <t>Teaching</t>
  </si>
  <si>
    <t>Research</t>
  </si>
  <si>
    <t>Service</t>
  </si>
  <si>
    <t>CI</t>
  </si>
  <si>
    <t>Pairwise comparisons of professors</t>
  </si>
  <si>
    <t>CI/RI</t>
  </si>
  <si>
    <t>On teaching</t>
  </si>
  <si>
    <t>Professor 1</t>
  </si>
  <si>
    <t>Professor 2</t>
  </si>
  <si>
    <t>On research</t>
  </si>
  <si>
    <t>On service</t>
  </si>
  <si>
    <t>Determine best professor</t>
  </si>
  <si>
    <t>Matrix of scores</t>
  </si>
  <si>
    <t>Weighted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</si>
</sst>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&quot;$&quot;#,##0.00"/>
    <numFmt numFmtId="178" formatCode="0.00000"/>
    <numFmt numFmtId="179" formatCode="0.000000"/>
  </numFmts>
  <fonts count="7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9"/>
      <name val="DengXian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6B8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4" fillId="0" borderId="0"/>
    <xf numFmtId="0" fontId="4" fillId="0" borderId="0"/>
  </cellStyleXfs>
  <cellXfs count="39">
    <xf numFmtId="0" fontId="0" fillId="0" borderId="0" xfId="0"/>
    <xf numFmtId="0" fontId="2" fillId="0" borderId="0" xfId="0" applyFont="1"/>
    <xf numFmtId="177" fontId="0" fillId="0" borderId="0" xfId="0" applyNumberFormat="1"/>
    <xf numFmtId="177" fontId="0" fillId="2" borderId="0" xfId="1" applyNumberFormat="1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77" fontId="0" fillId="2" borderId="0" xfId="0" applyNumberFormat="1" applyFill="1"/>
    <xf numFmtId="0" fontId="3" fillId="0" borderId="0" xfId="0" applyFont="1"/>
    <xf numFmtId="177" fontId="0" fillId="0" borderId="0" xfId="0" applyNumberFormat="1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6" fillId="0" borderId="0" xfId="3" applyFont="1"/>
    <xf numFmtId="0" fontId="3" fillId="0" borderId="0" xfId="3" applyFont="1"/>
    <xf numFmtId="0" fontId="3" fillId="0" borderId="0" xfId="3" applyFont="1" applyAlignment="1">
      <alignment horizontal="right"/>
    </xf>
    <xf numFmtId="0" fontId="3" fillId="2" borderId="0" xfId="3" applyFont="1" applyFill="1"/>
    <xf numFmtId="12" fontId="3" fillId="2" borderId="0" xfId="3" applyNumberFormat="1" applyFont="1" applyFill="1"/>
    <xf numFmtId="0" fontId="3" fillId="0" borderId="1" xfId="3" applyFont="1" applyBorder="1"/>
    <xf numFmtId="178" fontId="3" fillId="0" borderId="7" xfId="3" applyNumberFormat="1" applyFont="1" applyBorder="1"/>
    <xf numFmtId="0" fontId="3" fillId="0" borderId="2" xfId="3" applyFont="1" applyBorder="1"/>
    <xf numFmtId="0" fontId="3" fillId="0" borderId="8" xfId="3" applyFont="1" applyBorder="1"/>
    <xf numFmtId="0" fontId="3" fillId="0" borderId="3" xfId="3" applyFont="1" applyBorder="1"/>
    <xf numFmtId="178" fontId="3" fillId="0" borderId="0" xfId="3" applyNumberFormat="1" applyFont="1" applyBorder="1"/>
    <xf numFmtId="0" fontId="3" fillId="0" borderId="4" xfId="3" applyFont="1" applyBorder="1"/>
    <xf numFmtId="0" fontId="3" fillId="0" borderId="9" xfId="3" applyFont="1" applyBorder="1"/>
    <xf numFmtId="0" fontId="3" fillId="0" borderId="5" xfId="3" applyFont="1" applyBorder="1"/>
    <xf numFmtId="178" fontId="3" fillId="0" borderId="10" xfId="3" applyNumberFormat="1" applyFont="1" applyBorder="1"/>
    <xf numFmtId="0" fontId="3" fillId="0" borderId="6" xfId="3" applyFont="1" applyBorder="1"/>
    <xf numFmtId="0" fontId="3" fillId="0" borderId="11" xfId="3" applyFont="1" applyBorder="1"/>
    <xf numFmtId="178" fontId="3" fillId="0" borderId="1" xfId="3" applyNumberFormat="1" applyFont="1" applyBorder="1"/>
    <xf numFmtId="178" fontId="3" fillId="0" borderId="2" xfId="3" applyNumberFormat="1" applyFont="1" applyBorder="1"/>
    <xf numFmtId="178" fontId="3" fillId="0" borderId="8" xfId="3" applyNumberFormat="1" applyFont="1" applyBorder="1"/>
    <xf numFmtId="2" fontId="3" fillId="0" borderId="0" xfId="3" applyNumberFormat="1" applyFont="1"/>
    <xf numFmtId="178" fontId="3" fillId="0" borderId="5" xfId="3" applyNumberFormat="1" applyFont="1" applyBorder="1"/>
    <xf numFmtId="178" fontId="3" fillId="0" borderId="6" xfId="3" applyNumberFormat="1" applyFont="1" applyBorder="1"/>
    <xf numFmtId="178" fontId="3" fillId="0" borderId="11" xfId="3" applyNumberFormat="1" applyFont="1" applyBorder="1"/>
    <xf numFmtId="179" fontId="3" fillId="0" borderId="0" xfId="3" applyNumberFormat="1" applyFont="1"/>
    <xf numFmtId="0" fontId="3" fillId="4" borderId="11" xfId="3" applyFont="1" applyFill="1" applyBorder="1"/>
  </cellXfs>
  <cellStyles count="4">
    <cellStyle name="Normal 2" xfId="2"/>
    <cellStyle name="普通" xfId="0" builtinId="0"/>
    <cellStyle name="普通 2" xfId="3"/>
    <cellStyle name="货币" xfId="1" builtinId="4"/>
  </cellStyles>
  <dxfs count="0"/>
  <tableStyles count="0" defaultTableStyle="TableStyleMedium9" defaultPivotStyle="PivotStyleMedium7"/>
  <colors>
    <mruColors>
      <color rgb="FFE6B8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26</xdr:row>
      <xdr:rowOff>114300</xdr:rowOff>
    </xdr:from>
    <xdr:to>
      <xdr:col>4</xdr:col>
      <xdr:colOff>25400</xdr:colOff>
      <xdr:row>35</xdr:row>
      <xdr:rowOff>25400</xdr:rowOff>
    </xdr:to>
    <xdr:sp macro="" textlink="">
      <xdr:nvSpPr>
        <xdr:cNvPr id="2" name="文本框 1"/>
        <xdr:cNvSpPr txBox="1"/>
      </xdr:nvSpPr>
      <xdr:spPr>
        <a:xfrm>
          <a:off x="88900" y="4572000"/>
          <a:ext cx="5219700" cy="1397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Answer:</a:t>
          </a:r>
        </a:p>
        <a:p>
          <a:endParaRPr lang="en-US" altLang="zh-CN" sz="1400"/>
        </a:p>
        <a:p>
          <a:r>
            <a:rPr lang="en-US" altLang="zh-CN" sz="1400"/>
            <a:t>The</a:t>
          </a:r>
          <a:r>
            <a:rPr lang="en-US" altLang="zh-CN" sz="1400" baseline="0"/>
            <a:t> optimal sulotion is to assign 12 ambulanes for District 1 and 8 ambulances for District 2. In this way, there will be 1 minute under the goal of Time 1 and 13 minutes under the goal of Time 2.</a:t>
          </a:r>
          <a:endParaRPr lang="en-US" altLang="zh-CN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24</xdr:row>
      <xdr:rowOff>127000</xdr:rowOff>
    </xdr:from>
    <xdr:to>
      <xdr:col>5</xdr:col>
      <xdr:colOff>12700</xdr:colOff>
      <xdr:row>35</xdr:row>
      <xdr:rowOff>152400</xdr:rowOff>
    </xdr:to>
    <xdr:sp macro="" textlink="">
      <xdr:nvSpPr>
        <xdr:cNvPr id="2" name="文本框 1"/>
        <xdr:cNvSpPr txBox="1"/>
      </xdr:nvSpPr>
      <xdr:spPr>
        <a:xfrm>
          <a:off x="63500" y="4254500"/>
          <a:ext cx="5981700" cy="1841500"/>
        </a:xfrm>
        <a:prstGeom prst="rect">
          <a:avLst/>
        </a:prstGeom>
        <a:solidFill>
          <a:srgbClr val="F4B18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Answer:</a:t>
          </a:r>
        </a:p>
        <a:p>
          <a:endParaRPr lang="en-US" altLang="zh-CN" sz="1400"/>
        </a:p>
        <a:p>
          <a:r>
            <a:rPr lang="en-US" altLang="zh-CN" sz="1400"/>
            <a:t>When</a:t>
          </a:r>
          <a:r>
            <a:rPr lang="en-US" altLang="zh-CN" sz="1400" baseline="0"/>
            <a:t> the goal 2 has the highest priority, then goal 3 and then goal 1, the best possible solution is to assign 12 ambulances for District 1 and 12 ambulances for District 2 and the budget is $20,000.  There will be 1 minute under the goal of Time 1 and 3 minutes under the goal of Time 2.</a:t>
          </a:r>
        </a:p>
        <a:p>
          <a:r>
            <a:rPr lang="en-US" altLang="zh-CN" sz="1400" baseline="0"/>
            <a:t>As the goal 2 has the hightest priority, the number of ambulances assigned to District 2 increases by 4.</a:t>
          </a:r>
          <a:endParaRPr lang="en-US" altLang="zh-CN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31</xdr:row>
      <xdr:rowOff>63500</xdr:rowOff>
    </xdr:from>
    <xdr:to>
      <xdr:col>9</xdr:col>
      <xdr:colOff>622300</xdr:colOff>
      <xdr:row>55</xdr:row>
      <xdr:rowOff>50800</xdr:rowOff>
    </xdr:to>
    <xdr:sp macro="" textlink="">
      <xdr:nvSpPr>
        <xdr:cNvPr id="2" name="文本框 1"/>
        <xdr:cNvSpPr txBox="1"/>
      </xdr:nvSpPr>
      <xdr:spPr>
        <a:xfrm>
          <a:off x="88900" y="5575300"/>
          <a:ext cx="7264400" cy="4254500"/>
        </a:xfrm>
        <a:prstGeom prst="rect">
          <a:avLst/>
        </a:prstGeom>
        <a:solidFill>
          <a:srgbClr val="F4B18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Answers:</a:t>
          </a:r>
        </a:p>
        <a:p>
          <a:endParaRPr lang="en-US" altLang="zh-CN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a. Firstly developing the normalized matrices for pairwise comparisons, then the weights generated by AHP is is 0.282839 on teaching, 0.643389 on research and 0.073772 on service. </a:t>
          </a:r>
        </a:p>
        <a:p>
          <a:r>
            <a:rPr lang="en-US" altLang="zh-CN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The weights means that pairwise comparison of professors on research is the most important thing, followed by pairwise comparisons of professor on teaching. Then I need to determine how well each professor scoes on each objective. The weighted score for the professor 1 is 0.450352 and the weighted score for the professor 2 is 0.549648 that is better than the professor 1. Thus, the professor 2 should recieve a bigger raise.</a:t>
          </a:r>
        </a:p>
        <a:p>
          <a:endParaRPr lang="en-US" altLang="zh-CN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b. AHP does not indicate how large a raise each professor should be given, because we do not know the professors' previous annual income. But the weight scores about each professor should be considered by school. </a:t>
          </a:r>
        </a:p>
        <a:p>
          <a:endParaRPr lang="en-US" altLang="zh-CN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c. The consistency index CI and RI are calculated in order to check for consistency. As the result illustrated, all the pairwise comparison matrices are sufficiently consistent: the CI/RI ratio (0.056476) is less than 0.10.</a:t>
          </a:r>
        </a:p>
        <a:p>
          <a:endParaRPr lang="zh-CN" altLang="en-US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9" sqref="A9"/>
    </sheetView>
  </sheetViews>
  <sheetFormatPr baseColWidth="10" defaultRowHeight="13" x14ac:dyDescent="0"/>
  <cols>
    <col min="1" max="1" width="16" customWidth="1"/>
    <col min="2" max="3" width="13.85546875" customWidth="1"/>
    <col min="4" max="4" width="15.7109375" customWidth="1"/>
    <col min="5" max="5" width="11.140625" bestFit="1" customWidth="1"/>
    <col min="7" max="7" width="11.140625" bestFit="1" customWidth="1"/>
    <col min="8" max="8" width="11.140625" customWidth="1"/>
    <col min="9" max="9" width="17.42578125" customWidth="1"/>
  </cols>
  <sheetData>
    <row r="1" spans="1:9">
      <c r="A1" s="1" t="s">
        <v>24</v>
      </c>
    </row>
    <row r="2" spans="1:9" ht="14">
      <c r="I2" s="8"/>
    </row>
    <row r="3" spans="1:9" ht="14">
      <c r="A3" s="1" t="s">
        <v>1</v>
      </c>
      <c r="I3" s="8"/>
    </row>
    <row r="4" spans="1:9" ht="14">
      <c r="A4" t="s">
        <v>2</v>
      </c>
      <c r="B4" s="3">
        <v>5000</v>
      </c>
      <c r="I4" s="8"/>
    </row>
    <row r="5" spans="1:9" ht="14">
      <c r="I5" s="8"/>
    </row>
    <row r="6" spans="1:9" ht="14">
      <c r="B6" t="s">
        <v>4</v>
      </c>
      <c r="C6" t="s">
        <v>5</v>
      </c>
      <c r="I6" s="8"/>
    </row>
    <row r="7" spans="1:9" ht="14">
      <c r="A7" t="s">
        <v>3</v>
      </c>
      <c r="B7" s="5">
        <v>12</v>
      </c>
      <c r="C7" s="5">
        <v>8</v>
      </c>
      <c r="I7" s="8"/>
    </row>
    <row r="8" spans="1:9" ht="14">
      <c r="I8" s="8"/>
    </row>
    <row r="9" spans="1:9" ht="14">
      <c r="B9" t="s">
        <v>4</v>
      </c>
      <c r="C9" t="s">
        <v>5</v>
      </c>
      <c r="I9" s="8"/>
    </row>
    <row r="10" spans="1:9" ht="14">
      <c r="A10" t="s">
        <v>7</v>
      </c>
      <c r="B10" s="4">
        <v>-3</v>
      </c>
      <c r="C10" s="4">
        <v>-4</v>
      </c>
      <c r="I10" s="8"/>
    </row>
    <row r="11" spans="1:9" ht="14">
      <c r="A11" t="s">
        <v>8</v>
      </c>
      <c r="B11" s="4">
        <v>40</v>
      </c>
      <c r="C11" s="4">
        <v>50</v>
      </c>
      <c r="I11" s="8"/>
    </row>
    <row r="12" spans="1:9" ht="14">
      <c r="A12" t="s">
        <v>6</v>
      </c>
      <c r="B12">
        <f>B11+B10*B7</f>
        <v>4</v>
      </c>
      <c r="C12">
        <f>C11+C10*C7</f>
        <v>18</v>
      </c>
      <c r="I12" s="8"/>
    </row>
    <row r="13" spans="1:9" ht="14">
      <c r="I13" s="8"/>
    </row>
    <row r="14" spans="1:9" ht="14">
      <c r="A14" s="1" t="s">
        <v>9</v>
      </c>
      <c r="B14" t="s">
        <v>12</v>
      </c>
      <c r="C14" t="s">
        <v>15</v>
      </c>
      <c r="D14" t="s">
        <v>16</v>
      </c>
      <c r="E14" t="s">
        <v>17</v>
      </c>
      <c r="G14" t="s">
        <v>14</v>
      </c>
      <c r="I14" s="8"/>
    </row>
    <row r="15" spans="1:9">
      <c r="A15" t="s">
        <v>21</v>
      </c>
      <c r="B15">
        <f>B4*(B7+C7)</f>
        <v>100000</v>
      </c>
      <c r="C15" s="5">
        <v>0</v>
      </c>
      <c r="D15" s="5">
        <v>0</v>
      </c>
      <c r="E15" s="2">
        <f>B15+C15-D15</f>
        <v>100000</v>
      </c>
      <c r="F15" s="6" t="s">
        <v>13</v>
      </c>
      <c r="G15" s="7">
        <v>100000</v>
      </c>
      <c r="H15" s="9"/>
    </row>
    <row r="16" spans="1:9">
      <c r="A16" t="s">
        <v>10</v>
      </c>
      <c r="B16">
        <f>B12</f>
        <v>4</v>
      </c>
      <c r="C16" s="5">
        <v>0.99999999999999678</v>
      </c>
      <c r="D16" s="5">
        <v>0</v>
      </c>
      <c r="E16">
        <f t="shared" ref="E16:E17" si="0">B16+C16-D16</f>
        <v>4.9999999999999964</v>
      </c>
      <c r="F16" s="6" t="s">
        <v>13</v>
      </c>
      <c r="G16" s="4">
        <v>5</v>
      </c>
      <c r="H16" s="10"/>
    </row>
    <row r="17" spans="1:8">
      <c r="A17" t="s">
        <v>11</v>
      </c>
      <c r="B17">
        <f>C12</f>
        <v>18</v>
      </c>
      <c r="C17" s="5">
        <v>0</v>
      </c>
      <c r="D17" s="5">
        <v>13</v>
      </c>
      <c r="E17">
        <f>B17+C17-D17</f>
        <v>5</v>
      </c>
      <c r="F17" s="6" t="s">
        <v>13</v>
      </c>
      <c r="G17" s="4">
        <v>5</v>
      </c>
      <c r="H17" s="10"/>
    </row>
    <row r="19" spans="1:8">
      <c r="A19" s="1" t="s">
        <v>18</v>
      </c>
    </row>
    <row r="20" spans="1:8">
      <c r="B20" t="s">
        <v>19</v>
      </c>
      <c r="D20" t="s">
        <v>20</v>
      </c>
      <c r="E20" s="12" t="s">
        <v>23</v>
      </c>
    </row>
    <row r="21" spans="1:8">
      <c r="A21" t="s">
        <v>21</v>
      </c>
      <c r="B21">
        <f>D15</f>
        <v>0</v>
      </c>
      <c r="C21" s="6" t="s">
        <v>22</v>
      </c>
      <c r="D21" s="4">
        <v>0</v>
      </c>
      <c r="E21">
        <v>1</v>
      </c>
    </row>
    <row r="22" spans="1:8">
      <c r="A22" t="s">
        <v>10</v>
      </c>
      <c r="B22">
        <f t="shared" ref="B22:B23" si="1">D16</f>
        <v>0</v>
      </c>
      <c r="C22" s="6" t="s">
        <v>22</v>
      </c>
      <c r="D22" s="4">
        <v>0</v>
      </c>
      <c r="E22">
        <v>2</v>
      </c>
    </row>
    <row r="23" spans="1:8">
      <c r="A23" t="s">
        <v>11</v>
      </c>
      <c r="B23" s="11">
        <f t="shared" si="1"/>
        <v>13</v>
      </c>
      <c r="C23" s="6" t="s">
        <v>22</v>
      </c>
      <c r="D23" s="4">
        <v>100</v>
      </c>
      <c r="E23">
        <v>3</v>
      </c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C31" sqref="C31"/>
    </sheetView>
  </sheetViews>
  <sheetFormatPr baseColWidth="10" defaultRowHeight="13" x14ac:dyDescent="0"/>
  <cols>
    <col min="1" max="1" width="14.140625" customWidth="1"/>
    <col min="2" max="3" width="13.85546875" customWidth="1"/>
    <col min="4" max="4" width="14.85546875" customWidth="1"/>
    <col min="5" max="5" width="11.140625" bestFit="1" customWidth="1"/>
    <col min="7" max="7" width="11.140625" bestFit="1" customWidth="1"/>
    <col min="8" max="8" width="11.140625" customWidth="1"/>
    <col min="9" max="9" width="17.42578125" customWidth="1"/>
  </cols>
  <sheetData>
    <row r="1" spans="1:9">
      <c r="A1" s="1" t="s">
        <v>0</v>
      </c>
    </row>
    <row r="2" spans="1:9" ht="14">
      <c r="I2" s="8"/>
    </row>
    <row r="3" spans="1:9" ht="14">
      <c r="A3" s="1" t="s">
        <v>1</v>
      </c>
      <c r="I3" s="8"/>
    </row>
    <row r="4" spans="1:9" ht="14">
      <c r="A4" t="s">
        <v>2</v>
      </c>
      <c r="B4" s="3">
        <v>5000</v>
      </c>
      <c r="I4" s="8"/>
    </row>
    <row r="5" spans="1:9" ht="14">
      <c r="I5" s="8"/>
    </row>
    <row r="6" spans="1:9" ht="14">
      <c r="B6" t="s">
        <v>4</v>
      </c>
      <c r="C6" t="s">
        <v>5</v>
      </c>
      <c r="I6" s="8"/>
    </row>
    <row r="7" spans="1:9" ht="14">
      <c r="A7" t="s">
        <v>3</v>
      </c>
      <c r="B7" s="5">
        <v>12</v>
      </c>
      <c r="C7" s="5">
        <v>12</v>
      </c>
      <c r="I7" s="8"/>
    </row>
    <row r="8" spans="1:9" ht="14">
      <c r="I8" s="8"/>
    </row>
    <row r="9" spans="1:9" ht="14">
      <c r="B9" t="s">
        <v>4</v>
      </c>
      <c r="C9" t="s">
        <v>5</v>
      </c>
      <c r="I9" s="8"/>
    </row>
    <row r="10" spans="1:9" ht="14">
      <c r="A10" t="s">
        <v>7</v>
      </c>
      <c r="B10" s="4">
        <v>-3</v>
      </c>
      <c r="C10" s="4">
        <v>-4</v>
      </c>
      <c r="I10" s="8"/>
    </row>
    <row r="11" spans="1:9" ht="14">
      <c r="A11" t="s">
        <v>8</v>
      </c>
      <c r="B11" s="4">
        <v>40</v>
      </c>
      <c r="C11" s="4">
        <v>50</v>
      </c>
      <c r="I11" s="8"/>
    </row>
    <row r="12" spans="1:9" ht="14">
      <c r="A12" t="s">
        <v>6</v>
      </c>
      <c r="B12">
        <f>B11+B10*B7</f>
        <v>4</v>
      </c>
      <c r="C12">
        <f>C11+C10*C7</f>
        <v>2</v>
      </c>
      <c r="I12" s="8"/>
    </row>
    <row r="13" spans="1:9" ht="14">
      <c r="I13" s="8"/>
    </row>
    <row r="14" spans="1:9" ht="14">
      <c r="A14" s="1" t="s">
        <v>9</v>
      </c>
      <c r="B14" t="s">
        <v>12</v>
      </c>
      <c r="C14" t="s">
        <v>15</v>
      </c>
      <c r="D14" t="s">
        <v>16</v>
      </c>
      <c r="E14" t="s">
        <v>17</v>
      </c>
      <c r="G14" t="s">
        <v>14</v>
      </c>
      <c r="I14" s="8"/>
    </row>
    <row r="15" spans="1:9">
      <c r="A15" t="s">
        <v>21</v>
      </c>
      <c r="B15">
        <f>B4*(B7+C7)</f>
        <v>120000</v>
      </c>
      <c r="C15" s="5">
        <v>0</v>
      </c>
      <c r="D15" s="5">
        <v>20000</v>
      </c>
      <c r="E15" s="2">
        <f>B15+C15-D15</f>
        <v>100000</v>
      </c>
      <c r="F15" s="6" t="s">
        <v>13</v>
      </c>
      <c r="G15" s="7">
        <v>100000</v>
      </c>
      <c r="H15" s="9"/>
    </row>
    <row r="16" spans="1:9">
      <c r="A16" t="s">
        <v>10</v>
      </c>
      <c r="B16">
        <f>B12</f>
        <v>4</v>
      </c>
      <c r="C16" s="5">
        <v>0.99999999999999678</v>
      </c>
      <c r="D16" s="5">
        <v>0</v>
      </c>
      <c r="E16">
        <f t="shared" ref="E16:E17" si="0">B16+C16-D16</f>
        <v>4.9999999999999964</v>
      </c>
      <c r="F16" s="6" t="s">
        <v>13</v>
      </c>
      <c r="G16" s="4">
        <v>5</v>
      </c>
      <c r="H16" s="10"/>
    </row>
    <row r="17" spans="1:8">
      <c r="A17" t="s">
        <v>11</v>
      </c>
      <c r="B17">
        <f>C12</f>
        <v>2</v>
      </c>
      <c r="C17" s="5">
        <v>3.0000000000000009</v>
      </c>
      <c r="D17" s="5">
        <v>0</v>
      </c>
      <c r="E17">
        <f t="shared" si="0"/>
        <v>5.0000000000000009</v>
      </c>
      <c r="F17" s="6" t="s">
        <v>13</v>
      </c>
      <c r="G17" s="4">
        <v>5</v>
      </c>
      <c r="H17" s="10"/>
    </row>
    <row r="19" spans="1:8">
      <c r="A19" s="1" t="s">
        <v>18</v>
      </c>
    </row>
    <row r="20" spans="1:8">
      <c r="B20" t="s">
        <v>19</v>
      </c>
      <c r="D20" t="s">
        <v>20</v>
      </c>
      <c r="E20" s="12" t="s">
        <v>23</v>
      </c>
    </row>
    <row r="21" spans="1:8">
      <c r="A21" t="s">
        <v>21</v>
      </c>
      <c r="B21" s="11">
        <f>D15</f>
        <v>20000</v>
      </c>
      <c r="C21" s="6" t="s">
        <v>22</v>
      </c>
      <c r="D21" s="4">
        <v>1000000</v>
      </c>
      <c r="E21">
        <v>3</v>
      </c>
    </row>
    <row r="22" spans="1:8">
      <c r="A22" t="s">
        <v>10</v>
      </c>
      <c r="B22">
        <f t="shared" ref="B22" si="1">D16</f>
        <v>0</v>
      </c>
      <c r="C22" s="6" t="s">
        <v>22</v>
      </c>
      <c r="D22" s="4">
        <v>0</v>
      </c>
      <c r="E22">
        <v>1</v>
      </c>
    </row>
    <row r="23" spans="1:8">
      <c r="A23" t="s">
        <v>11</v>
      </c>
      <c r="B23" s="10">
        <f>D17</f>
        <v>0</v>
      </c>
      <c r="C23" s="6" t="s">
        <v>22</v>
      </c>
      <c r="D23" s="4">
        <v>0</v>
      </c>
      <c r="E23">
        <v>2</v>
      </c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34" sqref="E34"/>
    </sheetView>
  </sheetViews>
  <sheetFormatPr baseColWidth="10" defaultColWidth="7.5703125" defaultRowHeight="14" x14ac:dyDescent="0"/>
  <cols>
    <col min="1" max="1" width="9.28515625" style="14" customWidth="1"/>
    <col min="2" max="3" width="9.85546875" style="14" customWidth="1"/>
    <col min="4" max="4" width="8.85546875" style="14" customWidth="1"/>
    <col min="5" max="16384" width="7.5703125" style="14"/>
  </cols>
  <sheetData>
    <row r="1" spans="1:13">
      <c r="A1" s="13" t="s">
        <v>25</v>
      </c>
    </row>
    <row r="3" spans="1:13">
      <c r="A3" s="14" t="s">
        <v>26</v>
      </c>
      <c r="F3" s="13" t="s">
        <v>27</v>
      </c>
      <c r="J3" s="13" t="s">
        <v>28</v>
      </c>
      <c r="L3" s="13" t="s">
        <v>29</v>
      </c>
      <c r="M3" s="13" t="s">
        <v>30</v>
      </c>
    </row>
    <row r="4" spans="1:13">
      <c r="B4" s="15" t="s">
        <v>31</v>
      </c>
      <c r="C4" s="15" t="s">
        <v>32</v>
      </c>
      <c r="D4" s="15" t="s">
        <v>33</v>
      </c>
    </row>
    <row r="5" spans="1:13">
      <c r="A5" s="14" t="s">
        <v>31</v>
      </c>
      <c r="B5" s="16">
        <v>1</v>
      </c>
      <c r="C5" s="17">
        <v>0.33333333333333331</v>
      </c>
      <c r="D5" s="16">
        <v>5</v>
      </c>
      <c r="F5" s="18">
        <f>B5/SUM($B$5:$B$7)</f>
        <v>0.23809523809523808</v>
      </c>
      <c r="G5" s="19">
        <f>C5/SUM($C$5:$C$7)</f>
        <v>0.22580645161290325</v>
      </c>
      <c r="H5" s="20">
        <f>D5/SUM($D$5:$D$7)</f>
        <v>0.38461538461538464</v>
      </c>
      <c r="J5" s="21">
        <f>AVERAGE(F5:H5)</f>
        <v>0.28283902477450867</v>
      </c>
      <c r="L5" s="14">
        <f t="array" ref="L5:L7">MMULT(B5:D7,J5:J7)</f>
        <v>0.86616251132380162</v>
      </c>
      <c r="M5" s="14">
        <f>L5/J5</f>
        <v>3.062386854198579</v>
      </c>
    </row>
    <row r="6" spans="1:13">
      <c r="A6" s="14" t="s">
        <v>32</v>
      </c>
      <c r="B6" s="16">
        <v>3</v>
      </c>
      <c r="C6" s="16">
        <v>1</v>
      </c>
      <c r="D6" s="16">
        <v>7</v>
      </c>
      <c r="F6" s="22">
        <f t="shared" ref="F6:F7" si="0">B6/SUM($B$5:$B$7)</f>
        <v>0.7142857142857143</v>
      </c>
      <c r="G6" s="23">
        <f t="shared" ref="G6:G7" si="1">C6/SUM($C$5:$C$7)</f>
        <v>0.67741935483870974</v>
      </c>
      <c r="H6" s="24">
        <f t="shared" ref="H6:H7" si="2">D6/SUM($D$5:$D$7)</f>
        <v>0.53846153846153844</v>
      </c>
      <c r="J6" s="25">
        <f t="shared" ref="J6:J7" si="3">AVERAGE(F6:H6)</f>
        <v>0.64338886919532079</v>
      </c>
      <c r="L6" s="14">
        <v>2.0083106857300406</v>
      </c>
      <c r="M6" s="14">
        <f t="shared" ref="M6:M7" si="4">L6/J6</f>
        <v>3.1214569941842671</v>
      </c>
    </row>
    <row r="7" spans="1:13">
      <c r="A7" s="14" t="s">
        <v>33</v>
      </c>
      <c r="B7" s="17">
        <v>0.2</v>
      </c>
      <c r="C7" s="17">
        <v>0.14285714285714285</v>
      </c>
      <c r="D7" s="16">
        <v>1</v>
      </c>
      <c r="F7" s="26">
        <f t="shared" si="0"/>
        <v>4.7619047619047616E-2</v>
      </c>
      <c r="G7" s="27">
        <f t="shared" si="1"/>
        <v>9.6774193548387094E-2</v>
      </c>
      <c r="H7" s="28">
        <f t="shared" si="2"/>
        <v>7.6923076923076927E-2</v>
      </c>
      <c r="J7" s="29">
        <f t="shared" si="3"/>
        <v>7.3772106030170551E-2</v>
      </c>
      <c r="L7" s="14">
        <v>0.22225260658440382</v>
      </c>
      <c r="M7" s="14">
        <f t="shared" si="4"/>
        <v>3.0126916329799402</v>
      </c>
    </row>
    <row r="8" spans="1:13">
      <c r="L8" s="15" t="s">
        <v>34</v>
      </c>
      <c r="M8" s="14">
        <f>(AVERAGE(M5:M7)-3)/2</f>
        <v>3.2755913560464478E-2</v>
      </c>
    </row>
    <row r="9" spans="1:13">
      <c r="A9" s="14" t="s">
        <v>35</v>
      </c>
      <c r="F9" s="13"/>
      <c r="L9" s="15" t="s">
        <v>36</v>
      </c>
      <c r="M9" s="14">
        <f>M8/0.58</f>
        <v>5.6475713035283585E-2</v>
      </c>
    </row>
    <row r="10" spans="1:13">
      <c r="A10" s="14" t="s">
        <v>37</v>
      </c>
      <c r="F10" s="13" t="s">
        <v>27</v>
      </c>
    </row>
    <row r="11" spans="1:13">
      <c r="B11" s="15" t="s">
        <v>38</v>
      </c>
      <c r="C11" s="15" t="s">
        <v>39</v>
      </c>
    </row>
    <row r="12" spans="1:13">
      <c r="A12" s="14" t="s">
        <v>38</v>
      </c>
      <c r="B12" s="16">
        <v>1</v>
      </c>
      <c r="C12" s="16">
        <v>4</v>
      </c>
      <c r="F12" s="30">
        <f>B12/SUM($B$12:$B$13)</f>
        <v>0.8</v>
      </c>
      <c r="G12" s="31">
        <f>C12/SUM($C$12:$C$13)</f>
        <v>0.8</v>
      </c>
      <c r="J12" s="32">
        <f>AVERAGE(F12:G12)</f>
        <v>0.8</v>
      </c>
      <c r="L12" s="33">
        <f t="array" ref="L12:L13">MMULT(B12:C13,J12:J13)</f>
        <v>1.6</v>
      </c>
      <c r="M12" s="33">
        <f>L12/J12</f>
        <v>2</v>
      </c>
    </row>
    <row r="13" spans="1:13">
      <c r="A13" s="14" t="s">
        <v>39</v>
      </c>
      <c r="B13" s="17">
        <v>0.25</v>
      </c>
      <c r="C13" s="16">
        <v>1</v>
      </c>
      <c r="F13" s="34">
        <f>B13/SUM($B$12:$B$13)</f>
        <v>0.2</v>
      </c>
      <c r="G13" s="35">
        <f>C13/SUM($C$12:$C$13)</f>
        <v>0.2</v>
      </c>
      <c r="J13" s="36">
        <f>AVERAGE(F13:G13)</f>
        <v>0.2</v>
      </c>
      <c r="L13" s="33">
        <v>0.4</v>
      </c>
      <c r="M13" s="33">
        <f>L13/J13</f>
        <v>2</v>
      </c>
    </row>
    <row r="14" spans="1:13">
      <c r="L14" s="15" t="s">
        <v>34</v>
      </c>
      <c r="M14" s="14">
        <f>(AVERAGE(M12:M13)-2)/1</f>
        <v>0</v>
      </c>
    </row>
    <row r="15" spans="1:13">
      <c r="A15" s="14" t="s">
        <v>40</v>
      </c>
      <c r="F15" s="13" t="s">
        <v>27</v>
      </c>
    </row>
    <row r="16" spans="1:13">
      <c r="B16" s="15" t="s">
        <v>38</v>
      </c>
      <c r="C16" s="15" t="s">
        <v>39</v>
      </c>
    </row>
    <row r="17" spans="1:13">
      <c r="A17" s="14" t="s">
        <v>38</v>
      </c>
      <c r="B17" s="16">
        <v>1</v>
      </c>
      <c r="C17" s="17">
        <v>0.33333333333333331</v>
      </c>
      <c r="F17" s="30">
        <f>B17/SUM($B$17:$B$18)</f>
        <v>0.25</v>
      </c>
      <c r="G17" s="31">
        <f>C17/SUM($C$17:$C$18)</f>
        <v>0.25</v>
      </c>
      <c r="J17" s="32">
        <f>AVERAGE(F17:G17)</f>
        <v>0.25</v>
      </c>
      <c r="L17" s="33">
        <f t="array" ref="L17:L18">MMULT(B17:C18,J17:J18)</f>
        <v>0.5</v>
      </c>
      <c r="M17" s="33">
        <f>L17/J17</f>
        <v>2</v>
      </c>
    </row>
    <row r="18" spans="1:13">
      <c r="A18" s="14" t="s">
        <v>39</v>
      </c>
      <c r="B18" s="16">
        <v>3</v>
      </c>
      <c r="C18" s="16">
        <v>1</v>
      </c>
      <c r="F18" s="34">
        <f>B18/SUM($B$17:$B$18)</f>
        <v>0.75</v>
      </c>
      <c r="G18" s="35">
        <f>C18/SUM($C$17:$C$18)</f>
        <v>0.75</v>
      </c>
      <c r="J18" s="36">
        <f>AVERAGE(F18:G18)</f>
        <v>0.75</v>
      </c>
      <c r="L18" s="33">
        <v>1.5</v>
      </c>
      <c r="M18" s="33">
        <f>L18/J18</f>
        <v>2</v>
      </c>
    </row>
    <row r="19" spans="1:13">
      <c r="L19" s="15" t="s">
        <v>34</v>
      </c>
      <c r="M19" s="14">
        <f>(AVERAGE(M17:M18)-2)/1</f>
        <v>0</v>
      </c>
    </row>
    <row r="20" spans="1:13">
      <c r="A20" s="14" t="s">
        <v>41</v>
      </c>
      <c r="F20" s="13" t="s">
        <v>27</v>
      </c>
    </row>
    <row r="21" spans="1:13">
      <c r="B21" s="15" t="s">
        <v>38</v>
      </c>
      <c r="C21" s="15" t="s">
        <v>39</v>
      </c>
    </row>
    <row r="22" spans="1:13">
      <c r="A22" s="14" t="s">
        <v>38</v>
      </c>
      <c r="B22" s="16">
        <v>1</v>
      </c>
      <c r="C22" s="16">
        <v>6</v>
      </c>
      <c r="F22" s="18">
        <f>B22/SUM($B$22:$B$23)</f>
        <v>0.8571428571428571</v>
      </c>
      <c r="G22" s="20">
        <f>C22/SUM($C$22:$C$23)</f>
        <v>0.8571428571428571</v>
      </c>
      <c r="J22" s="21">
        <f>AVERAGE(F22:G22)</f>
        <v>0.8571428571428571</v>
      </c>
      <c r="L22" s="37">
        <f t="array" ref="L22:L23">MMULT(B22:C23,J22:J23)</f>
        <v>1.7142857142857142</v>
      </c>
      <c r="M22" s="33">
        <f>L22/J22</f>
        <v>2</v>
      </c>
    </row>
    <row r="23" spans="1:13">
      <c r="A23" s="14" t="s">
        <v>39</v>
      </c>
      <c r="B23" s="17">
        <v>0.16666666666666666</v>
      </c>
      <c r="C23" s="16">
        <v>1</v>
      </c>
      <c r="F23" s="26">
        <f>B23/SUM($B$22:$B$23)</f>
        <v>0.14285714285714285</v>
      </c>
      <c r="G23" s="28">
        <f>C23/SUM($C$22:$C$23)</f>
        <v>0.14285714285714285</v>
      </c>
      <c r="J23" s="29">
        <f>AVERAGE(F23:G23)</f>
        <v>0.14285714285714285</v>
      </c>
      <c r="L23" s="37">
        <v>0.2857142857142857</v>
      </c>
      <c r="M23" s="33">
        <f>L23/J23</f>
        <v>2</v>
      </c>
    </row>
    <row r="24" spans="1:13">
      <c r="L24" s="15" t="s">
        <v>34</v>
      </c>
      <c r="M24" s="14">
        <f>(AVERAGE(M22:M23)-2)/1</f>
        <v>0</v>
      </c>
    </row>
    <row r="25" spans="1:13">
      <c r="A25" s="13" t="s">
        <v>42</v>
      </c>
    </row>
    <row r="26" spans="1:13">
      <c r="A26" s="14" t="s">
        <v>43</v>
      </c>
    </row>
    <row r="27" spans="1:13">
      <c r="B27" s="14" t="s">
        <v>31</v>
      </c>
      <c r="C27" s="14" t="s">
        <v>32</v>
      </c>
      <c r="D27" s="14" t="s">
        <v>33</v>
      </c>
      <c r="F27" s="14" t="s">
        <v>44</v>
      </c>
    </row>
    <row r="28" spans="1:13">
      <c r="A28" s="14" t="s">
        <v>38</v>
      </c>
      <c r="B28" s="30">
        <f>J12</f>
        <v>0.8</v>
      </c>
      <c r="C28" s="19">
        <f>J17</f>
        <v>0.25</v>
      </c>
      <c r="D28" s="20">
        <f>J22</f>
        <v>0.8571428571428571</v>
      </c>
      <c r="F28" s="21">
        <f t="array" ref="F28:F29">MMULT(B28:D29,J5:J7)</f>
        <v>0.45035167085858335</v>
      </c>
    </row>
    <row r="29" spans="1:13">
      <c r="A29" s="14" t="s">
        <v>39</v>
      </c>
      <c r="B29" s="34">
        <f>J13</f>
        <v>0.2</v>
      </c>
      <c r="C29" s="27">
        <f>J18</f>
        <v>0.75</v>
      </c>
      <c r="D29" s="28">
        <f>J23</f>
        <v>0.14285714285714285</v>
      </c>
      <c r="F29" s="38">
        <v>0.5496483291414167</v>
      </c>
    </row>
  </sheetData>
  <phoneticPr fontId="5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Ch16Q2-a</vt:lpstr>
      <vt:lpstr>Ch16Q2-b</vt:lpstr>
      <vt:lpstr>Ch16Q25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Yingjun Pan</cp:lastModifiedBy>
  <dcterms:created xsi:type="dcterms:W3CDTF">2016-11-09T16:41:40Z</dcterms:created>
  <dcterms:modified xsi:type="dcterms:W3CDTF">2017-04-13T18:10:29Z</dcterms:modified>
</cp:coreProperties>
</file>