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15345" windowHeight="4845"/>
  </bookViews>
  <sheets>
    <sheet name="Ch7Q36" sheetId="2" r:id="rId1"/>
    <sheet name="STS_1" sheetId="3" r:id="rId2"/>
    <sheet name="Ch7Q50_a" sheetId="4" r:id="rId3"/>
    <sheet name="Ch7Q50_a_STS" sheetId="5" state="veryHidden" r:id="rId4"/>
    <sheet name="Ch7Q50_b" sheetId="8" r:id="rId5"/>
    <sheet name="Ch7Q50_c" sheetId="10" r:id="rId6"/>
    <sheet name="Ch7Q50_d" sheetId="12" r:id="rId7"/>
    <sheet name="Ch7_Q70_a" sheetId="13" r:id="rId8"/>
    <sheet name="Ch7_Q70_b" sheetId="14" r:id="rId9"/>
  </sheets>
  <externalReferences>
    <externalReference r:id="rId10"/>
  </externalReferences>
  <definedNames>
    <definedName name="Available" localSheetId="0">Ch7Q36!$D$22:$D$23</definedName>
    <definedName name="Available" localSheetId="2">Ch7Q50_a!$D$27:$D$28</definedName>
    <definedName name="Capital_hour">Ch7Q50_a!$C$13</definedName>
    <definedName name="ChartData" localSheetId="4">Ch7Q50_b!$K$5:$K$19</definedName>
    <definedName name="ChartData" localSheetId="5">Ch7Q50_c!$K$5:$K$19</definedName>
    <definedName name="ChartData" localSheetId="6">Ch7Q50_d!$K$5:$K$15</definedName>
    <definedName name="ChartData" localSheetId="1">STS_1!$K$5:$K$13</definedName>
    <definedName name="Effective_capacity" localSheetId="0">Ch7Q36!$B$18:$G$18</definedName>
    <definedName name="Effective_capacity" localSheetId="2">Ch7Q50_a!$B$23:$G$23</definedName>
    <definedName name="InputValues" localSheetId="4">Ch7Q50_b!$A$5:$A$19</definedName>
    <definedName name="InputValues" localSheetId="5">Ch7Q50_c!$A$5:$A$19</definedName>
    <definedName name="InputValues" localSheetId="6">Ch7Q50_d!$A$5:$A$15</definedName>
    <definedName name="InputValues" localSheetId="1">STS_1!$A$5:$A$13</definedName>
    <definedName name="Labor_hour">Ch7Q50_a!$B$13</definedName>
    <definedName name="OutputAddresses" localSheetId="4">Ch7Q50_b!$B$4:$D$4</definedName>
    <definedName name="OutputAddresses" localSheetId="5">Ch7Q50_c!$B$4:$D$4</definedName>
    <definedName name="OutputAddresses" localSheetId="6">Ch7Q50_d!$B$4:$D$4</definedName>
    <definedName name="OutputAddresses" localSheetId="1">STS_1!$B$4:$E$4</definedName>
    <definedName name="OutputValues" localSheetId="4">Ch7Q50_b!$B$5:$D$19</definedName>
    <definedName name="OutputValues" localSheetId="5">Ch7Q50_c!$B$5:$D$19</definedName>
    <definedName name="OutputValues" localSheetId="6">Ch7Q50_d!$B$5:$D$15</definedName>
    <definedName name="OutputValues" localSheetId="1">STS_1!$B$5:$E$13</definedName>
    <definedName name="Profit" localSheetId="0">Ch7Q36!$B$29</definedName>
    <definedName name="Profit" localSheetId="2">Ch7Q50_a!$B$34</definedName>
    <definedName name="Rent_equipment" localSheetId="0">Ch7Q36!$B$14:$G$14</definedName>
    <definedName name="Rent_equipment" localSheetId="2">Ch7Q50_a!$B$19:$G$19</definedName>
    <definedName name="Resource_used" localSheetId="0">Ch7Q36!$B$22:$B$23</definedName>
    <definedName name="Resource_used" localSheetId="2">Ch7Q50_a!$B$27:$B$28</definedName>
    <definedName name="solver_adj" localSheetId="7" hidden="1">Ch7_Q70_a!$C$6</definedName>
    <definedName name="solver_adj" localSheetId="8" hidden="1">Ch7_Q70_b!$C$6</definedName>
    <definedName name="solver_adj" localSheetId="0" hidden="1">Ch7Q36!$B$16:$E$16</definedName>
    <definedName name="solver_adj" localSheetId="2" hidden="1">Ch7Q50_a!$B$13:$C$13</definedName>
    <definedName name="solver_cvg" localSheetId="7" hidden="1">0.0001</definedName>
    <definedName name="solver_cvg" localSheetId="8" hidden="1">0.0001</definedName>
    <definedName name="solver_cvg" localSheetId="0" hidden="1">0.0001</definedName>
    <definedName name="solver_cvg" localSheetId="2" hidden="1">0.0001</definedName>
    <definedName name="solver_drv" localSheetId="7" hidden="1">2</definedName>
    <definedName name="solver_drv" localSheetId="8" hidden="1">1</definedName>
    <definedName name="solver_drv" localSheetId="0" hidden="1">1</definedName>
    <definedName name="solver_drv" localSheetId="2" hidden="1">1</definedName>
    <definedName name="solver_eng" localSheetId="7" hidden="1">1</definedName>
    <definedName name="solver_eng" localSheetId="8" hidden="1">1</definedName>
    <definedName name="solver_eng" localSheetId="0" hidden="1">1</definedName>
    <definedName name="solver_eng" localSheetId="2" hidden="1">1</definedName>
    <definedName name="solver_est" localSheetId="7" hidden="1">1</definedName>
    <definedName name="solver_est" localSheetId="8" hidden="1">1</definedName>
    <definedName name="solver_est" localSheetId="0" hidden="1">1</definedName>
    <definedName name="solver_est" localSheetId="2" hidden="1">1</definedName>
    <definedName name="solver_ibd" localSheetId="0" hidden="1">2</definedName>
    <definedName name="solver_ibd" localSheetId="2" hidden="1">2</definedName>
    <definedName name="solver_itr" localSheetId="7" hidden="1">2147483647</definedName>
    <definedName name="solver_itr" localSheetId="8" hidden="1">2147483647</definedName>
    <definedName name="solver_itr" localSheetId="0" hidden="1">100</definedName>
    <definedName name="solver_itr" localSheetId="2" hidden="1">100</definedName>
    <definedName name="solver_lhs1" localSheetId="7" hidden="1">Ch7_Q70_a!$B$11</definedName>
    <definedName name="solver_lhs1" localSheetId="0" hidden="1">Ch7Q36!$B$20</definedName>
    <definedName name="solver_lhs1" localSheetId="2" hidden="1">Ch7Q50_a!$B$9</definedName>
    <definedName name="solver_lhs2" localSheetId="0" hidden="1">Ch7Q36!$B$23</definedName>
    <definedName name="solver_lhs2" localSheetId="2" hidden="1">Ch7Q50_a!$B$28</definedName>
    <definedName name="solver_lhs3" localSheetId="0" hidden="1">Ch7Q36!$B$16:$G$16</definedName>
    <definedName name="solver_lhs3" localSheetId="2" hidden="1">Ch7Q50_a!$B$21:$G$21</definedName>
    <definedName name="solver_lhs4" localSheetId="0" hidden="1">Ch7Q36!$B$16:$F$16</definedName>
    <definedName name="solver_lhs4" localSheetId="2" hidden="1">Ch7Q50_a!$B$21:$F$21</definedName>
    <definedName name="solver_lin" localSheetId="0" hidden="1">2</definedName>
    <definedName name="solver_lin" localSheetId="2" hidden="1">2</definedName>
    <definedName name="solver_lva" localSheetId="0" hidden="1">2</definedName>
    <definedName name="solver_lva" localSheetId="2" hidden="1">2</definedName>
    <definedName name="solver_mip" localSheetId="7" hidden="1">2147483647</definedName>
    <definedName name="solver_mip" localSheetId="8" hidden="1">2147483647</definedName>
    <definedName name="solver_mip" localSheetId="0" hidden="1">5000</definedName>
    <definedName name="solver_mip" localSheetId="2" hidden="1">5000</definedName>
    <definedName name="solver_mni" localSheetId="7" hidden="1">30</definedName>
    <definedName name="solver_mni" localSheetId="8" hidden="1">30</definedName>
    <definedName name="solver_mni" localSheetId="0" hidden="1">30</definedName>
    <definedName name="solver_mni" localSheetId="2" hidden="1">30</definedName>
    <definedName name="solver_mrt" localSheetId="7" hidden="1">0.075</definedName>
    <definedName name="solver_mrt" localSheetId="8" hidden="1">0.075</definedName>
    <definedName name="solver_mrt" localSheetId="0" hidden="1">0.075</definedName>
    <definedName name="solver_mrt" localSheetId="2" hidden="1">0.075</definedName>
    <definedName name="solver_msl" localSheetId="7" hidden="1">2</definedName>
    <definedName name="solver_msl" localSheetId="8" hidden="1">2</definedName>
    <definedName name="solver_msl" localSheetId="0" hidden="1">2</definedName>
    <definedName name="solver_msl" localSheetId="2" hidden="1">2</definedName>
    <definedName name="solver_neg" localSheetId="7" hidden="1">1</definedName>
    <definedName name="solver_neg" localSheetId="8" hidden="1">1</definedName>
    <definedName name="solver_neg" localSheetId="0" hidden="1">1</definedName>
    <definedName name="solver_neg" localSheetId="2" hidden="1">1</definedName>
    <definedName name="solver_nod" localSheetId="7" hidden="1">2147483647</definedName>
    <definedName name="solver_nod" localSheetId="8" hidden="1">2147483647</definedName>
    <definedName name="solver_nod" localSheetId="0" hidden="1">5000</definedName>
    <definedName name="solver_nod" localSheetId="2" hidden="1">5000</definedName>
    <definedName name="solver_num" localSheetId="7" hidden="1">1</definedName>
    <definedName name="solver_num" localSheetId="8" hidden="1">0</definedName>
    <definedName name="solver_num" localSheetId="0" hidden="1">2</definedName>
    <definedName name="solver_num" localSheetId="2" hidden="1">1</definedName>
    <definedName name="solver_nwt" localSheetId="7" hidden="1">1</definedName>
    <definedName name="solver_nwt" localSheetId="8" hidden="1">1</definedName>
    <definedName name="solver_nwt" localSheetId="0" hidden="1">1</definedName>
    <definedName name="solver_nwt" localSheetId="2" hidden="1">1</definedName>
    <definedName name="solver_ofx" localSheetId="0" hidden="1">2</definedName>
    <definedName name="solver_ofx" localSheetId="2" hidden="1">2</definedName>
    <definedName name="solver_opt" localSheetId="7" hidden="1">Ch7_Q70_a!$C$7</definedName>
    <definedName name="solver_opt" localSheetId="8" hidden="1">Ch7_Q70_b!$B$10</definedName>
    <definedName name="solver_opt" localSheetId="0" hidden="1">Ch7Q36!$B$25</definedName>
    <definedName name="solver_opt" localSheetId="2" hidden="1">Ch7Q50_a!$B$15</definedName>
    <definedName name="solver_piv" localSheetId="0" hidden="1">0.000001</definedName>
    <definedName name="solver_piv" localSheetId="2" hidden="1">0.000001</definedName>
    <definedName name="solver_pre" localSheetId="7" hidden="1">0.000001</definedName>
    <definedName name="solver_pre" localSheetId="8" hidden="1">0.000001</definedName>
    <definedName name="solver_pre" localSheetId="0" hidden="1">0.000001</definedName>
    <definedName name="solver_pre" localSheetId="2" hidden="1">0.000001</definedName>
    <definedName name="solver_pro" localSheetId="0" hidden="1">2</definedName>
    <definedName name="solver_pro" localSheetId="2" hidden="1">2</definedName>
    <definedName name="solver_rbv" localSheetId="7" hidden="1">2</definedName>
    <definedName name="solver_rbv" localSheetId="8" hidden="1">1</definedName>
    <definedName name="solver_rbv" localSheetId="0" hidden="1">1</definedName>
    <definedName name="solver_rbv" localSheetId="2" hidden="1">2</definedName>
    <definedName name="solver_red" localSheetId="0" hidden="1">0.000001</definedName>
    <definedName name="solver_red" localSheetId="2" hidden="1">0.000001</definedName>
    <definedName name="solver_rel1" localSheetId="7" hidden="1">2</definedName>
    <definedName name="solver_rel1" localSheetId="0" hidden="1">2</definedName>
    <definedName name="solver_rel1" localSheetId="2" hidden="1">1</definedName>
    <definedName name="solver_rel2" localSheetId="0" hidden="1">3</definedName>
    <definedName name="solver_rel2" localSheetId="2" hidden="1">3</definedName>
    <definedName name="solver_rel3" localSheetId="0" hidden="1">1</definedName>
    <definedName name="solver_rel3" localSheetId="2" hidden="1">1</definedName>
    <definedName name="solver_rel4" localSheetId="0" hidden="1">1</definedName>
    <definedName name="solver_rel4" localSheetId="2" hidden="1">1</definedName>
    <definedName name="solver_reo" localSheetId="0" hidden="1">2</definedName>
    <definedName name="solver_reo" localSheetId="2" hidden="1">2</definedName>
    <definedName name="solver_rep" localSheetId="0" hidden="1">2</definedName>
    <definedName name="solver_rep" localSheetId="2" hidden="1">2</definedName>
    <definedName name="solver_rhs1" localSheetId="7" hidden="1">Ch7_Q70_a!$D$11</definedName>
    <definedName name="solver_rhs1" localSheetId="0" hidden="1">Ch7Q36!$D$20</definedName>
    <definedName name="solver_rhs1" localSheetId="2" hidden="1">Ch7Q50_a!$D$9</definedName>
    <definedName name="solver_rhs2" localSheetId="0" hidden="1">Ch7Q36!$D$23</definedName>
    <definedName name="solver_rhs2" localSheetId="2" hidden="1">Ch7Q50_a!$D$28</definedName>
    <definedName name="solver_rhs3" localSheetId="0" hidden="1">Ch7Q36!$B$18:$G$18</definedName>
    <definedName name="solver_rhs3" localSheetId="2" hidden="1">Ch7Q50_a!$B$23:$G$23</definedName>
    <definedName name="solver_rhs4" localSheetId="0" hidden="1">Effective_capacity</definedName>
    <definedName name="solver_rhs4" localSheetId="2" hidden="1">Effective_capacity</definedName>
    <definedName name="solver_rlx" localSheetId="7" hidden="1">2</definedName>
    <definedName name="solver_rlx" localSheetId="8" hidden="1">2</definedName>
    <definedName name="solver_rlx" localSheetId="0" hidden="1">2</definedName>
    <definedName name="solver_rlx" localSheetId="2" hidden="1">2</definedName>
    <definedName name="solver_rsd" localSheetId="7" hidden="1">0</definedName>
    <definedName name="solver_rsd" localSheetId="8" hidden="1">0</definedName>
    <definedName name="solver_rsd" localSheetId="0" hidden="1">0</definedName>
    <definedName name="solver_rsd" localSheetId="2" hidden="1">0</definedName>
    <definedName name="solver_scl" localSheetId="7" hidden="1">2</definedName>
    <definedName name="solver_scl" localSheetId="8" hidden="1">1</definedName>
    <definedName name="solver_scl" localSheetId="0" hidden="1">2</definedName>
    <definedName name="solver_scl" localSheetId="2" hidden="1">2</definedName>
    <definedName name="solver_sho" localSheetId="7" hidden="1">2</definedName>
    <definedName name="solver_sho" localSheetId="8" hidden="1">2</definedName>
    <definedName name="solver_sho" localSheetId="0" hidden="1">2</definedName>
    <definedName name="solver_sho" localSheetId="2" hidden="1">2</definedName>
    <definedName name="solver_ssz" localSheetId="7" hidden="1">100</definedName>
    <definedName name="solver_ssz" localSheetId="8" hidden="1">100</definedName>
    <definedName name="solver_ssz" localSheetId="0" hidden="1">100</definedName>
    <definedName name="solver_ssz" localSheetId="2" hidden="1">100</definedName>
    <definedName name="solver_std" localSheetId="0" hidden="1">1</definedName>
    <definedName name="solver_std" localSheetId="2" hidden="1">1</definedName>
    <definedName name="solver_tim" localSheetId="7" hidden="1">2147483647</definedName>
    <definedName name="solver_tim" localSheetId="8" hidden="1">2147483647</definedName>
    <definedName name="solver_tim" localSheetId="0" hidden="1">100</definedName>
    <definedName name="solver_tim" localSheetId="2" hidden="1">100</definedName>
    <definedName name="solver_tol" localSheetId="7" hidden="1">0.01</definedName>
    <definedName name="solver_tol" localSheetId="8" hidden="1">0.01</definedName>
    <definedName name="solver_tol" localSheetId="0" hidden="1">0</definedName>
    <definedName name="solver_tol" localSheetId="2" hidden="1">0</definedName>
    <definedName name="solver_typ" localSheetId="7" hidden="1">1</definedName>
    <definedName name="solver_typ" localSheetId="8" hidden="1">2</definedName>
    <definedName name="solver_typ" localSheetId="0" hidden="1">2</definedName>
    <definedName name="solver_typ" localSheetId="2" hidden="1">1</definedName>
    <definedName name="solver_val" localSheetId="7" hidden="1">0</definedName>
    <definedName name="solver_val" localSheetId="8" hidden="1">0</definedName>
    <definedName name="solver_val" localSheetId="0" hidden="1">0</definedName>
    <definedName name="solver_val" localSheetId="2" hidden="1">0</definedName>
    <definedName name="solver_ver" localSheetId="7" hidden="1">3</definedName>
    <definedName name="solver_ver" localSheetId="8" hidden="1">3</definedName>
    <definedName name="solver_ver" localSheetId="0" hidden="1">2</definedName>
    <definedName name="solver_ver" localSheetId="2" hidden="1">3</definedName>
    <definedName name="Total_number">Ch7Q50_a!$B$15</definedName>
    <definedName name="Units_produced" localSheetId="0">Ch7Q36!$B$16:$G$16</definedName>
    <definedName name="Units_produced" localSheetId="2">Ch7Q50_a!$B$21:$G$21</definedName>
  </definedNames>
  <calcPr calcId="152511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4" l="1"/>
  <c r="B6" i="14"/>
  <c r="B11" i="13"/>
  <c r="B6" i="13"/>
  <c r="C7" i="13"/>
  <c r="D11" i="13" s="1"/>
  <c r="K1" i="12"/>
  <c r="K15" i="12"/>
  <c r="K14" i="12"/>
  <c r="K13" i="12"/>
  <c r="K12" i="12"/>
  <c r="K11" i="12"/>
  <c r="K10" i="12"/>
  <c r="K9" i="12"/>
  <c r="K8" i="12"/>
  <c r="K7" i="12"/>
  <c r="K6" i="12"/>
  <c r="K5" i="12"/>
  <c r="J4" i="12"/>
  <c r="K1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J4" i="10"/>
  <c r="K1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J4" i="8"/>
  <c r="B15" i="4"/>
  <c r="C6" i="4"/>
  <c r="B6" i="4"/>
  <c r="B10" i="14" l="1"/>
  <c r="B9" i="4"/>
  <c r="K13" i="3"/>
  <c r="K12" i="3"/>
  <c r="K11" i="3"/>
  <c r="K10" i="3"/>
  <c r="K9" i="3"/>
  <c r="K8" i="3"/>
  <c r="K7" i="3"/>
  <c r="K6" i="3"/>
  <c r="K5" i="3"/>
  <c r="J4" i="3"/>
  <c r="K1" i="3"/>
  <c r="H9" i="2"/>
  <c r="I9" i="2"/>
  <c r="B25" i="2" s="1" a="1"/>
  <c r="B25" i="2" s="1"/>
  <c r="B26" i="2" s="1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B20" i="2"/>
  <c r="B23" i="2"/>
</calcChain>
</file>

<file path=xl/comments1.xml><?xml version="1.0" encoding="utf-8"?>
<comments xmlns="http://schemas.openxmlformats.org/spreadsheetml/2006/main">
  <authors>
    <author>yingjunpan</author>
  </authors>
  <commentList>
    <comment ref="B5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comments2.xml><?xml version="1.0" encoding="utf-8"?>
<comments xmlns="http://schemas.openxmlformats.org/spreadsheetml/2006/main">
  <authors>
    <author>yingjunpan</author>
  </authors>
  <commentList>
    <comment ref="B5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comments3.xml><?xml version="1.0" encoding="utf-8"?>
<comments xmlns="http://schemas.openxmlformats.org/spreadsheetml/2006/main">
  <authors>
    <author>yingjunpan</author>
  </authors>
  <commentList>
    <comment ref="B5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Solver converged in probability to a global solution.</t>
        </r>
      </text>
    </comment>
  </commentList>
</comments>
</file>

<file path=xl/sharedStrings.xml><?xml version="1.0" encoding="utf-8"?>
<sst xmlns="http://schemas.openxmlformats.org/spreadsheetml/2006/main" count="118" uniqueCount="71">
  <si>
    <t>Actual_return</t>
  </si>
  <si>
    <t xml:space="preserve">Portfolio_stdev </t>
  </si>
  <si>
    <t>Units_produced_4</t>
  </si>
  <si>
    <t>Units_produced_3</t>
  </si>
  <si>
    <t>Units_produced_2</t>
  </si>
  <si>
    <t>Units_produced_1</t>
  </si>
  <si>
    <t>Expected_return</t>
  </si>
  <si>
    <t>Portfolio stdev</t>
  </si>
  <si>
    <t>Portfolio variance</t>
  </si>
  <si>
    <t>&gt;=</t>
  </si>
  <si>
    <t>Required return</t>
  </si>
  <si>
    <t>Actual return</t>
  </si>
  <si>
    <t>Constraint on expected portfolio return</t>
  </si>
  <si>
    <t>=</t>
  </si>
  <si>
    <t>Required value</t>
  </si>
  <si>
    <t>Total invested</t>
  </si>
  <si>
    <t>Constraint in investing everything</t>
  </si>
  <si>
    <t>Fractions to invest</t>
  </si>
  <si>
    <t>Stock 4</t>
  </si>
  <si>
    <t>Stock 3</t>
  </si>
  <si>
    <t>Stock 2</t>
  </si>
  <si>
    <t>Stock 1</t>
  </si>
  <si>
    <t>Investment decisions</t>
  </si>
  <si>
    <t>Covariances</t>
  </si>
  <si>
    <t>Correlations</t>
  </si>
  <si>
    <t>StDev of return</t>
  </si>
  <si>
    <t>Mean return</t>
  </si>
  <si>
    <t>Stock input data</t>
  </si>
  <si>
    <t>Portfolio selection model</t>
  </si>
  <si>
    <t>Oneway analysis for Solver model in Model worksheet</t>
  </si>
  <si>
    <t>Required_return (cell $D$23) values along side, output cell(s) along top</t>
  </si>
  <si>
    <t>Data for chart</t>
  </si>
  <si>
    <t>Stock_1</t>
  </si>
  <si>
    <t>Stock_2</t>
  </si>
  <si>
    <t>Stock_3</t>
  </si>
  <si>
    <t>Stock_4</t>
  </si>
  <si>
    <t>Portfolio_stdev</t>
  </si>
  <si>
    <t xml:space="preserve">Purchasing Labor and Capital </t>
  </si>
  <si>
    <t>Labor</t>
  </si>
  <si>
    <t>Capital</t>
  </si>
  <si>
    <t>Unit cost</t>
  </si>
  <si>
    <t>Production cost</t>
  </si>
  <si>
    <t>Total cost</t>
  </si>
  <si>
    <t>&lt;=</t>
  </si>
  <si>
    <t>Production plan</t>
  </si>
  <si>
    <t xml:space="preserve">Labor </t>
  </si>
  <si>
    <t>Hours</t>
  </si>
  <si>
    <t>Total produced machines</t>
  </si>
  <si>
    <t>Constraint</t>
  </si>
  <si>
    <t>Input data</t>
  </si>
  <si>
    <t>Oneway analysis for Solver model in Ch7Q50_a worksheet</t>
  </si>
  <si>
    <t>Price of Labor (cell $B$5) values along side, output cell(s) along top</t>
  </si>
  <si>
    <t>$B$13:$C$13,$B$15</t>
  </si>
  <si>
    <t>Labor_hour</t>
  </si>
  <si>
    <t>Capital_hour</t>
  </si>
  <si>
    <t>Total_number</t>
  </si>
  <si>
    <t>$D$9</t>
  </si>
  <si>
    <t>money available</t>
  </si>
  <si>
    <t>money available (cell $D$9) values along side, output cell(s) along top</t>
  </si>
  <si>
    <t>Price of capital (cell $C$5) values along side, output cell(s) along top</t>
  </si>
  <si>
    <t>Morning commute optimization</t>
  </si>
  <si>
    <t>input data</t>
  </si>
  <si>
    <t>Train</t>
  </si>
  <si>
    <t>Car</t>
  </si>
  <si>
    <t>total</t>
  </si>
  <si>
    <t>Train time</t>
  </si>
  <si>
    <t>Car time</t>
  </si>
  <si>
    <t>minutes</t>
  </si>
  <si>
    <t># of people(in thousand)</t>
  </si>
  <si>
    <t>Objective to minimize</t>
  </si>
  <si>
    <t>Average travel time/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</si>
</sst>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164" formatCode="0.0000"/>
    <numFmt numFmtId="165" formatCode="0.000"/>
    <numFmt numFmtId="166" formatCode="0.00000"/>
    <numFmt numFmtId="167" formatCode="&quot;$&quot;#,##0"/>
    <numFmt numFmtId="168" formatCode="&quot;$&quot;#,##0_);[Red]\(&quot;$&quot;#,##0\)"/>
  </numFmts>
  <fonts count="8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charset val="134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/>
    <xf numFmtId="164" fontId="1" fillId="0" borderId="1" xfId="1" applyNumberFormat="1" applyBorder="1"/>
    <xf numFmtId="164" fontId="1" fillId="0" borderId="2" xfId="1" applyNumberFormat="1" applyBorder="1"/>
    <xf numFmtId="164" fontId="1" fillId="0" borderId="3" xfId="1" applyNumberFormat="1" applyBorder="1"/>
    <xf numFmtId="165" fontId="1" fillId="0" borderId="0" xfId="1" applyNumberFormat="1"/>
    <xf numFmtId="164" fontId="1" fillId="0" borderId="4" xfId="1" applyNumberFormat="1" applyBorder="1"/>
    <xf numFmtId="164" fontId="1" fillId="0" borderId="0" xfId="1" applyNumberFormat="1" applyBorder="1"/>
    <xf numFmtId="164" fontId="1" fillId="0" borderId="5" xfId="1" applyNumberFormat="1" applyBorder="1"/>
    <xf numFmtId="0" fontId="1" fillId="0" borderId="0" xfId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0" fontId="1" fillId="0" borderId="0" xfId="1" applyAlignment="1">
      <alignment horizontal="right" textRotation="90"/>
    </xf>
    <xf numFmtId="0" fontId="1" fillId="0" borderId="0" xfId="1" applyAlignment="1">
      <alignment textRotation="90"/>
    </xf>
    <xf numFmtId="166" fontId="1" fillId="0" borderId="0" xfId="1" applyNumberFormat="1"/>
    <xf numFmtId="166" fontId="1" fillId="2" borderId="0" xfId="1" applyNumberFormat="1" applyFill="1"/>
    <xf numFmtId="0" fontId="1" fillId="3" borderId="0" xfId="1" applyFill="1"/>
    <xf numFmtId="0" fontId="1" fillId="0" borderId="0" xfId="1" quotePrefix="1" applyAlignment="1">
      <alignment horizontal="center"/>
    </xf>
    <xf numFmtId="0" fontId="1" fillId="0" borderId="0" xfId="1" quotePrefix="1"/>
    <xf numFmtId="0" fontId="1" fillId="0" borderId="0" xfId="1" applyAlignment="1">
      <alignment horizontal="center"/>
    </xf>
    <xf numFmtId="164" fontId="1" fillId="0" borderId="0" xfId="1" applyNumberFormat="1"/>
    <xf numFmtId="0" fontId="3" fillId="0" borderId="0" xfId="1" applyFont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0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166" fontId="1" fillId="5" borderId="0" xfId="1" applyNumberFormat="1" applyFill="1"/>
    <xf numFmtId="0" fontId="4" fillId="0" borderId="0" xfId="1" applyFont="1"/>
    <xf numFmtId="0" fontId="1" fillId="6" borderId="0" xfId="1" applyFill="1" applyAlignment="1">
      <alignment textRotation="90"/>
    </xf>
    <xf numFmtId="167" fontId="1" fillId="3" borderId="0" xfId="1" applyNumberFormat="1" applyFill="1"/>
    <xf numFmtId="167" fontId="1" fillId="0" borderId="0" xfId="1" applyNumberFormat="1"/>
    <xf numFmtId="168" fontId="1" fillId="3" borderId="0" xfId="1" applyNumberFormat="1" applyFill="1"/>
    <xf numFmtId="1" fontId="1" fillId="2" borderId="0" xfId="1" applyNumberFormat="1" applyFill="1" applyAlignment="1">
      <alignment horizontal="center"/>
    </xf>
    <xf numFmtId="2" fontId="1" fillId="5" borderId="0" xfId="1" applyNumberFormat="1" applyFill="1"/>
    <xf numFmtId="49" fontId="0" fillId="0" borderId="0" xfId="0" applyNumberFormat="1"/>
    <xf numFmtId="0" fontId="5" fillId="0" borderId="0" xfId="0" applyFont="1"/>
    <xf numFmtId="167" fontId="0" fillId="0" borderId="0" xfId="0" applyNumberForma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6" fillId="0" borderId="0" xfId="0" applyFont="1"/>
    <xf numFmtId="2" fontId="0" fillId="0" borderId="8" xfId="0" applyNumberFormat="1" applyBorder="1"/>
    <xf numFmtId="2" fontId="0" fillId="0" borderId="7" xfId="0" applyNumberFormat="1" applyBorder="1"/>
    <xf numFmtId="1" fontId="0" fillId="0" borderId="6" xfId="0" applyNumberFormat="1" applyBorder="1"/>
    <xf numFmtId="2" fontId="0" fillId="0" borderId="5" xfId="0" applyNumberFormat="1" applyBorder="1"/>
    <xf numFmtId="2" fontId="0" fillId="0" borderId="0" xfId="0" applyNumberFormat="1" applyBorder="1"/>
    <xf numFmtId="1" fontId="0" fillId="0" borderId="4" xfId="0" applyNumberFormat="1" applyBorder="1"/>
    <xf numFmtId="2" fontId="0" fillId="0" borderId="3" xfId="0" applyNumberFormat="1" applyBorder="1"/>
    <xf numFmtId="2" fontId="0" fillId="0" borderId="2" xfId="0" applyNumberFormat="1" applyBorder="1"/>
    <xf numFmtId="1" fontId="0" fillId="0" borderId="1" xfId="0" applyNumberFormat="1" applyBorder="1"/>
    <xf numFmtId="6" fontId="0" fillId="0" borderId="0" xfId="0" applyNumberFormat="1"/>
    <xf numFmtId="0" fontId="0" fillId="4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Risk vs. Expected return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Ch7Q36!$F$29:$F$37</c:f>
              <c:numCache>
                <c:formatCode>0.0000</c:formatCode>
                <c:ptCount val="9"/>
                <c:pt idx="0">
                  <c:v>0.08</c:v>
                </c:pt>
                <c:pt idx="1">
                  <c:v>8.3220000000000002E-2</c:v>
                </c:pt>
                <c:pt idx="2">
                  <c:v>9.2100000000000001E-2</c:v>
                </c:pt>
                <c:pt idx="3">
                  <c:v>0.1036</c:v>
                </c:pt>
                <c:pt idx="4">
                  <c:v>0.11627999999999999</c:v>
                </c:pt>
                <c:pt idx="5">
                  <c:v>0.12978000000000001</c:v>
                </c:pt>
                <c:pt idx="6">
                  <c:v>0.14387</c:v>
                </c:pt>
                <c:pt idx="7">
                  <c:v>0.16077</c:v>
                </c:pt>
                <c:pt idx="8">
                  <c:v>0.2</c:v>
                </c:pt>
              </c:numCache>
            </c:numRef>
          </c:xVal>
          <c:yVal>
            <c:numRef>
              <c:f>Ch7Q36!$G$29:$G$37</c:f>
              <c:numCache>
                <c:formatCode>0.0000</c:formatCode>
                <c:ptCount val="9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150336"/>
        <c:axId val="415151120"/>
      </c:scatterChart>
      <c:valAx>
        <c:axId val="415150336"/>
        <c:scaling>
          <c:orientation val="minMax"/>
          <c:max val="0.21"/>
          <c:min val="0.0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 of return (risk)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415151120"/>
        <c:crosses val="autoZero"/>
        <c:crossBetween val="midCat"/>
        <c:majorUnit val="0.02"/>
      </c:valAx>
      <c:valAx>
        <c:axId val="415151120"/>
        <c:scaling>
          <c:orientation val="minMax"/>
          <c:max val="0.15"/>
          <c:min val="0.08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415150336"/>
        <c:crosses val="autoZero"/>
        <c:crossBetween val="midCat"/>
        <c:majorUnit val="0.0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Sensitivity of Portfolio_stdev to Required_return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STS_1!$A$5:$A$13</c:f>
              <c:numCache>
                <c:formatCode>0.000</c:formatCode>
                <c:ptCount val="9"/>
                <c:pt idx="0">
                  <c:v>0.10000000149011612</c:v>
                </c:pt>
                <c:pt idx="1">
                  <c:v>0.10500000417232513</c:v>
                </c:pt>
                <c:pt idx="2">
                  <c:v>0.10999999940395355</c:v>
                </c:pt>
                <c:pt idx="3">
                  <c:v>0.11500000208616257</c:v>
                </c:pt>
                <c:pt idx="4">
                  <c:v>0.12000000476837158</c:v>
                </c:pt>
                <c:pt idx="5">
                  <c:v>0.125</c:v>
                </c:pt>
                <c:pt idx="6">
                  <c:v>0.12999999523162842</c:v>
                </c:pt>
                <c:pt idx="7">
                  <c:v>0.13500000536441803</c:v>
                </c:pt>
                <c:pt idx="8">
                  <c:v>0.14000000059604645</c:v>
                </c:pt>
              </c:numCache>
            </c:numRef>
          </c:cat>
          <c:val>
            <c:numRef>
              <c:f>STS_1!$K$5:$K$13</c:f>
              <c:numCache>
                <c:formatCode>0.0000</c:formatCode>
                <c:ptCount val="9"/>
                <c:pt idx="0">
                  <c:v>0.08</c:v>
                </c:pt>
                <c:pt idx="1">
                  <c:v>8.3220000000000002E-2</c:v>
                </c:pt>
                <c:pt idx="2">
                  <c:v>9.2100000000000001E-2</c:v>
                </c:pt>
                <c:pt idx="3">
                  <c:v>0.1036</c:v>
                </c:pt>
                <c:pt idx="4">
                  <c:v>0.11627999999999999</c:v>
                </c:pt>
                <c:pt idx="5">
                  <c:v>0.12978000000000001</c:v>
                </c:pt>
                <c:pt idx="6">
                  <c:v>0.14387</c:v>
                </c:pt>
                <c:pt idx="7">
                  <c:v>0.16077</c:v>
                </c:pt>
                <c:pt idx="8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425480"/>
        <c:axId val="440430184"/>
      </c:lineChart>
      <c:catAx>
        <c:axId val="440425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Required_return ($D$23)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30184"/>
        <c:crosses val="autoZero"/>
        <c:auto val="1"/>
        <c:lblAlgn val="ctr"/>
        <c:lblOffset val="100"/>
        <c:noMultiLvlLbl val="0"/>
      </c:catAx>
      <c:valAx>
        <c:axId val="44043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2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Ch7Q50_b!$K$1</c:f>
          <c:strCache>
            <c:ptCount val="1"/>
            <c:pt idx="0">
              <c:v>Sensitivity of Labor_hour to Price of Labor</c:v>
            </c:pt>
          </c:strCache>
        </c:strRef>
      </c:tx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Ch7Q50_b!$A$5:$A$19</c:f>
              <c:numCache>
                <c:formatCode>"$"#,##0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Ch7Q50_b!$K$5:$K$19</c:f>
              <c:numCache>
                <c:formatCode>General</c:formatCode>
                <c:ptCount val="15"/>
                <c:pt idx="0">
                  <c:v>99999.98105954325</c:v>
                </c:pt>
                <c:pt idx="1">
                  <c:v>49999.995546741724</c:v>
                </c:pt>
                <c:pt idx="2">
                  <c:v>33333.333352689224</c:v>
                </c:pt>
                <c:pt idx="3">
                  <c:v>24999.999986877159</c:v>
                </c:pt>
                <c:pt idx="4">
                  <c:v>19999.999391070131</c:v>
                </c:pt>
                <c:pt idx="5">
                  <c:v>16666.666662662388</c:v>
                </c:pt>
                <c:pt idx="6">
                  <c:v>14285.714226347845</c:v>
                </c:pt>
                <c:pt idx="7">
                  <c:v>12499.999999911284</c:v>
                </c:pt>
                <c:pt idx="8">
                  <c:v>11111.111111482425</c:v>
                </c:pt>
                <c:pt idx="9">
                  <c:v>10000.000001376013</c:v>
                </c:pt>
                <c:pt idx="10">
                  <c:v>9090.8978868235517</c:v>
                </c:pt>
                <c:pt idx="11">
                  <c:v>8333.3328369348528</c:v>
                </c:pt>
                <c:pt idx="12">
                  <c:v>7692.2942140656469</c:v>
                </c:pt>
                <c:pt idx="13">
                  <c:v>7142.848132104883</c:v>
                </c:pt>
                <c:pt idx="14">
                  <c:v>6666.6666679919645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079040"/>
        <c:axId val="424683320"/>
      </c:lineChart>
      <c:catAx>
        <c:axId val="43307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of Labor ($B$5)</a:t>
                </a: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424683320"/>
        <c:crosses val="autoZero"/>
        <c:auto val="1"/>
        <c:lblAlgn val="ctr"/>
        <c:lblOffset val="100"/>
        <c:noMultiLvlLbl val="0"/>
      </c:catAx>
      <c:valAx>
        <c:axId val="42468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079040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Ch7Q50_c!$K$1</c:f>
          <c:strCache>
            <c:ptCount val="1"/>
            <c:pt idx="0">
              <c:v>Sensitivity of Labor_hour to Price of Labor</c:v>
            </c:pt>
          </c:strCache>
        </c:strRef>
      </c:tx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Ch7Q50_c!$A$5:$A$19</c:f>
              <c:numCache>
                <c:formatCode>"$"#,##0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Ch7Q50_c!$K$5:$K$19</c:f>
              <c:numCache>
                <c:formatCode>General</c:formatCode>
                <c:ptCount val="15"/>
                <c:pt idx="0">
                  <c:v>8333.3331930787099</c:v>
                </c:pt>
                <c:pt idx="1">
                  <c:v>8333.3333267850376</c:v>
                </c:pt>
                <c:pt idx="2">
                  <c:v>8333.3333302506526</c:v>
                </c:pt>
                <c:pt idx="3">
                  <c:v>8333.3333325181811</c:v>
                </c:pt>
                <c:pt idx="4">
                  <c:v>8333.3333326393185</c:v>
                </c:pt>
                <c:pt idx="5">
                  <c:v>8333.3333329917641</c:v>
                </c:pt>
                <c:pt idx="6">
                  <c:v>8333.3333329515535</c:v>
                </c:pt>
                <c:pt idx="7">
                  <c:v>8333.3333325166786</c:v>
                </c:pt>
                <c:pt idx="8">
                  <c:v>8333.3333340134614</c:v>
                </c:pt>
                <c:pt idx="9">
                  <c:v>8333.3333341149792</c:v>
                </c:pt>
                <c:pt idx="10">
                  <c:v>8333.3323876775103</c:v>
                </c:pt>
                <c:pt idx="11">
                  <c:v>8333.3313010925103</c:v>
                </c:pt>
                <c:pt idx="12">
                  <c:v>8333.3328489408304</c:v>
                </c:pt>
                <c:pt idx="13">
                  <c:v>8333.3331368768522</c:v>
                </c:pt>
                <c:pt idx="14">
                  <c:v>8333.3328369348528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685672"/>
        <c:axId val="424682144"/>
      </c:lineChart>
      <c:catAx>
        <c:axId val="42468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of Labor ($C$5)</a:t>
                </a: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424682144"/>
        <c:crosses val="autoZero"/>
        <c:auto val="1"/>
        <c:lblAlgn val="ctr"/>
        <c:lblOffset val="100"/>
        <c:noMultiLvlLbl val="0"/>
      </c:catAx>
      <c:valAx>
        <c:axId val="42468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685672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Ch7Q50_d!$K$1</c:f>
          <c:strCache>
            <c:ptCount val="1"/>
            <c:pt idx="0">
              <c:v>Sensitivity of Labor_hour to money available</c:v>
            </c:pt>
          </c:strCache>
        </c:strRef>
      </c:tx>
      <c:layout/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Ch7Q50_d!$A$5:$A$15</c:f>
              <c:numCache>
                <c:formatCode>"$"#,##0_);[Red]\("$"#,##0\)</c:formatCode>
                <c:ptCount val="11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</c:numCache>
            </c:numRef>
          </c:cat>
          <c:val>
            <c:numRef>
              <c:f>Ch7Q50_d!$K$5:$K$15</c:f>
              <c:numCache>
                <c:formatCode>General</c:formatCode>
                <c:ptCount val="11"/>
                <c:pt idx="0">
                  <c:v>5555.5552245783319</c:v>
                </c:pt>
                <c:pt idx="1">
                  <c:v>6111.1045758003629</c:v>
                </c:pt>
                <c:pt idx="2">
                  <c:v>6666.66626282786</c:v>
                </c:pt>
                <c:pt idx="3">
                  <c:v>7222.2222218326388</c:v>
                </c:pt>
                <c:pt idx="4">
                  <c:v>7777.777777480198</c:v>
                </c:pt>
                <c:pt idx="5">
                  <c:v>8333.3333335238967</c:v>
                </c:pt>
                <c:pt idx="6">
                  <c:v>8888.8888881085713</c:v>
                </c:pt>
                <c:pt idx="7">
                  <c:v>9444.444442937689</c:v>
                </c:pt>
                <c:pt idx="8">
                  <c:v>9999.9999975865048</c:v>
                </c:pt>
                <c:pt idx="9">
                  <c:v>10555.55555353441</c:v>
                </c:pt>
                <c:pt idx="10">
                  <c:v>11111.111109816711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257944"/>
        <c:axId val="444258336"/>
      </c:lineChart>
      <c:catAx>
        <c:axId val="444257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money available ($D$9)</a:t>
                </a:r>
              </a:p>
            </c:rich>
          </c:tx>
          <c:layout/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444258336"/>
        <c:crosses val="autoZero"/>
        <c:auto val="1"/>
        <c:lblAlgn val="ctr"/>
        <c:lblOffset val="100"/>
        <c:noMultiLvlLbl val="0"/>
      </c:catAx>
      <c:valAx>
        <c:axId val="44425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4257944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27</xdr:row>
      <xdr:rowOff>215900</xdr:rowOff>
    </xdr:from>
    <xdr:to>
      <xdr:col>14</xdr:col>
      <xdr:colOff>0</xdr:colOff>
      <xdr:row>37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38</xdr:row>
      <xdr:rowOff>95250</xdr:rowOff>
    </xdr:from>
    <xdr:to>
      <xdr:col>6</xdr:col>
      <xdr:colOff>361950</xdr:colOff>
      <xdr:row>43</xdr:row>
      <xdr:rowOff>171450</xdr:rowOff>
    </xdr:to>
    <xdr:sp macro="" textlink="">
      <xdr:nvSpPr>
        <xdr:cNvPr id="3" name="TextBox 2"/>
        <xdr:cNvSpPr txBox="1"/>
      </xdr:nvSpPr>
      <xdr:spPr>
        <a:xfrm>
          <a:off x="66675" y="8210550"/>
          <a:ext cx="5524500" cy="10287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Answer: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optimal solution is to put 36.79% of money in stock 1, 42.07% in stock 3, 21.14% in stock 4, and not invest stock 2 at all.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ranking of the riskiness of the stocks is 1, 4, 2, 3.  The stock 1 is the riskiest but also has the highest expected return.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16</xdr:row>
      <xdr:rowOff>63500</xdr:rowOff>
    </xdr:from>
    <xdr:to>
      <xdr:col>7</xdr:col>
      <xdr:colOff>774700</xdr:colOff>
      <xdr:row>33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69273</xdr:colOff>
      <xdr:row>16</xdr:row>
      <xdr:rowOff>155863</xdr:rowOff>
    </xdr:from>
    <xdr:to>
      <xdr:col>3</xdr:col>
      <xdr:colOff>753341</xdr:colOff>
      <xdr:row>21</xdr:row>
      <xdr:rowOff>69272</xdr:rowOff>
    </xdr:to>
    <xdr:sp macro="" textlink="">
      <xdr:nvSpPr>
        <xdr:cNvPr id="2" name="TextBox 1"/>
        <xdr:cNvSpPr txBox="1"/>
      </xdr:nvSpPr>
      <xdr:spPr>
        <a:xfrm>
          <a:off x="69273" y="3177886"/>
          <a:ext cx="4043795" cy="865909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The optimal solution is to</a:t>
          </a:r>
          <a:r>
            <a:rPr lang="en-US" sz="1100" baseline="0"/>
            <a:t> need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5555.56</a:t>
          </a:r>
          <a:r>
            <a:rPr lang="en-US"/>
            <a:t> hours for labor and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2222.22</a:t>
          </a:r>
          <a:r>
            <a:rPr lang="en-US"/>
            <a:t> for capital, and then the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maximum number of machines it can produce is 307.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20</xdr:row>
      <xdr:rowOff>0</xdr:rowOff>
    </xdr:from>
    <xdr:to>
      <xdr:col>18</xdr:col>
      <xdr:colOff>0</xdr:colOff>
      <xdr:row>35</xdr:row>
      <xdr:rowOff>0</xdr:rowOff>
    </xdr:to>
    <xdr:graphicFrame macro="">
      <xdr:nvGraphicFramePr>
        <xdr:cNvPr id="2" name="STS_2_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0</xdr:rowOff>
    </xdr:from>
    <xdr:to>
      <xdr:col>16</xdr:col>
      <xdr:colOff>0</xdr:colOff>
      <xdr:row>3</xdr:row>
      <xdr:rowOff>762000</xdr:rowOff>
    </xdr:to>
    <xdr:sp macro="" textlink="">
      <xdr:nvSpPr>
        <xdr:cNvPr id="3" name="TextBox 2"/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>
    <xdr:from>
      <xdr:col>0</xdr:col>
      <xdr:colOff>123825</xdr:colOff>
      <xdr:row>20</xdr:row>
      <xdr:rowOff>9525</xdr:rowOff>
    </xdr:from>
    <xdr:to>
      <xdr:col>7</xdr:col>
      <xdr:colOff>400050</xdr:colOff>
      <xdr:row>25</xdr:row>
      <xdr:rowOff>19050</xdr:rowOff>
    </xdr:to>
    <xdr:sp macro="" textlink="">
      <xdr:nvSpPr>
        <xdr:cNvPr id="4" name="TextBox 3"/>
        <xdr:cNvSpPr txBox="1"/>
      </xdr:nvSpPr>
      <xdr:spPr>
        <a:xfrm>
          <a:off x="123825" y="4533900"/>
          <a:ext cx="4543425" cy="9620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With the increase of  labor price for $1 to $15 with the increment</a:t>
          </a:r>
          <a:r>
            <a:rPr lang="en-US" sz="1100" baseline="0"/>
            <a:t> $1, the labor hours decreases; the capital hours is almost a </a:t>
          </a:r>
          <a:r>
            <a:rPr lang="en-US" altLang="zh-CN" sz="1100" baseline="0"/>
            <a:t>constant of 333.33 and the total number decreases.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20</xdr:row>
      <xdr:rowOff>0</xdr:rowOff>
    </xdr:from>
    <xdr:to>
      <xdr:col>18</xdr:col>
      <xdr:colOff>0</xdr:colOff>
      <xdr:row>35</xdr:row>
      <xdr:rowOff>0</xdr:rowOff>
    </xdr:to>
    <xdr:graphicFrame macro="">
      <xdr:nvGraphicFramePr>
        <xdr:cNvPr id="2" name="STS_3_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0</xdr:rowOff>
    </xdr:from>
    <xdr:to>
      <xdr:col>16</xdr:col>
      <xdr:colOff>0</xdr:colOff>
      <xdr:row>3</xdr:row>
      <xdr:rowOff>762000</xdr:rowOff>
    </xdr:to>
    <xdr:sp macro="" textlink="">
      <xdr:nvSpPr>
        <xdr:cNvPr id="3" name="TextBox 2"/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>
    <xdr:from>
      <xdr:col>0</xdr:col>
      <xdr:colOff>85725</xdr:colOff>
      <xdr:row>20</xdr:row>
      <xdr:rowOff>57150</xdr:rowOff>
    </xdr:from>
    <xdr:to>
      <xdr:col>7</xdr:col>
      <xdr:colOff>190500</xdr:colOff>
      <xdr:row>24</xdr:row>
      <xdr:rowOff>0</xdr:rowOff>
    </xdr:to>
    <xdr:sp macro="" textlink="">
      <xdr:nvSpPr>
        <xdr:cNvPr id="4" name="TextBox 3"/>
        <xdr:cNvSpPr txBox="1"/>
      </xdr:nvSpPr>
      <xdr:spPr>
        <a:xfrm>
          <a:off x="85725" y="4581525"/>
          <a:ext cx="4371975" cy="7048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with the capital price increase, the labor hours is a constant of 8333.33; while the capital hours and total number dreases.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0</xdr:colOff>
      <xdr:row>16</xdr:row>
      <xdr:rowOff>0</xdr:rowOff>
    </xdr:from>
    <xdr:to>
      <xdr:col>18</xdr:col>
      <xdr:colOff>0</xdr:colOff>
      <xdr:row>31</xdr:row>
      <xdr:rowOff>0</xdr:rowOff>
    </xdr:to>
    <xdr:graphicFrame macro="">
      <xdr:nvGraphicFramePr>
        <xdr:cNvPr id="2" name="STS_2_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0</xdr:colOff>
      <xdr:row>3</xdr:row>
      <xdr:rowOff>0</xdr:rowOff>
    </xdr:from>
    <xdr:to>
      <xdr:col>16</xdr:col>
      <xdr:colOff>0</xdr:colOff>
      <xdr:row>3</xdr:row>
      <xdr:rowOff>762000</xdr:rowOff>
    </xdr:to>
    <xdr:sp macro="" textlink="">
      <xdr:nvSpPr>
        <xdr:cNvPr id="3" name="TextBox 2"/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  <xdr:twoCellAnchor>
    <xdr:from>
      <xdr:col>0</xdr:col>
      <xdr:colOff>38100</xdr:colOff>
      <xdr:row>16</xdr:row>
      <xdr:rowOff>85725</xdr:rowOff>
    </xdr:from>
    <xdr:to>
      <xdr:col>6</xdr:col>
      <xdr:colOff>19050</xdr:colOff>
      <xdr:row>21</xdr:row>
      <xdr:rowOff>0</xdr:rowOff>
    </xdr:to>
    <xdr:sp macro="" textlink="">
      <xdr:nvSpPr>
        <xdr:cNvPr id="4" name="TextBox 3"/>
        <xdr:cNvSpPr txBox="1"/>
      </xdr:nvSpPr>
      <xdr:spPr>
        <a:xfrm>
          <a:off x="38100" y="3848100"/>
          <a:ext cx="3638550" cy="8667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With the increase of money</a:t>
          </a:r>
          <a:r>
            <a:rPr lang="en-US" sz="1100" baseline="0"/>
            <a:t> avaliable from $100000 to $200000, the labor hours decreases while the capital hours and total number increase.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180975</xdr:rowOff>
    </xdr:from>
    <xdr:to>
      <xdr:col>4</xdr:col>
      <xdr:colOff>600075</xdr:colOff>
      <xdr:row>16</xdr:row>
      <xdr:rowOff>38100</xdr:rowOff>
    </xdr:to>
    <xdr:sp macro="" textlink="">
      <xdr:nvSpPr>
        <xdr:cNvPr id="2" name="TextBox 1"/>
        <xdr:cNvSpPr txBox="1"/>
      </xdr:nvSpPr>
      <xdr:spPr>
        <a:xfrm>
          <a:off x="9525" y="2276475"/>
          <a:ext cx="3962400" cy="8096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When</a:t>
          </a:r>
          <a:r>
            <a:rPr lang="en-US" sz="1100" baseline="0"/>
            <a:t> 4 thousand people commute by car and 6 thousand people commute by train,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the average travel time by road equal to the travel time by train which is 40 mins.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11</xdr:row>
      <xdr:rowOff>180975</xdr:rowOff>
    </xdr:from>
    <xdr:to>
      <xdr:col>4</xdr:col>
      <xdr:colOff>9525</xdr:colOff>
      <xdr:row>16</xdr:row>
      <xdr:rowOff>180975</xdr:rowOff>
    </xdr:to>
    <xdr:sp macro="" textlink="">
      <xdr:nvSpPr>
        <xdr:cNvPr id="2" name="TextBox 1"/>
        <xdr:cNvSpPr txBox="1"/>
      </xdr:nvSpPr>
      <xdr:spPr>
        <a:xfrm>
          <a:off x="28575" y="2276475"/>
          <a:ext cx="3629025" cy="9525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Answer:</a:t>
          </a:r>
        </a:p>
        <a:p>
          <a:r>
            <a:rPr lang="en-US" sz="1100"/>
            <a:t>If</a:t>
          </a:r>
          <a:r>
            <a:rPr lang="en-US" sz="1100" baseline="0"/>
            <a:t> 2000 people commute, to minimized the average travel time per person, there 2 thousand people commuting by cars and 18 thousand people commuting by train and the average travel time per person is 39 minutes.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M&amp;BIA/650/650%20HW/HW8/HWK%20week%238,%20Tingting%20DU,%20Ch7%20Q36%20Oct%2027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_STS"/>
      <sheetName val="Model 2_STS"/>
      <sheetName val="SolverTableSheet"/>
      <sheetName val="STS_1"/>
    </sheetNames>
    <sheetDataSet>
      <sheetData sheetId="0" refreshError="1"/>
      <sheetData sheetId="1" refreshError="1"/>
      <sheetData sheetId="2" refreshError="1"/>
      <sheetData sheetId="3">
        <row r="5">
          <cell r="A5">
            <v>0.10000000149011612</v>
          </cell>
          <cell r="K5">
            <v>0.08</v>
          </cell>
        </row>
        <row r="6">
          <cell r="A6">
            <v>0.10500000417232513</v>
          </cell>
          <cell r="K6">
            <v>8.3220000000000002E-2</v>
          </cell>
        </row>
        <row r="7">
          <cell r="A7">
            <v>0.10999999940395355</v>
          </cell>
          <cell r="K7">
            <v>9.2100000000000001E-2</v>
          </cell>
        </row>
        <row r="8">
          <cell r="A8">
            <v>0.11500000208616257</v>
          </cell>
          <cell r="K8">
            <v>0.1036</v>
          </cell>
        </row>
        <row r="9">
          <cell r="A9">
            <v>0.12000000476837158</v>
          </cell>
          <cell r="K9">
            <v>0.11627999999999999</v>
          </cell>
        </row>
        <row r="10">
          <cell r="A10">
            <v>0.125</v>
          </cell>
          <cell r="K10">
            <v>0.12978000000000001</v>
          </cell>
        </row>
        <row r="11">
          <cell r="A11">
            <v>0.12999999523162842</v>
          </cell>
          <cell r="K11">
            <v>0.14387</v>
          </cell>
        </row>
        <row r="12">
          <cell r="A12">
            <v>0.13500000536441803</v>
          </cell>
          <cell r="K12">
            <v>0.16077</v>
          </cell>
        </row>
        <row r="13">
          <cell r="A13">
            <v>0.14000000059604645</v>
          </cell>
          <cell r="K13">
            <v>0.2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workbookViewId="0">
      <selection activeCell="A8" sqref="A8"/>
    </sheetView>
  </sheetViews>
  <sheetFormatPr defaultColWidth="8.85546875" defaultRowHeight="15"/>
  <cols>
    <col min="1" max="1" width="18" style="1" customWidth="1"/>
    <col min="2" max="2" width="13.42578125" style="1" bestFit="1" customWidth="1"/>
    <col min="3" max="3" width="12" style="1" customWidth="1"/>
    <col min="4" max="4" width="13.140625" style="1" customWidth="1"/>
    <col min="5" max="5" width="13" style="1" customWidth="1"/>
    <col min="6" max="6" width="8.85546875" style="1"/>
    <col min="7" max="7" width="13.28515625" style="1" bestFit="1" customWidth="1"/>
    <col min="8" max="8" width="11.28515625" style="1" customWidth="1"/>
    <col min="9" max="9" width="11.7109375" style="1" customWidth="1"/>
    <col min="10" max="10" width="11" style="1" customWidth="1"/>
    <col min="11" max="11" width="11.140625" style="1" customWidth="1"/>
    <col min="12" max="16384" width="8.85546875" style="1"/>
  </cols>
  <sheetData>
    <row r="1" spans="1:13">
      <c r="A1" s="22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22" t="s">
        <v>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9"/>
      <c r="B4" s="9" t="s">
        <v>21</v>
      </c>
      <c r="C4" s="9" t="s">
        <v>20</v>
      </c>
      <c r="D4" s="9" t="s">
        <v>19</v>
      </c>
      <c r="E4" s="9" t="s">
        <v>18</v>
      </c>
      <c r="F4" s="9"/>
      <c r="G4" s="9"/>
      <c r="H4" s="9"/>
      <c r="I4" s="9"/>
      <c r="J4" s="9"/>
      <c r="K4" s="9"/>
      <c r="L4" s="9"/>
      <c r="M4" s="9"/>
    </row>
    <row r="5" spans="1:13">
      <c r="A5" s="9" t="s">
        <v>26</v>
      </c>
      <c r="B5" s="17">
        <v>0.14000000000000001</v>
      </c>
      <c r="C5" s="17">
        <v>0.11</v>
      </c>
      <c r="D5" s="17">
        <v>0.1</v>
      </c>
      <c r="E5" s="17">
        <v>0.125</v>
      </c>
      <c r="F5" s="9"/>
      <c r="G5" s="9"/>
      <c r="H5" s="9"/>
      <c r="I5" s="9"/>
      <c r="J5" s="9"/>
      <c r="K5" s="9"/>
      <c r="L5" s="9"/>
      <c r="M5" s="9"/>
    </row>
    <row r="6" spans="1:13">
      <c r="A6" s="9" t="s">
        <v>25</v>
      </c>
      <c r="B6" s="17">
        <v>0.2</v>
      </c>
      <c r="C6" s="17">
        <v>0.15</v>
      </c>
      <c r="D6" s="17">
        <v>0.08</v>
      </c>
      <c r="E6" s="17">
        <v>0.17499999999999999</v>
      </c>
      <c r="F6" s="9"/>
      <c r="G6" s="9"/>
      <c r="H6" s="9"/>
      <c r="I6" s="9"/>
      <c r="J6" s="9"/>
      <c r="K6" s="9"/>
      <c r="L6" s="9"/>
      <c r="M6" s="9"/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 t="s">
        <v>24</v>
      </c>
      <c r="B8" s="9" t="s">
        <v>21</v>
      </c>
      <c r="C8" s="9" t="s">
        <v>20</v>
      </c>
      <c r="D8" s="9" t="s">
        <v>19</v>
      </c>
      <c r="E8" s="9" t="s">
        <v>18</v>
      </c>
      <c r="F8" s="9"/>
      <c r="G8" s="9" t="s">
        <v>23</v>
      </c>
      <c r="H8" s="9" t="s">
        <v>21</v>
      </c>
      <c r="I8" s="9" t="s">
        <v>20</v>
      </c>
      <c r="J8" s="9" t="s">
        <v>19</v>
      </c>
      <c r="K8" s="9" t="s">
        <v>18</v>
      </c>
      <c r="L8" s="9"/>
      <c r="M8" s="9"/>
    </row>
    <row r="9" spans="1:13">
      <c r="A9" s="9" t="s">
        <v>21</v>
      </c>
      <c r="B9" s="17">
        <v>1</v>
      </c>
      <c r="C9" s="17">
        <v>0.6</v>
      </c>
      <c r="D9" s="17">
        <v>0.4</v>
      </c>
      <c r="E9" s="17">
        <v>0.3</v>
      </c>
      <c r="F9" s="9"/>
      <c r="G9" s="9" t="s">
        <v>21</v>
      </c>
      <c r="H9" s="31">
        <f>HLOOKUP( $G9,$B$4:$E$6,3)*B9*HLOOKUP(H$8,$B$4:$E$6,3)</f>
        <v>4.0000000000000008E-2</v>
      </c>
      <c r="I9" s="30">
        <f>HLOOKUP( $G9,$B$4:$E$6,3)*C9*HLOOKUP(I$8,$B$4:$E$6,3)</f>
        <v>1.7999999999999999E-2</v>
      </c>
      <c r="J9" s="30">
        <f>HLOOKUP( $G9,$B$4:$E$6,3)*D9*HLOOKUP(J$8,$B$4:$E$6,3)</f>
        <v>6.4000000000000012E-3</v>
      </c>
      <c r="K9" s="29">
        <f>HLOOKUP( $G9,$B$4:$E$6,3)*E9*HLOOKUP(K$8,$B$4:$E$6,3)</f>
        <v>1.0499999999999999E-2</v>
      </c>
      <c r="L9" s="9"/>
      <c r="M9" s="9"/>
    </row>
    <row r="10" spans="1:13">
      <c r="A10" s="9" t="s">
        <v>20</v>
      </c>
      <c r="B10" s="17">
        <v>0.6</v>
      </c>
      <c r="C10" s="17">
        <v>1</v>
      </c>
      <c r="D10" s="17">
        <v>0.7</v>
      </c>
      <c r="E10" s="17">
        <v>0.5</v>
      </c>
      <c r="F10" s="9"/>
      <c r="G10" s="9" t="s">
        <v>20</v>
      </c>
      <c r="H10" s="28">
        <f>HLOOKUP( $G10,$B$4:$E$6,3)*B10*HLOOKUP(H$8,$B$4:$E$6,3)</f>
        <v>1.7999999999999999E-2</v>
      </c>
      <c r="I10" s="27">
        <f>HLOOKUP( $G10,$B$4:$E$6,3)*C10*HLOOKUP(I$8,$B$4:$E$6,3)</f>
        <v>2.2499999999999999E-2</v>
      </c>
      <c r="J10" s="27">
        <f>HLOOKUP( $G10,$B$4:$E$6,3)*D10*HLOOKUP(J$8,$B$4:$E$6,3)</f>
        <v>8.3999999999999995E-3</v>
      </c>
      <c r="K10" s="26">
        <f>HLOOKUP( $G10,$B$4:$E$6,3)*E10*HLOOKUP(K$8,$B$4:$E$6,3)</f>
        <v>1.3125E-2</v>
      </c>
      <c r="L10" s="9"/>
      <c r="M10" s="9"/>
    </row>
    <row r="11" spans="1:13">
      <c r="A11" s="9" t="s">
        <v>19</v>
      </c>
      <c r="B11" s="17">
        <v>0.4</v>
      </c>
      <c r="C11" s="17">
        <v>0.7</v>
      </c>
      <c r="D11" s="17">
        <v>1</v>
      </c>
      <c r="E11" s="17">
        <v>0.8</v>
      </c>
      <c r="F11" s="9"/>
      <c r="G11" s="9" t="s">
        <v>19</v>
      </c>
      <c r="H11" s="28">
        <f>HLOOKUP( $G11,$B$4:$E$6,3)*B11*HLOOKUP(H$8,$B$4:$E$6,3)</f>
        <v>6.4000000000000003E-3</v>
      </c>
      <c r="I11" s="27">
        <f>HLOOKUP( $G11,$B$4:$E$6,3)*C11*HLOOKUP(I$8,$B$4:$E$6,3)</f>
        <v>8.3999999999999995E-3</v>
      </c>
      <c r="J11" s="27">
        <f>HLOOKUP( $G11,$B$4:$E$6,3)*D11*HLOOKUP(J$8,$B$4:$E$6,3)</f>
        <v>6.4000000000000003E-3</v>
      </c>
      <c r="K11" s="26">
        <f>HLOOKUP( $G11,$B$4:$E$6,3)*E11*HLOOKUP(K$8,$B$4:$E$6,3)</f>
        <v>1.12E-2</v>
      </c>
      <c r="L11" s="9"/>
      <c r="M11" s="9"/>
    </row>
    <row r="12" spans="1:13">
      <c r="A12" s="9" t="s">
        <v>18</v>
      </c>
      <c r="B12" s="17">
        <v>0.3</v>
      </c>
      <c r="C12" s="17">
        <v>0.5</v>
      </c>
      <c r="D12" s="17">
        <v>0.8</v>
      </c>
      <c r="E12" s="17">
        <v>1</v>
      </c>
      <c r="F12" s="9"/>
      <c r="G12" s="9" t="s">
        <v>18</v>
      </c>
      <c r="H12" s="25">
        <f>HLOOKUP( $G12,$B$4:$E$6,3)*B12*HLOOKUP(H$8,$B$4:$E$6,3)</f>
        <v>1.0500000000000001E-2</v>
      </c>
      <c r="I12" s="24">
        <f>HLOOKUP( $G12,$B$4:$E$6,3)*C12*HLOOKUP(I$8,$B$4:$E$6,3)</f>
        <v>1.3125E-2</v>
      </c>
      <c r="J12" s="24">
        <f>HLOOKUP( $G12,$B$4:$E$6,3)*D12*HLOOKUP(J$8,$B$4:$E$6,3)</f>
        <v>1.12E-2</v>
      </c>
      <c r="K12" s="23">
        <f>HLOOKUP( $G12,$B$4:$E$6,3)*E12*HLOOKUP(K$8,$B$4:$E$6,3)</f>
        <v>3.0624999999999996E-2</v>
      </c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22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 t="s">
        <v>21</v>
      </c>
      <c r="C15" s="9" t="s">
        <v>20</v>
      </c>
      <c r="D15" s="9" t="s">
        <v>19</v>
      </c>
      <c r="E15" s="9" t="s">
        <v>18</v>
      </c>
      <c r="F15" s="9"/>
      <c r="G15" s="9"/>
      <c r="H15" s="9"/>
      <c r="I15" s="9"/>
      <c r="J15" s="9"/>
      <c r="K15" s="9"/>
      <c r="L15" s="9"/>
      <c r="M15" s="9"/>
    </row>
    <row r="16" spans="1:13">
      <c r="A16" s="9" t="s">
        <v>17</v>
      </c>
      <c r="B16" s="32">
        <v>0.36790393156792384</v>
      </c>
      <c r="C16" s="32">
        <v>0</v>
      </c>
      <c r="D16" s="32">
        <v>0.42074237345093263</v>
      </c>
      <c r="E16" s="32">
        <v>0.2113536949811432</v>
      </c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B17" s="19"/>
      <c r="C17" s="19"/>
      <c r="D17" s="19"/>
      <c r="E17" s="19"/>
      <c r="F17" s="19"/>
      <c r="G17" s="19"/>
      <c r="H17" s="9"/>
      <c r="I17" s="9"/>
      <c r="J17" s="9"/>
      <c r="K17" s="9"/>
      <c r="L17" s="9"/>
      <c r="M17" s="9"/>
    </row>
    <row r="18" spans="1:13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 t="s">
        <v>15</v>
      </c>
      <c r="C19" s="9"/>
      <c r="D19" s="9" t="s">
        <v>14</v>
      </c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21">
        <f>SUM(B16:E16)</f>
        <v>0.99999999999999967</v>
      </c>
      <c r="C20" s="20" t="s">
        <v>13</v>
      </c>
      <c r="D20" s="9">
        <v>1</v>
      </c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9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B22" s="9" t="s">
        <v>11</v>
      </c>
      <c r="C22" s="19"/>
      <c r="D22" s="9" t="s">
        <v>10</v>
      </c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B23" s="5">
        <f>SUMPRODUCT(B5:E5,B16:E16)</f>
        <v>0.1199999996372455</v>
      </c>
      <c r="C23" s="18" t="s">
        <v>9</v>
      </c>
      <c r="D23" s="17">
        <v>0.12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9" t="s">
        <v>8</v>
      </c>
      <c r="B25" s="16">
        <f t="array" ref="B25">MMULT(B16:E16,MMULT(H9:K12,TRANSPOSE(B16:E16)))</f>
        <v>1.3521309822140781E-2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 t="s">
        <v>7</v>
      </c>
      <c r="B26" s="15">
        <f>SQRT(B25)</f>
        <v>0.11628116710001143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84">
      <c r="A28" s="14" t="s">
        <v>6</v>
      </c>
      <c r="B28" s="13" t="s">
        <v>5</v>
      </c>
      <c r="C28" s="13" t="s">
        <v>4</v>
      </c>
      <c r="D28" s="13" t="s">
        <v>3</v>
      </c>
      <c r="E28" s="13" t="s">
        <v>2</v>
      </c>
      <c r="F28" s="13" t="s">
        <v>1</v>
      </c>
      <c r="G28" s="13" t="s">
        <v>0</v>
      </c>
      <c r="H28" s="9"/>
      <c r="I28" s="9"/>
      <c r="J28" s="9"/>
      <c r="K28" s="9"/>
      <c r="L28" s="9"/>
      <c r="M28" s="9"/>
    </row>
    <row r="29" spans="1:13">
      <c r="A29" s="5">
        <v>0.10000000149011612</v>
      </c>
      <c r="B29" s="12">
        <v>0</v>
      </c>
      <c r="C29" s="11">
        <v>0</v>
      </c>
      <c r="D29" s="11">
        <v>1</v>
      </c>
      <c r="E29" s="11">
        <v>0</v>
      </c>
      <c r="F29" s="11">
        <v>0.08</v>
      </c>
      <c r="G29" s="10">
        <v>0.1</v>
      </c>
      <c r="H29" s="9"/>
      <c r="I29" s="9"/>
      <c r="J29" s="9"/>
      <c r="K29" s="9"/>
      <c r="L29" s="9"/>
      <c r="M29" s="9"/>
    </row>
    <row r="30" spans="1:13">
      <c r="A30" s="5">
        <v>0.10500000417232513</v>
      </c>
      <c r="B30" s="8">
        <v>0.125</v>
      </c>
      <c r="C30" s="7">
        <v>0</v>
      </c>
      <c r="D30" s="7">
        <v>0.875</v>
      </c>
      <c r="E30" s="7">
        <v>0</v>
      </c>
      <c r="F30" s="7">
        <v>8.3220000000000002E-2</v>
      </c>
      <c r="G30" s="6">
        <v>0.105</v>
      </c>
      <c r="H30" s="9"/>
      <c r="I30" s="9"/>
      <c r="J30" s="9"/>
      <c r="K30" s="9"/>
      <c r="L30" s="9"/>
      <c r="M30" s="9"/>
    </row>
    <row r="31" spans="1:13">
      <c r="A31" s="5">
        <v>0.10999999940395355</v>
      </c>
      <c r="B31" s="8">
        <v>0.23635</v>
      </c>
      <c r="C31" s="7">
        <v>0</v>
      </c>
      <c r="D31" s="7">
        <v>0.74180000000000001</v>
      </c>
      <c r="E31" s="7">
        <v>2.1829999999999999E-2</v>
      </c>
      <c r="F31" s="7">
        <v>9.2100000000000001E-2</v>
      </c>
      <c r="G31" s="6">
        <v>0.11</v>
      </c>
    </row>
    <row r="32" spans="1:13">
      <c r="A32" s="5">
        <v>0.11500000208616257</v>
      </c>
      <c r="B32" s="8">
        <v>0.30209999999999998</v>
      </c>
      <c r="C32" s="7">
        <v>0</v>
      </c>
      <c r="D32" s="7">
        <v>0.58130000000000004</v>
      </c>
      <c r="E32" s="7">
        <v>0.1166</v>
      </c>
      <c r="F32" s="7">
        <v>0.1036</v>
      </c>
      <c r="G32" s="6">
        <v>0.115</v>
      </c>
    </row>
    <row r="33" spans="1:7">
      <c r="A33" s="5">
        <v>0.12000000476837158</v>
      </c>
      <c r="B33" s="8">
        <v>0.3679</v>
      </c>
      <c r="C33" s="7">
        <v>0</v>
      </c>
      <c r="D33" s="7">
        <v>0.42070000000000002</v>
      </c>
      <c r="E33" s="7">
        <v>0.21135000000000001</v>
      </c>
      <c r="F33" s="7">
        <v>0.11627999999999999</v>
      </c>
      <c r="G33" s="6">
        <v>0.12</v>
      </c>
    </row>
    <row r="34" spans="1:7">
      <c r="A34" s="5">
        <v>0.125</v>
      </c>
      <c r="B34" s="8">
        <v>0.43368000000000001</v>
      </c>
      <c r="C34" s="7">
        <v>0</v>
      </c>
      <c r="D34" s="7">
        <v>0.26021</v>
      </c>
      <c r="E34" s="7">
        <v>0.30610999999999999</v>
      </c>
      <c r="F34" s="7">
        <v>0.12978000000000001</v>
      </c>
      <c r="G34" s="6">
        <v>0.125</v>
      </c>
    </row>
    <row r="35" spans="1:7">
      <c r="A35" s="5">
        <v>0.12999999523162842</v>
      </c>
      <c r="B35" s="8">
        <v>0.49945000000000001</v>
      </c>
      <c r="C35" s="7">
        <v>0</v>
      </c>
      <c r="D35" s="7">
        <v>9.9669999999999995E-2</v>
      </c>
      <c r="E35" s="7">
        <v>0.40087</v>
      </c>
      <c r="F35" s="7">
        <v>0.14387</v>
      </c>
      <c r="G35" s="6">
        <v>0.13</v>
      </c>
    </row>
    <row r="36" spans="1:7">
      <c r="A36" s="5">
        <v>0.13500000536441803</v>
      </c>
      <c r="B36" s="8">
        <v>0.66666999999999998</v>
      </c>
      <c r="C36" s="7">
        <v>0</v>
      </c>
      <c r="D36" s="7">
        <v>0</v>
      </c>
      <c r="E36" s="7">
        <v>0.33329999999999999</v>
      </c>
      <c r="F36" s="7">
        <v>0.16077</v>
      </c>
      <c r="G36" s="6">
        <v>0.13500000000000001</v>
      </c>
    </row>
    <row r="37" spans="1:7">
      <c r="A37" s="5">
        <v>0.14000000059604645</v>
      </c>
      <c r="B37" s="4">
        <v>1</v>
      </c>
      <c r="C37" s="3">
        <v>0</v>
      </c>
      <c r="D37" s="3">
        <v>0</v>
      </c>
      <c r="E37" s="3">
        <v>0</v>
      </c>
      <c r="F37" s="3">
        <v>0.2</v>
      </c>
      <c r="G37" s="2">
        <v>0.14000000000000001</v>
      </c>
    </row>
  </sheetData>
  <printOptions horizontalCentered="1" verticalCentered="1" headings="1" gridLines="1" gridLinesSet="0"/>
  <pageMargins left="0.75" right="0.75" top="1" bottom="1" header="0.5" footer="0.5"/>
  <pageSetup scale="5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" sqref="C1"/>
    </sheetView>
  </sheetViews>
  <sheetFormatPr defaultColWidth="11.42578125" defaultRowHeight="12.75"/>
  <cols>
    <col min="1" max="16384" width="11.42578125" style="9"/>
  </cols>
  <sheetData>
    <row r="1" spans="1:11">
      <c r="A1" s="22" t="s">
        <v>29</v>
      </c>
      <c r="K1" s="33" t="str">
        <f>CONCATENATE("Sensitivity of ",$K$4," to ","Required_return")</f>
        <v>Sensitivity of Portfolio_stdev to Required_return</v>
      </c>
    </row>
    <row r="3" spans="1:11">
      <c r="A3" s="9" t="s">
        <v>30</v>
      </c>
      <c r="K3" s="9" t="s">
        <v>31</v>
      </c>
    </row>
    <row r="4" spans="1:11" ht="72">
      <c r="B4" s="13" t="s">
        <v>32</v>
      </c>
      <c r="C4" s="13" t="s">
        <v>33</v>
      </c>
      <c r="D4" s="13" t="s">
        <v>34</v>
      </c>
      <c r="E4" s="13" t="s">
        <v>35</v>
      </c>
      <c r="F4" s="13" t="s">
        <v>1</v>
      </c>
      <c r="G4" s="13" t="s">
        <v>0</v>
      </c>
      <c r="J4" s="33" t="e">
        <f>MATCH($K$4,OutputAddresses,0)</f>
        <v>#N/A</v>
      </c>
      <c r="K4" s="34" t="s">
        <v>36</v>
      </c>
    </row>
    <row r="5" spans="1:11">
      <c r="A5" s="5">
        <v>0.10000000149011612</v>
      </c>
      <c r="B5" s="12">
        <v>0</v>
      </c>
      <c r="C5" s="11">
        <v>0</v>
      </c>
      <c r="D5" s="11">
        <v>1</v>
      </c>
      <c r="E5" s="11">
        <v>0</v>
      </c>
      <c r="F5" s="11">
        <v>0.08</v>
      </c>
      <c r="G5" s="10">
        <v>0.1</v>
      </c>
      <c r="K5" s="21">
        <f>F5</f>
        <v>0.08</v>
      </c>
    </row>
    <row r="6" spans="1:11">
      <c r="A6" s="5">
        <v>0.10500000417232513</v>
      </c>
      <c r="B6" s="8">
        <v>0.125</v>
      </c>
      <c r="C6" s="7">
        <v>0</v>
      </c>
      <c r="D6" s="7">
        <v>0.875</v>
      </c>
      <c r="E6" s="7">
        <v>0</v>
      </c>
      <c r="F6" s="7">
        <v>8.3220000000000002E-2</v>
      </c>
      <c r="G6" s="6">
        <v>0.105</v>
      </c>
      <c r="K6" s="21">
        <f t="shared" ref="K6:K13" si="0">F6</f>
        <v>8.3220000000000002E-2</v>
      </c>
    </row>
    <row r="7" spans="1:11">
      <c r="A7" s="5">
        <v>0.10999999940395355</v>
      </c>
      <c r="B7" s="8">
        <v>0.23635</v>
      </c>
      <c r="C7" s="7">
        <v>0</v>
      </c>
      <c r="D7" s="7">
        <v>0.74180000000000001</v>
      </c>
      <c r="E7" s="7">
        <v>2.1829999999999999E-2</v>
      </c>
      <c r="F7" s="7">
        <v>9.2100000000000001E-2</v>
      </c>
      <c r="G7" s="6">
        <v>0.11</v>
      </c>
      <c r="K7" s="21">
        <f t="shared" si="0"/>
        <v>9.2100000000000001E-2</v>
      </c>
    </row>
    <row r="8" spans="1:11">
      <c r="A8" s="5">
        <v>0.11500000208616257</v>
      </c>
      <c r="B8" s="8">
        <v>0.30209999999999998</v>
      </c>
      <c r="C8" s="7">
        <v>0</v>
      </c>
      <c r="D8" s="7">
        <v>0.58130000000000004</v>
      </c>
      <c r="E8" s="7">
        <v>0.1166</v>
      </c>
      <c r="F8" s="7">
        <v>0.1036</v>
      </c>
      <c r="G8" s="6">
        <v>0.115</v>
      </c>
      <c r="K8" s="21">
        <f t="shared" si="0"/>
        <v>0.1036</v>
      </c>
    </row>
    <row r="9" spans="1:11">
      <c r="A9" s="5">
        <v>0.12000000476837158</v>
      </c>
      <c r="B9" s="8">
        <v>0.3679</v>
      </c>
      <c r="C9" s="7">
        <v>0</v>
      </c>
      <c r="D9" s="7">
        <v>0.42070000000000002</v>
      </c>
      <c r="E9" s="7">
        <v>0.21135000000000001</v>
      </c>
      <c r="F9" s="7">
        <v>0.11627999999999999</v>
      </c>
      <c r="G9" s="6">
        <v>0.12</v>
      </c>
      <c r="K9" s="21">
        <f>F9</f>
        <v>0.11627999999999999</v>
      </c>
    </row>
    <row r="10" spans="1:11">
      <c r="A10" s="5">
        <v>0.125</v>
      </c>
      <c r="B10" s="8">
        <v>0.43368000000000001</v>
      </c>
      <c r="C10" s="7">
        <v>0</v>
      </c>
      <c r="D10" s="7">
        <v>0.26021</v>
      </c>
      <c r="E10" s="7">
        <v>0.30610999999999999</v>
      </c>
      <c r="F10" s="7">
        <v>0.12978000000000001</v>
      </c>
      <c r="G10" s="6">
        <v>0.125</v>
      </c>
      <c r="K10" s="21">
        <f t="shared" si="0"/>
        <v>0.12978000000000001</v>
      </c>
    </row>
    <row r="11" spans="1:11">
      <c r="A11" s="5">
        <v>0.12999999523162842</v>
      </c>
      <c r="B11" s="8">
        <v>0.49945000000000001</v>
      </c>
      <c r="C11" s="7">
        <v>0</v>
      </c>
      <c r="D11" s="7">
        <v>9.9669999999999995E-2</v>
      </c>
      <c r="E11" s="7">
        <v>0.40087</v>
      </c>
      <c r="F11" s="7">
        <v>0.14387</v>
      </c>
      <c r="G11" s="6">
        <v>0.13</v>
      </c>
      <c r="K11" s="21">
        <f t="shared" si="0"/>
        <v>0.14387</v>
      </c>
    </row>
    <row r="12" spans="1:11">
      <c r="A12" s="5">
        <v>0.13500000536441803</v>
      </c>
      <c r="B12" s="8">
        <v>0.66666999999999998</v>
      </c>
      <c r="C12" s="7">
        <v>0</v>
      </c>
      <c r="D12" s="7">
        <v>0</v>
      </c>
      <c r="E12" s="7">
        <v>0.33329999999999999</v>
      </c>
      <c r="F12" s="7">
        <v>0.16077</v>
      </c>
      <c r="G12" s="6">
        <v>0.13500000000000001</v>
      </c>
      <c r="K12" s="21">
        <f t="shared" si="0"/>
        <v>0.16077</v>
      </c>
    </row>
    <row r="13" spans="1:11">
      <c r="A13" s="5">
        <v>0.14000000059604645</v>
      </c>
      <c r="B13" s="4">
        <v>1</v>
      </c>
      <c r="C13" s="3">
        <v>0</v>
      </c>
      <c r="D13" s="3">
        <v>0</v>
      </c>
      <c r="E13" s="3">
        <v>0</v>
      </c>
      <c r="F13" s="3">
        <v>0.2</v>
      </c>
      <c r="G13" s="2">
        <v>0.14000000000000001</v>
      </c>
      <c r="K13" s="21">
        <f t="shared" si="0"/>
        <v>0.2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zoomScale="110" zoomScaleNormal="110" zoomScalePageLayoutView="110" workbookViewId="0">
      <selection activeCell="C16" sqref="C16"/>
    </sheetView>
  </sheetViews>
  <sheetFormatPr defaultColWidth="8.85546875" defaultRowHeight="15"/>
  <cols>
    <col min="1" max="1" width="25" style="1" customWidth="1"/>
    <col min="2" max="2" width="13.42578125" style="1" bestFit="1" customWidth="1"/>
    <col min="3" max="3" width="12" style="1" customWidth="1"/>
    <col min="4" max="4" width="13.140625" style="1" customWidth="1"/>
    <col min="5" max="5" width="13" style="1" customWidth="1"/>
    <col min="6" max="6" width="8.85546875" style="1"/>
    <col min="7" max="7" width="13.28515625" style="1" bestFit="1" customWidth="1"/>
    <col min="8" max="8" width="11.28515625" style="1" customWidth="1"/>
    <col min="9" max="9" width="11.7109375" style="1" customWidth="1"/>
    <col min="10" max="10" width="11" style="1" customWidth="1"/>
    <col min="11" max="11" width="11.140625" style="1" customWidth="1"/>
    <col min="12" max="16384" width="8.85546875" style="1"/>
  </cols>
  <sheetData>
    <row r="1" spans="1:14">
      <c r="A1" s="22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22" t="s">
        <v>49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>
      <c r="A4" s="9"/>
      <c r="B4" s="9" t="s">
        <v>38</v>
      </c>
      <c r="C4" s="9" t="s">
        <v>39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>
      <c r="A5" s="9" t="s">
        <v>40</v>
      </c>
      <c r="B5" s="35">
        <v>12</v>
      </c>
      <c r="C5" s="35">
        <v>15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>
      <c r="A6" s="9" t="s">
        <v>41</v>
      </c>
      <c r="B6" s="36">
        <f>B13*B5</f>
        <v>66666.66796875</v>
      </c>
      <c r="C6" s="36">
        <f>C13*C5</f>
        <v>33333.33251953125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>
      <c r="A7" s="9"/>
      <c r="B7" s="36"/>
      <c r="C7" s="36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9" t="s">
        <v>48</v>
      </c>
      <c r="B8" s="36"/>
      <c r="C8" s="36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9" t="s">
        <v>42</v>
      </c>
      <c r="B9" s="36">
        <f>SUM(B6:C6)</f>
        <v>100000.00048828125</v>
      </c>
      <c r="C9" s="20" t="s">
        <v>43</v>
      </c>
      <c r="D9" s="37">
        <v>100000</v>
      </c>
      <c r="F9" s="9"/>
      <c r="G9" s="9"/>
      <c r="H9" s="9"/>
      <c r="I9" s="9"/>
      <c r="J9" s="9"/>
      <c r="K9" s="9"/>
      <c r="L9" s="9"/>
      <c r="M9" s="9"/>
      <c r="N9" s="9"/>
    </row>
    <row r="10" spans="1:1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22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9"/>
      <c r="B12" s="9" t="s">
        <v>45</v>
      </c>
      <c r="C12" s="9" t="s">
        <v>39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9" t="s">
        <v>46</v>
      </c>
      <c r="B13" s="39">
        <v>5555.5556640625</v>
      </c>
      <c r="C13" s="39">
        <v>2222.22216796875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9" customFormat="1" ht="12.75"/>
    <row r="15" spans="1:14">
      <c r="A15" s="9" t="s">
        <v>47</v>
      </c>
      <c r="B15" s="38">
        <f>0.05*B13^(2/3)*C13^(1/3)</f>
        <v>204.66841759048987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19"/>
      <c r="C22" s="19"/>
      <c r="D22" s="19"/>
      <c r="E22" s="19"/>
      <c r="F22" s="19"/>
      <c r="G22" s="1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9"/>
      <c r="B27" s="9"/>
      <c r="C27" s="1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/>
      <c r="B28" s="9"/>
      <c r="C28" s="1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</sheetData>
  <printOptions horizontalCentered="1" verticalCentered="1" headings="1" gridLines="1" gridLinesSet="0"/>
  <pageMargins left="0.75" right="0.75" top="1" bottom="1" header="0.5" footer="0.5"/>
  <pageSetup scale="57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sheetData>
    <row r="1" spans="1:2">
      <c r="A1">
        <v>1</v>
      </c>
    </row>
    <row r="2" spans="1:2">
      <c r="A2" t="s">
        <v>56</v>
      </c>
    </row>
    <row r="3" spans="1:2">
      <c r="A3">
        <v>1</v>
      </c>
    </row>
    <row r="4" spans="1:2">
      <c r="A4">
        <v>100000</v>
      </c>
    </row>
    <row r="5" spans="1:2">
      <c r="A5">
        <v>200000</v>
      </c>
    </row>
    <row r="6" spans="1:2">
      <c r="A6">
        <v>10000</v>
      </c>
    </row>
    <row r="8" spans="1:2">
      <c r="A8" s="40"/>
      <c r="B8" s="40"/>
    </row>
    <row r="9" spans="1:2">
      <c r="A9" t="s">
        <v>52</v>
      </c>
    </row>
    <row r="10" spans="1:2">
      <c r="A10" t="s">
        <v>57</v>
      </c>
    </row>
    <row r="15" spans="1:2">
      <c r="B15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workbookViewId="0">
      <selection activeCell="B21" sqref="B21"/>
    </sheetView>
  </sheetViews>
  <sheetFormatPr defaultRowHeight="15"/>
  <sheetData>
    <row r="1" spans="1:11">
      <c r="A1" s="41" t="s">
        <v>50</v>
      </c>
      <c r="K1" s="45" t="str">
        <f>CONCATENATE("Sensitivity of ",$K$4," to ","Price of Labor")</f>
        <v>Sensitivity of Labor_hour to Price of Labor</v>
      </c>
    </row>
    <row r="3" spans="1:11">
      <c r="A3" t="s">
        <v>51</v>
      </c>
      <c r="K3" t="s">
        <v>31</v>
      </c>
    </row>
    <row r="4" spans="1:11" ht="71.25">
      <c r="B4" s="43" t="s">
        <v>53</v>
      </c>
      <c r="C4" s="43" t="s">
        <v>54</v>
      </c>
      <c r="D4" s="43" t="s">
        <v>55</v>
      </c>
      <c r="J4" s="45">
        <f>MATCH($K$4,OutputAddresses,0)</f>
        <v>1</v>
      </c>
      <c r="K4" s="44" t="s">
        <v>53</v>
      </c>
    </row>
    <row r="5" spans="1:11">
      <c r="A5" s="42">
        <v>1</v>
      </c>
      <c r="B5" s="46">
        <v>99999.98105954325</v>
      </c>
      <c r="C5" s="47">
        <v>3333.3345960304523</v>
      </c>
      <c r="D5" s="48">
        <v>1609.1489743426571</v>
      </c>
      <c r="K5">
        <f>INDEX(OutputValues,1,$J$4)</f>
        <v>99999.98105954325</v>
      </c>
    </row>
    <row r="6" spans="1:11">
      <c r="A6" s="42">
        <v>2</v>
      </c>
      <c r="B6" s="49">
        <v>49999.995546741724</v>
      </c>
      <c r="C6" s="50">
        <v>3333.3339271011032</v>
      </c>
      <c r="D6" s="51">
        <v>1013.7003325955585</v>
      </c>
      <c r="K6">
        <f>INDEX(OutputValues,2,$J$4)</f>
        <v>49999.995546741724</v>
      </c>
    </row>
    <row r="7" spans="1:11">
      <c r="A7" s="42">
        <v>3</v>
      </c>
      <c r="B7" s="49">
        <v>33333.333352689224</v>
      </c>
      <c r="C7" s="50">
        <v>3333.3333294621561</v>
      </c>
      <c r="D7" s="51">
        <v>773.59813893546198</v>
      </c>
      <c r="K7">
        <f>INDEX(OutputValues,3,$J$4)</f>
        <v>33333.333352689224</v>
      </c>
    </row>
    <row r="8" spans="1:11">
      <c r="A8" s="42">
        <v>4</v>
      </c>
      <c r="B8" s="49">
        <v>24999.999986877159</v>
      </c>
      <c r="C8" s="50">
        <v>3333.3333368327571</v>
      </c>
      <c r="D8" s="51">
        <v>638.59119366129414</v>
      </c>
      <c r="K8">
        <f>INDEX(OutputValues,4,$J$4)</f>
        <v>24999.999986877159</v>
      </c>
    </row>
    <row r="9" spans="1:11">
      <c r="A9" s="42">
        <v>5</v>
      </c>
      <c r="B9" s="49">
        <v>19999.999391070131</v>
      </c>
      <c r="C9" s="50">
        <v>3333.3335363099573</v>
      </c>
      <c r="D9" s="51">
        <v>550.32120814910354</v>
      </c>
      <c r="K9">
        <f>INDEX(OutputValues,5,$J$4)</f>
        <v>19999.999391070131</v>
      </c>
    </row>
    <row r="10" spans="1:11">
      <c r="A10" s="42">
        <v>6</v>
      </c>
      <c r="B10" s="49">
        <v>16666.666662662388</v>
      </c>
      <c r="C10" s="50">
        <v>3333.333334935046</v>
      </c>
      <c r="D10" s="51">
        <v>487.33628970214414</v>
      </c>
      <c r="K10">
        <f>INDEX(OutputValues,6,$J$4)</f>
        <v>16666.666662662388</v>
      </c>
    </row>
    <row r="11" spans="1:11">
      <c r="A11" s="42">
        <v>7</v>
      </c>
      <c r="B11" s="49">
        <v>14285.714226347845</v>
      </c>
      <c r="C11" s="50">
        <v>3333.3333610376717</v>
      </c>
      <c r="D11" s="51">
        <v>439.74160724948428</v>
      </c>
      <c r="K11">
        <f>INDEX(OutputValues,7,$J$4)</f>
        <v>14285.714226347845</v>
      </c>
    </row>
    <row r="12" spans="1:11">
      <c r="A12" s="42">
        <v>8</v>
      </c>
      <c r="B12" s="49">
        <v>12499.999999911284</v>
      </c>
      <c r="C12" s="50">
        <v>3333.3333333806481</v>
      </c>
      <c r="D12" s="51">
        <v>402.28724358567899</v>
      </c>
      <c r="K12">
        <f>INDEX(OutputValues,8,$J$4)</f>
        <v>12499.999999911284</v>
      </c>
    </row>
    <row r="13" spans="1:11">
      <c r="A13" s="42">
        <v>9</v>
      </c>
      <c r="B13" s="49">
        <v>11111.111111482425</v>
      </c>
      <c r="C13" s="50">
        <v>3333.3333331105455</v>
      </c>
      <c r="D13" s="51">
        <v>371.90719449009401</v>
      </c>
      <c r="K13">
        <f>INDEX(OutputValues,9,$J$4)</f>
        <v>11111.111111482425</v>
      </c>
    </row>
    <row r="14" spans="1:11">
      <c r="A14" s="42">
        <v>10</v>
      </c>
      <c r="B14" s="49">
        <v>10000.000001376013</v>
      </c>
      <c r="C14" s="50">
        <v>3333.3333324159921</v>
      </c>
      <c r="D14" s="51">
        <v>346.68063717531703</v>
      </c>
      <c r="K14">
        <f>INDEX(OutputValues,10,$J$4)</f>
        <v>10000.000001376013</v>
      </c>
    </row>
    <row r="15" spans="1:11">
      <c r="A15" s="42">
        <v>11</v>
      </c>
      <c r="B15" s="49">
        <v>9090.8978868235517</v>
      </c>
      <c r="C15" s="50">
        <v>3333.3415496627285</v>
      </c>
      <c r="D15" s="51">
        <v>325.33775288116357</v>
      </c>
      <c r="K15">
        <f>INDEX(OutputValues,11,$J$4)</f>
        <v>9090.8978868235517</v>
      </c>
    </row>
    <row r="16" spans="1:11">
      <c r="A16" s="42">
        <v>12</v>
      </c>
      <c r="B16" s="49">
        <v>8333.3328369348528</v>
      </c>
      <c r="C16" s="50">
        <v>3333.333730452116</v>
      </c>
      <c r="D16" s="51">
        <v>307.00262488669756</v>
      </c>
      <c r="K16">
        <f>INDEX(OutputValues,12,$J$4)</f>
        <v>8333.3328369348528</v>
      </c>
    </row>
    <row r="17" spans="1:11">
      <c r="A17" s="42">
        <v>13</v>
      </c>
      <c r="B17" s="49">
        <v>7692.2942140656469</v>
      </c>
      <c r="C17" s="50">
        <v>3333.3450144764406</v>
      </c>
      <c r="D17" s="51">
        <v>291.04983085159154</v>
      </c>
      <c r="K17">
        <f>INDEX(OutputValues,13,$J$4)</f>
        <v>7692.2942140656469</v>
      </c>
    </row>
    <row r="18" spans="1:11">
      <c r="A18" s="42">
        <v>14</v>
      </c>
      <c r="B18" s="49">
        <v>7142.848132104883</v>
      </c>
      <c r="C18" s="50">
        <v>3333.3417433687764</v>
      </c>
      <c r="D18" s="51">
        <v>277.01985374367371</v>
      </c>
      <c r="K18">
        <f>INDEX(OutputValues,14,$J$4)</f>
        <v>7142.848132104883</v>
      </c>
    </row>
    <row r="19" spans="1:11">
      <c r="A19" s="42">
        <v>15</v>
      </c>
      <c r="B19" s="52">
        <v>6666.6666679919645</v>
      </c>
      <c r="C19" s="53">
        <v>3333.3333320080365</v>
      </c>
      <c r="D19" s="54">
        <v>264.56684199469993</v>
      </c>
      <c r="K19">
        <f>INDEX(OutputValues,15,$J$4)</f>
        <v>6666.6666679919645</v>
      </c>
    </row>
  </sheetData>
  <dataValidations count="1">
    <dataValidation type="list" allowBlank="1" showInputMessage="1" showErrorMessage="1" sqref="K4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workbookViewId="0">
      <selection activeCell="B4" sqref="B4"/>
    </sheetView>
  </sheetViews>
  <sheetFormatPr defaultRowHeight="15"/>
  <sheetData>
    <row r="1" spans="1:11">
      <c r="A1" s="41" t="s">
        <v>50</v>
      </c>
      <c r="K1" s="45" t="str">
        <f>CONCATENATE("Sensitivity of ",$K$4," to ","Price of Labor")</f>
        <v>Sensitivity of Labor_hour to Price of Labor</v>
      </c>
    </row>
    <row r="3" spans="1:11">
      <c r="A3" t="s">
        <v>59</v>
      </c>
      <c r="K3" t="s">
        <v>31</v>
      </c>
    </row>
    <row r="4" spans="1:11" ht="71.25">
      <c r="B4" s="43" t="s">
        <v>53</v>
      </c>
      <c r="C4" s="43" t="s">
        <v>54</v>
      </c>
      <c r="D4" s="43" t="s">
        <v>55</v>
      </c>
      <c r="J4" s="45">
        <f>MATCH($K$4,OutputAddresses,0)</f>
        <v>1</v>
      </c>
      <c r="K4" s="44" t="s">
        <v>53</v>
      </c>
    </row>
    <row r="5" spans="1:11">
      <c r="A5" s="42">
        <v>1</v>
      </c>
      <c r="B5" s="46">
        <v>8333.3331930787099</v>
      </c>
      <c r="C5" s="47">
        <v>50000.001683055503</v>
      </c>
      <c r="D5" s="48">
        <v>757.13358034672478</v>
      </c>
      <c r="K5">
        <f>INDEX(OutputValues,1,$J$4)</f>
        <v>8333.3331930787099</v>
      </c>
    </row>
    <row r="6" spans="1:11">
      <c r="A6" s="42">
        <v>2</v>
      </c>
      <c r="B6" s="49">
        <v>8333.3333267850376</v>
      </c>
      <c r="C6" s="50">
        <v>25000.000039289785</v>
      </c>
      <c r="D6" s="51">
        <v>600.93732096142014</v>
      </c>
      <c r="K6">
        <f>INDEX(OutputValues,2,$J$4)</f>
        <v>8333.3333267850376</v>
      </c>
    </row>
    <row r="7" spans="1:11">
      <c r="A7" s="42">
        <v>3</v>
      </c>
      <c r="B7" s="49">
        <v>8333.3333302506526</v>
      </c>
      <c r="C7" s="50">
        <v>16666.666678997386</v>
      </c>
      <c r="D7" s="51">
        <v>524.96710412286302</v>
      </c>
      <c r="K7">
        <f>INDEX(OutputValues,3,$J$4)</f>
        <v>8333.3333302506526</v>
      </c>
    </row>
    <row r="8" spans="1:11">
      <c r="A8" s="42">
        <v>4</v>
      </c>
      <c r="B8" s="49">
        <v>8333.3333325181811</v>
      </c>
      <c r="C8" s="50">
        <v>12500.000002445458</v>
      </c>
      <c r="D8" s="51">
        <v>476.96426773055504</v>
      </c>
      <c r="K8">
        <f>INDEX(OutputValues,4,$J$4)</f>
        <v>8333.3333325181811</v>
      </c>
    </row>
    <row r="9" spans="1:11">
      <c r="A9" s="42">
        <v>5</v>
      </c>
      <c r="B9" s="49">
        <v>8333.3333326393185</v>
      </c>
      <c r="C9" s="50">
        <v>10000.000001665632</v>
      </c>
      <c r="D9" s="51">
        <v>442.77440382608739</v>
      </c>
      <c r="K9">
        <f>INDEX(OutputValues,5,$J$4)</f>
        <v>8333.3333326393185</v>
      </c>
    </row>
    <row r="10" spans="1:11">
      <c r="A10" s="42">
        <v>6</v>
      </c>
      <c r="B10" s="49">
        <v>8333.3333329917641</v>
      </c>
      <c r="C10" s="50">
        <v>8333.3333340164681</v>
      </c>
      <c r="D10" s="51">
        <v>416.6666666666664</v>
      </c>
      <c r="K10">
        <f>INDEX(OutputValues,6,$J$4)</f>
        <v>8333.3333329917641</v>
      </c>
    </row>
    <row r="11" spans="1:11">
      <c r="A11" s="42">
        <v>7</v>
      </c>
      <c r="B11" s="49">
        <v>8333.3333329515535</v>
      </c>
      <c r="C11" s="50">
        <v>7142.8571435116237</v>
      </c>
      <c r="D11" s="51">
        <v>395.79760483041514</v>
      </c>
      <c r="K11">
        <f>INDEX(OutputValues,7,$J$4)</f>
        <v>8333.3333329515535</v>
      </c>
    </row>
    <row r="12" spans="1:11">
      <c r="A12" s="42">
        <v>8</v>
      </c>
      <c r="B12" s="49">
        <v>8333.3333325166786</v>
      </c>
      <c r="C12" s="50">
        <v>6250.0000012249839</v>
      </c>
      <c r="D12" s="51">
        <v>378.56679017336222</v>
      </c>
      <c r="K12">
        <f>INDEX(OutputValues,8,$J$4)</f>
        <v>8333.3333325166786</v>
      </c>
    </row>
    <row r="13" spans="1:11">
      <c r="A13" s="42">
        <v>9</v>
      </c>
      <c r="B13" s="49">
        <v>8333.3333340134614</v>
      </c>
      <c r="C13" s="50">
        <v>5555.5555546487203</v>
      </c>
      <c r="D13" s="51">
        <v>363.99186030679095</v>
      </c>
      <c r="K13">
        <f>INDEX(OutputValues,9,$J$4)</f>
        <v>8333.3333340134614</v>
      </c>
    </row>
    <row r="14" spans="1:11">
      <c r="A14" s="42">
        <v>10</v>
      </c>
      <c r="B14" s="49">
        <v>8333.3333341149792</v>
      </c>
      <c r="C14" s="50">
        <v>4999.9999990620199</v>
      </c>
      <c r="D14" s="51">
        <v>351.43027720906179</v>
      </c>
      <c r="K14">
        <f>INDEX(OutputValues,10,$J$4)</f>
        <v>8333.3333341149792</v>
      </c>
    </row>
    <row r="15" spans="1:11">
      <c r="A15" s="42">
        <v>11</v>
      </c>
      <c r="B15" s="49">
        <v>8333.3323876775103</v>
      </c>
      <c r="C15" s="50">
        <v>4545.4555770790766</v>
      </c>
      <c r="D15" s="51">
        <v>340.4408086013471</v>
      </c>
      <c r="K15">
        <f>INDEX(OutputValues,11,$J$4)</f>
        <v>8333.3323876775103</v>
      </c>
    </row>
    <row r="16" spans="1:11">
      <c r="A16" s="42">
        <v>12</v>
      </c>
      <c r="B16" s="49">
        <v>8333.3313010925103</v>
      </c>
      <c r="C16" s="50">
        <v>4166.6686989074897</v>
      </c>
      <c r="D16" s="51">
        <v>330.70855249335523</v>
      </c>
      <c r="K16">
        <f>INDEX(OutputValues,12,$J$4)</f>
        <v>8333.3313010925103</v>
      </c>
    </row>
    <row r="17" spans="1:11">
      <c r="A17" s="42">
        <v>13</v>
      </c>
      <c r="B17" s="49">
        <v>8333.3328489408304</v>
      </c>
      <c r="C17" s="50">
        <v>3846.154293285389</v>
      </c>
      <c r="D17" s="51">
        <v>322.00162073934337</v>
      </c>
      <c r="K17">
        <f>INDEX(OutputValues,13,$J$4)</f>
        <v>8333.3328489408304</v>
      </c>
    </row>
    <row r="18" spans="1:11">
      <c r="A18" s="42">
        <v>14</v>
      </c>
      <c r="B18" s="49">
        <v>8333.3331368768522</v>
      </c>
      <c r="C18" s="50">
        <v>3571.428739819843</v>
      </c>
      <c r="D18" s="51">
        <v>314.14476713714703</v>
      </c>
      <c r="K18">
        <f>INDEX(OutputValues,14,$J$4)</f>
        <v>8333.3331368768522</v>
      </c>
    </row>
    <row r="19" spans="1:11">
      <c r="A19" s="42">
        <v>15</v>
      </c>
      <c r="B19" s="52">
        <v>8333.3328369348528</v>
      </c>
      <c r="C19" s="53">
        <v>3333.333730452116</v>
      </c>
      <c r="D19" s="54">
        <v>307.00262488669756</v>
      </c>
      <c r="K19">
        <f>INDEX(OutputValues,15,$J$4)</f>
        <v>8333.3328369348528</v>
      </c>
    </row>
  </sheetData>
  <dataValidations count="1">
    <dataValidation type="list" allowBlank="1" showInputMessage="1" showErrorMessage="1" sqref="K4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G21" sqref="G21"/>
    </sheetView>
  </sheetViews>
  <sheetFormatPr defaultRowHeight="15"/>
  <sheetData>
    <row r="1" spans="1:11">
      <c r="A1" s="41" t="s">
        <v>50</v>
      </c>
      <c r="K1" s="45" t="str">
        <f>CONCATENATE("Sensitivity of ",$K$4," to ","money available")</f>
        <v>Sensitivity of Labor_hour to money available</v>
      </c>
    </row>
    <row r="3" spans="1:11">
      <c r="A3" t="s">
        <v>58</v>
      </c>
      <c r="K3" t="s">
        <v>31</v>
      </c>
    </row>
    <row r="4" spans="1:11" ht="71.25">
      <c r="B4" s="43" t="s">
        <v>53</v>
      </c>
      <c r="C4" s="43" t="s">
        <v>54</v>
      </c>
      <c r="D4" s="43" t="s">
        <v>55</v>
      </c>
      <c r="J4" s="45">
        <f>MATCH($K$4,OutputAddresses,0)</f>
        <v>1</v>
      </c>
      <c r="K4" s="44" t="s">
        <v>53</v>
      </c>
    </row>
    <row r="5" spans="1:11">
      <c r="A5" s="55">
        <v>100000</v>
      </c>
      <c r="B5" s="46">
        <v>5555.5552245783319</v>
      </c>
      <c r="C5" s="47">
        <v>2222.2224870040009</v>
      </c>
      <c r="D5" s="48">
        <v>204.66841659113175</v>
      </c>
      <c r="K5">
        <f>INDEX(OutputValues,1,$J$4)</f>
        <v>5555.5552245783319</v>
      </c>
    </row>
    <row r="6" spans="1:11">
      <c r="A6" s="55">
        <v>110000</v>
      </c>
      <c r="B6" s="49">
        <v>6111.1045758003629</v>
      </c>
      <c r="C6" s="50">
        <v>2444.4496726930433</v>
      </c>
      <c r="D6" s="51">
        <v>225.13525824998825</v>
      </c>
      <c r="K6">
        <f>INDEX(OutputValues,2,$J$4)</f>
        <v>6111.1045758003629</v>
      </c>
    </row>
    <row r="7" spans="1:11">
      <c r="A7" s="55">
        <v>120000</v>
      </c>
      <c r="B7" s="49">
        <v>6666.66626282786</v>
      </c>
      <c r="C7" s="50">
        <v>2666.6669897377133</v>
      </c>
      <c r="D7" s="51">
        <v>245.60209990935789</v>
      </c>
      <c r="K7">
        <f>INDEX(OutputValues,3,$J$4)</f>
        <v>6666.66626282786</v>
      </c>
    </row>
    <row r="8" spans="1:11">
      <c r="A8" s="55">
        <v>130000</v>
      </c>
      <c r="B8" s="49">
        <v>7222.2222218326388</v>
      </c>
      <c r="C8" s="50">
        <v>2888.8888892005552</v>
      </c>
      <c r="D8" s="51">
        <v>266.06894156847216</v>
      </c>
      <c r="K8">
        <f>INDEX(OutputValues,4,$J$4)</f>
        <v>7222.2222218326388</v>
      </c>
    </row>
    <row r="9" spans="1:11">
      <c r="A9" s="55">
        <v>140000</v>
      </c>
      <c r="B9" s="49">
        <v>7777.777777480198</v>
      </c>
      <c r="C9" s="50">
        <v>3111.1111113491747</v>
      </c>
      <c r="D9" s="51">
        <v>286.53578322758534</v>
      </c>
      <c r="K9">
        <f>INDEX(OutputValues,5,$J$4)</f>
        <v>7777.777777480198</v>
      </c>
    </row>
    <row r="10" spans="1:11">
      <c r="A10" s="55">
        <v>150000</v>
      </c>
      <c r="B10" s="49">
        <v>8333.3333335238967</v>
      </c>
      <c r="C10" s="50">
        <v>3333.3333331808808</v>
      </c>
      <c r="D10" s="51">
        <v>307.00262488669864</v>
      </c>
      <c r="K10">
        <f>INDEX(OutputValues,6,$J$4)</f>
        <v>8333.3333335238967</v>
      </c>
    </row>
    <row r="11" spans="1:11">
      <c r="A11" s="55">
        <v>160000</v>
      </c>
      <c r="B11" s="49">
        <v>8888.8888881085713</v>
      </c>
      <c r="C11" s="50">
        <v>3555.5555561798096</v>
      </c>
      <c r="D11" s="51">
        <v>327.46946654581211</v>
      </c>
      <c r="K11">
        <f>INDEX(OutputValues,7,$J$4)</f>
        <v>8888.8888881085713</v>
      </c>
    </row>
    <row r="12" spans="1:11">
      <c r="A12" s="55">
        <v>170000</v>
      </c>
      <c r="B12" s="49">
        <v>9444.444442937689</v>
      </c>
      <c r="C12" s="50">
        <v>3777.7777789831812</v>
      </c>
      <c r="D12" s="51">
        <v>347.93630820492501</v>
      </c>
      <c r="K12">
        <f>INDEX(OutputValues,8,$J$4)</f>
        <v>9444.444442937689</v>
      </c>
    </row>
    <row r="13" spans="1:11">
      <c r="A13" s="55">
        <v>180000</v>
      </c>
      <c r="B13" s="49">
        <v>9999.9999975865048</v>
      </c>
      <c r="C13" s="50">
        <v>4000.0000019307945</v>
      </c>
      <c r="D13" s="51">
        <v>368.40314986403843</v>
      </c>
      <c r="K13">
        <f>INDEX(OutputValues,9,$J$4)</f>
        <v>9999.9999975865048</v>
      </c>
    </row>
    <row r="14" spans="1:11">
      <c r="A14" s="55">
        <v>190000</v>
      </c>
      <c r="B14" s="49">
        <v>10555.55555353441</v>
      </c>
      <c r="C14" s="50">
        <v>4222.2222238391359</v>
      </c>
      <c r="D14" s="51">
        <v>388.86999152315173</v>
      </c>
      <c r="K14">
        <f>INDEX(OutputValues,10,$J$4)</f>
        <v>10555.55555353441</v>
      </c>
    </row>
    <row r="15" spans="1:11">
      <c r="A15" s="55">
        <v>200000</v>
      </c>
      <c r="B15" s="52">
        <v>11111.111109816711</v>
      </c>
      <c r="C15" s="53">
        <v>4444.4444454799632</v>
      </c>
      <c r="D15" s="54">
        <v>409.33683318226514</v>
      </c>
      <c r="K15">
        <f>INDEX(OutputValues,11,$J$4)</f>
        <v>11111.111109816711</v>
      </c>
    </row>
  </sheetData>
  <dataValidations count="1">
    <dataValidation type="list" allowBlank="1" showInputMessage="1" showErrorMessage="1" sqref="K4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defaultRowHeight="15"/>
  <cols>
    <col min="1" max="1" width="22.85546875" customWidth="1"/>
    <col min="2" max="2" width="10.140625" customWidth="1"/>
    <col min="4" max="4" width="8.42578125" customWidth="1"/>
  </cols>
  <sheetData>
    <row r="1" spans="1:4">
      <c r="A1" s="41" t="s">
        <v>60</v>
      </c>
    </row>
    <row r="3" spans="1:4">
      <c r="A3" t="s">
        <v>61</v>
      </c>
    </row>
    <row r="5" spans="1:4">
      <c r="B5" t="s">
        <v>62</v>
      </c>
      <c r="C5" t="s">
        <v>63</v>
      </c>
      <c r="D5" t="s">
        <v>64</v>
      </c>
    </row>
    <row r="6" spans="1:4">
      <c r="A6" t="s">
        <v>68</v>
      </c>
      <c r="B6">
        <f>D6-C6</f>
        <v>6.0000000000000009</v>
      </c>
      <c r="C6" s="59">
        <v>3.9999999999999991</v>
      </c>
      <c r="D6" s="57">
        <v>10</v>
      </c>
    </row>
    <row r="7" spans="1:4">
      <c r="A7" t="s">
        <v>67</v>
      </c>
      <c r="B7" s="57">
        <v>40</v>
      </c>
      <c r="C7" s="56">
        <f>20+5*C6</f>
        <v>40</v>
      </c>
    </row>
    <row r="9" spans="1:4">
      <c r="A9" t="s">
        <v>48</v>
      </c>
    </row>
    <row r="10" spans="1:4">
      <c r="B10" t="s">
        <v>65</v>
      </c>
      <c r="C10" s="58" t="s">
        <v>13</v>
      </c>
      <c r="D10" t="s">
        <v>66</v>
      </c>
    </row>
    <row r="11" spans="1:4">
      <c r="B11">
        <f>B7</f>
        <v>40</v>
      </c>
      <c r="C11" s="58" t="s">
        <v>13</v>
      </c>
      <c r="D11">
        <f>C7</f>
        <v>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3" sqref="A13"/>
    </sheetView>
  </sheetViews>
  <sheetFormatPr defaultRowHeight="15"/>
  <cols>
    <col min="1" max="1" width="25.7109375" customWidth="1"/>
    <col min="2" max="2" width="10.7109375" customWidth="1"/>
  </cols>
  <sheetData>
    <row r="1" spans="1:4">
      <c r="A1" s="41" t="s">
        <v>60</v>
      </c>
    </row>
    <row r="3" spans="1:4">
      <c r="A3" s="41" t="s">
        <v>61</v>
      </c>
    </row>
    <row r="5" spans="1:4">
      <c r="B5" t="s">
        <v>62</v>
      </c>
      <c r="C5" t="s">
        <v>63</v>
      </c>
      <c r="D5" t="s">
        <v>64</v>
      </c>
    </row>
    <row r="6" spans="1:4">
      <c r="A6" t="s">
        <v>68</v>
      </c>
      <c r="B6">
        <f>D6-C6</f>
        <v>18.000000004686054</v>
      </c>
      <c r="C6" s="59">
        <v>1.9999999953139453</v>
      </c>
      <c r="D6" s="57">
        <v>20</v>
      </c>
    </row>
    <row r="7" spans="1:4">
      <c r="A7" t="s">
        <v>67</v>
      </c>
      <c r="B7" s="57">
        <v>40</v>
      </c>
      <c r="C7">
        <f>20+5*C6</f>
        <v>29.999999976569725</v>
      </c>
    </row>
    <row r="9" spans="1:4">
      <c r="A9" s="41" t="s">
        <v>69</v>
      </c>
    </row>
    <row r="10" spans="1:4">
      <c r="A10" t="s">
        <v>70</v>
      </c>
      <c r="B10" s="56">
        <f>SUMPRODUCT(B6:C6,B7:C7)/D6</f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size="39" baseType="lpstr">
      <vt:lpstr>Ch7Q36</vt:lpstr>
      <vt:lpstr>STS_1</vt:lpstr>
      <vt:lpstr>Ch7Q50_a</vt:lpstr>
      <vt:lpstr>Ch7Q50_b</vt:lpstr>
      <vt:lpstr>Ch7Q50_c</vt:lpstr>
      <vt:lpstr>Ch7Q50_d</vt:lpstr>
      <vt:lpstr>Ch7_Q70_a</vt:lpstr>
      <vt:lpstr>Ch7_Q70_b</vt:lpstr>
      <vt:lpstr>Ch7Q36!Available</vt:lpstr>
      <vt:lpstr>Ch7Q50_a!Available</vt:lpstr>
      <vt:lpstr>Capital_hour</vt:lpstr>
      <vt:lpstr>Ch7Q50_b!ChartData</vt:lpstr>
      <vt:lpstr>Ch7Q50_c!ChartData</vt:lpstr>
      <vt:lpstr>Ch7Q50_d!ChartData</vt:lpstr>
      <vt:lpstr>STS_1!ChartData</vt:lpstr>
      <vt:lpstr>Ch7Q36!Effective_capacity</vt:lpstr>
      <vt:lpstr>Ch7Q50_a!Effective_capacity</vt:lpstr>
      <vt:lpstr>Ch7Q50_b!InputValues</vt:lpstr>
      <vt:lpstr>Ch7Q50_c!InputValues</vt:lpstr>
      <vt:lpstr>Ch7Q50_d!InputValues</vt:lpstr>
      <vt:lpstr>STS_1!InputValues</vt:lpstr>
      <vt:lpstr>Labor_hour</vt:lpstr>
      <vt:lpstr>Ch7Q50_b!OutputAddresses</vt:lpstr>
      <vt:lpstr>Ch7Q50_c!OutputAddresses</vt:lpstr>
      <vt:lpstr>Ch7Q50_d!OutputAddresses</vt:lpstr>
      <vt:lpstr>STS_1!OutputAddresses</vt:lpstr>
      <vt:lpstr>Ch7Q50_b!OutputValues</vt:lpstr>
      <vt:lpstr>Ch7Q50_c!OutputValues</vt:lpstr>
      <vt:lpstr>Ch7Q50_d!OutputValues</vt:lpstr>
      <vt:lpstr>STS_1!OutputValues</vt:lpstr>
      <vt:lpstr>Ch7Q36!Profit</vt:lpstr>
      <vt:lpstr>Ch7Q50_a!Profit</vt:lpstr>
      <vt:lpstr>Ch7Q36!Rent_equipment</vt:lpstr>
      <vt:lpstr>Ch7Q50_a!Rent_equipment</vt:lpstr>
      <vt:lpstr>Ch7Q36!Resource_used</vt:lpstr>
      <vt:lpstr>Ch7Q50_a!Resource_used</vt:lpstr>
      <vt:lpstr>Total_number</vt:lpstr>
      <vt:lpstr>Ch7Q36!Units_produced</vt:lpstr>
      <vt:lpstr>Ch7Q50_a!Units_produced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yingjunpan</dc:creator>
  <cp:lastModifiedBy>yingjunpan</cp:lastModifiedBy>
  <dcterms:created xsi:type="dcterms:W3CDTF">2017-03-30T21:53:56Z</dcterms:created>
  <dcterms:modified xsi:type="dcterms:W3CDTF">2017-03-31T01:14:13Z</dcterms:modified>
</cp:coreProperties>
</file>