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sf\Home\Desktop\"/>
    </mc:Choice>
  </mc:AlternateContent>
  <bookViews>
    <workbookView xWindow="0" yWindow="0" windowWidth="20490" windowHeight="7755"/>
  </bookViews>
  <sheets>
    <sheet name="Ch3Q18" sheetId="1" r:id="rId1"/>
    <sheet name="Sheet1_STS" sheetId="2" state="veryHidden" r:id="rId2"/>
    <sheet name="Ch3Q18-STS" sheetId="6" r:id="rId3"/>
    <sheet name="Ch3Q34" sheetId="7" r:id="rId4"/>
    <sheet name="Ch3Q34_STS" sheetId="8" state="veryHidden" r:id="rId5"/>
    <sheet name="Ch3Q34_STS_TotalCost" sheetId="11" r:id="rId6"/>
  </sheets>
  <definedNames>
    <definedName name="ChartData" localSheetId="2">'Ch3Q18-STS'!$K$5:$K$15</definedName>
    <definedName name="ChartData" localSheetId="5">Ch3Q34_STS_TotalCost!$K$5:$K$14</definedName>
    <definedName name="Cost_per_ton">Ch3Q34!$B$5:$D$5</definedName>
    <definedName name="Costs">Ch3Q34!$B$5:$D$5</definedName>
    <definedName name="Costs_per_ton">Ch3Q34!$B$5:$D$5</definedName>
    <definedName name="Decisions">Ch3Q34!$B$37:$D$37</definedName>
    <definedName name="Demand">Ch3Q18!$B$18:$G$18</definedName>
    <definedName name="Ending_inventory">Ch3Q18!$B$20:$G$20</definedName>
    <definedName name="Increased_state_goal">Ch3Q34!$G$39:$G$40</definedName>
    <definedName name="Initial_Inventory">Ch3Q18!$B$4</definedName>
    <definedName name="InputValues" localSheetId="2">'Ch3Q18-STS'!$A$5:$A$15</definedName>
    <definedName name="InputValues" localSheetId="5">Ch3Q34_STS_TotalCost!$A$5:$A$14</definedName>
    <definedName name="New_state_goal">Ch3Q34!$G$39:$G$40</definedName>
    <definedName name="New_total_cost">Ch3Q34!$E$44</definedName>
    <definedName name="New_total_processed">Ch3Q34!$E$39:$E$40</definedName>
    <definedName name="On_hand_after_production">Ch3Q18!$B$16:$G$16</definedName>
    <definedName name="OutputAddresses" localSheetId="2">'Ch3Q18-STS'!$B$4:$H$4</definedName>
    <definedName name="OutputAddresses" localSheetId="5">Ch3Q34_STS_TotalCost!$B$4:$E$4</definedName>
    <definedName name="OutputValues" localSheetId="2">'Ch3Q18-STS'!$B$5:$H$15</definedName>
    <definedName name="OutputValues" localSheetId="5">Ch3Q34_STS_TotalCost!$B$5:$E$14</definedName>
    <definedName name="Processed_in_tons">Ch3Q34!$B$12:$D$12</definedName>
    <definedName name="Production_capacity">Ch3Q18!$B$14:$G$14</definedName>
    <definedName name="solver_adj" localSheetId="0" hidden="1">Ch3Q18!$B$12:$G$12</definedName>
    <definedName name="solver_adj" localSheetId="3" hidden="1">Ch3Q34!$B$37:$D$37</definedName>
    <definedName name="solver_cvg" localSheetId="0" hidden="1">0.0001</definedName>
    <definedName name="solver_cvg" localSheetId="3" hidden="1">0.0001</definedName>
    <definedName name="solver_drv" localSheetId="0" hidden="1">1</definedName>
    <definedName name="solver_drv" localSheetId="3" hidden="1">1</definedName>
    <definedName name="solver_eng" localSheetId="0" hidden="1">2</definedName>
    <definedName name="solver_eng" localSheetId="3" hidden="1">2</definedName>
    <definedName name="solver_est" localSheetId="0" hidden="1">1</definedName>
    <definedName name="solver_est" localSheetId="3" hidden="1">1</definedName>
    <definedName name="solver_itr" localSheetId="0" hidden="1">2147483647</definedName>
    <definedName name="solver_itr" localSheetId="3" hidden="1">2147483647</definedName>
    <definedName name="solver_lhs1" localSheetId="0" hidden="1">Ch3Q18!$B$20:$G$20</definedName>
    <definedName name="solver_lhs1" localSheetId="3" hidden="1">Ch3Q34!$E$39:$E$40</definedName>
    <definedName name="solver_lhs2" localSheetId="0" hidden="1">Ch3Q18!$B$16:$G$16</definedName>
    <definedName name="solver_lhs3" localSheetId="0" hidden="1">Ch3Q18!$B$12:$G$12</definedName>
    <definedName name="solver_lhs4" localSheetId="0" hidden="1">Ch3Q18!$B$12:$G$12</definedName>
    <definedName name="solver_mip" localSheetId="0" hidden="1">2147483647</definedName>
    <definedName name="solver_mip" localSheetId="3" hidden="1">2147483647</definedName>
    <definedName name="solver_mni" localSheetId="0" hidden="1">30</definedName>
    <definedName name="solver_mni" localSheetId="3" hidden="1">30</definedName>
    <definedName name="solver_mrt" localSheetId="0" hidden="1">0.075</definedName>
    <definedName name="solver_mrt" localSheetId="3" hidden="1">0.075</definedName>
    <definedName name="solver_msl" localSheetId="0" hidden="1">2</definedName>
    <definedName name="solver_msl" localSheetId="3" hidden="1">2</definedName>
    <definedName name="solver_neg" localSheetId="0" hidden="1">1</definedName>
    <definedName name="solver_neg" localSheetId="3" hidden="1">1</definedName>
    <definedName name="solver_nod" localSheetId="0" hidden="1">2147483647</definedName>
    <definedName name="solver_nod" localSheetId="3" hidden="1">2147483647</definedName>
    <definedName name="solver_num" localSheetId="0" hidden="1">4</definedName>
    <definedName name="solver_num" localSheetId="3" hidden="1">1</definedName>
    <definedName name="solver_nwt" localSheetId="0" hidden="1">1</definedName>
    <definedName name="solver_nwt" localSheetId="3" hidden="1">1</definedName>
    <definedName name="solver_opt" localSheetId="0" hidden="1">Ch3Q18!$H$28</definedName>
    <definedName name="solver_opt" localSheetId="3" hidden="1">Ch3Q34!$E$44</definedName>
    <definedName name="solver_pre" localSheetId="0" hidden="1">0.000001</definedName>
    <definedName name="solver_pre" localSheetId="3" hidden="1">0.000001</definedName>
    <definedName name="solver_rbv" localSheetId="0" hidden="1">1</definedName>
    <definedName name="solver_rbv" localSheetId="3" hidden="1">1</definedName>
    <definedName name="solver_rel1" localSheetId="0" hidden="1">1</definedName>
    <definedName name="solver_rel1" localSheetId="3" hidden="1">3</definedName>
    <definedName name="solver_rel2" localSheetId="0" hidden="1">3</definedName>
    <definedName name="solver_rel3" localSheetId="0" hidden="1">1</definedName>
    <definedName name="solver_rel4" localSheetId="0" hidden="1">4</definedName>
    <definedName name="solver_rhs1" localSheetId="0" hidden="1">Storage_capacity</definedName>
    <definedName name="solver_rhs1" localSheetId="3" hidden="1">Increased_state_goal</definedName>
    <definedName name="solver_rhs2" localSheetId="0" hidden="1">Demand</definedName>
    <definedName name="solver_rhs3" localSheetId="0" hidden="1">Production_capacity</definedName>
    <definedName name="solver_rhs4" localSheetId="0" hidden="1">integer</definedName>
    <definedName name="solver_rlx" localSheetId="0" hidden="1">2</definedName>
    <definedName name="solver_rlx" localSheetId="3" hidden="1">2</definedName>
    <definedName name="solver_rsd" localSheetId="0" hidden="1">0</definedName>
    <definedName name="solver_rsd" localSheetId="3" hidden="1">0</definedName>
    <definedName name="solver_scl" localSheetId="0" hidden="1">1</definedName>
    <definedName name="solver_scl" localSheetId="3" hidden="1">1</definedName>
    <definedName name="solver_sho" localSheetId="0" hidden="1">2</definedName>
    <definedName name="solver_sho" localSheetId="3" hidden="1">2</definedName>
    <definedName name="solver_ssz" localSheetId="0" hidden="1">100</definedName>
    <definedName name="solver_ssz" localSheetId="3" hidden="1">100</definedName>
    <definedName name="solver_tim" localSheetId="0" hidden="1">2147483647</definedName>
    <definedName name="solver_tim" localSheetId="3" hidden="1">2147483647</definedName>
    <definedName name="solver_tol" localSheetId="0" hidden="1">0.01</definedName>
    <definedName name="solver_tol" localSheetId="3" hidden="1">0.01</definedName>
    <definedName name="solver_typ" localSheetId="0" hidden="1">2</definedName>
    <definedName name="solver_typ" localSheetId="3" hidden="1">2</definedName>
    <definedName name="solver_val" localSheetId="0" hidden="1">0</definedName>
    <definedName name="solver_val" localSheetId="3" hidden="1">0</definedName>
    <definedName name="solver_ver" localSheetId="0" hidden="1">3</definedName>
    <definedName name="solver_ver" localSheetId="3" hidden="1">3</definedName>
    <definedName name="State_goal">Ch3Q34!$G$14:$G$15</definedName>
    <definedName name="Storage_capacity">Ch3Q18!$B$22:$G$22</definedName>
    <definedName name="Total_cost">Ch3Q18!$H$28</definedName>
    <definedName name="Total_costs">Ch3Q34!$E$19</definedName>
    <definedName name="Total_processed">Ch3Q34!$E$14:$E$15</definedName>
    <definedName name="Units_produced">Ch3Q18!$B$12:$G$12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9" i="7" l="1"/>
  <c r="K1" i="11"/>
  <c r="J4" i="11"/>
  <c r="K13" i="11" s="1"/>
  <c r="G40" i="7"/>
  <c r="G39" i="7"/>
  <c r="C44" i="7"/>
  <c r="D44" i="7"/>
  <c r="B44" i="7"/>
  <c r="C40" i="7"/>
  <c r="D40" i="7"/>
  <c r="C39" i="7"/>
  <c r="D39" i="7"/>
  <c r="B40" i="7"/>
  <c r="B39" i="7"/>
  <c r="B14" i="7"/>
  <c r="C19" i="7"/>
  <c r="D19" i="7"/>
  <c r="D15" i="7"/>
  <c r="D14" i="7"/>
  <c r="C15" i="7"/>
  <c r="B15" i="7"/>
  <c r="C14" i="7"/>
  <c r="K1" i="6"/>
  <c r="J4" i="6"/>
  <c r="K15" i="6" s="1"/>
  <c r="K6" i="11" l="1"/>
  <c r="K8" i="11"/>
  <c r="K10" i="11"/>
  <c r="K12" i="11"/>
  <c r="K14" i="11"/>
  <c r="K5" i="11"/>
  <c r="K7" i="11"/>
  <c r="K9" i="11"/>
  <c r="K11" i="11"/>
  <c r="E39" i="7"/>
  <c r="E44" i="7"/>
  <c r="E40" i="7"/>
  <c r="E14" i="7"/>
  <c r="E15" i="7"/>
  <c r="E19" i="7"/>
  <c r="K8" i="6"/>
  <c r="K6" i="6"/>
  <c r="K10" i="6"/>
  <c r="K12" i="6"/>
  <c r="K14" i="6"/>
  <c r="K5" i="6"/>
  <c r="K7" i="6"/>
  <c r="K9" i="6"/>
  <c r="K11" i="6"/>
  <c r="K13" i="6"/>
  <c r="G26" i="1"/>
  <c r="C26" i="1"/>
  <c r="D26" i="1"/>
  <c r="E26" i="1"/>
  <c r="F26" i="1"/>
  <c r="B26" i="1"/>
  <c r="B16" i="1"/>
  <c r="B20" i="1" s="1"/>
  <c r="H26" i="1" l="1"/>
  <c r="B27" i="1"/>
  <c r="B28" i="1" s="1"/>
  <c r="C16" i="1"/>
  <c r="C20" i="1" s="1"/>
  <c r="C27" i="1" l="1"/>
  <c r="C28" i="1" s="1"/>
  <c r="D16" i="1"/>
  <c r="D20" i="1" s="1"/>
  <c r="E16" i="1" l="1"/>
  <c r="E20" i="1" s="1"/>
  <c r="D27" i="1"/>
  <c r="F16" i="1" l="1"/>
  <c r="F20" i="1" s="1"/>
  <c r="E27" i="1"/>
  <c r="E28" i="1" s="1"/>
  <c r="D28" i="1"/>
  <c r="G16" i="1" l="1"/>
  <c r="G20" i="1" s="1"/>
  <c r="G27" i="1" s="1"/>
  <c r="G28" i="1" s="1"/>
  <c r="F27" i="1"/>
  <c r="F28" i="1" l="1"/>
  <c r="H27" i="1"/>
  <c r="H28" i="1" s="1"/>
</calcChain>
</file>

<file path=xl/comments1.xml><?xml version="1.0" encoding="utf-8"?>
<comments xmlns="http://schemas.openxmlformats.org/spreadsheetml/2006/main">
  <authors>
    <author>yingjunpan</author>
  </authors>
  <commentList>
    <comment ref="B5" authorId="0" shapeId="0">
      <text>
        <r>
          <rPr>
            <sz val="9"/>
            <color indexed="81"/>
            <rFont val="Tahoma"/>
            <family val="2"/>
          </rPr>
          <t>Solver found a solution. All constraints and optimality conditions are satisfied.</t>
        </r>
      </text>
    </comment>
    <comment ref="B6" authorId="0" shapeId="0">
      <text>
        <r>
          <rPr>
            <sz val="9"/>
            <color indexed="81"/>
            <rFont val="Tahoma"/>
            <family val="2"/>
          </rPr>
          <t>Solver found a solution. All constraints and optimality conditions are satisfied.</t>
        </r>
      </text>
    </comment>
    <comment ref="B7" authorId="0" shapeId="0">
      <text>
        <r>
          <rPr>
            <sz val="9"/>
            <color indexed="81"/>
            <rFont val="Tahoma"/>
            <family val="2"/>
          </rPr>
          <t>Solver found a solution. All constraints and optimality conditions are satisfied.</t>
        </r>
      </text>
    </comment>
    <comment ref="B8" authorId="0" shapeId="0">
      <text>
        <r>
          <rPr>
            <sz val="9"/>
            <color indexed="81"/>
            <rFont val="Tahoma"/>
            <family val="2"/>
          </rPr>
          <t>Solver found a solution. All constraints and optimality conditions are satisfied.</t>
        </r>
      </text>
    </comment>
    <comment ref="B9" authorId="0" shapeId="0">
      <text>
        <r>
          <rPr>
            <sz val="9"/>
            <color indexed="81"/>
            <rFont val="Tahoma"/>
            <family val="2"/>
          </rPr>
          <t>Solver found a solution. All constraints and optimality conditions are satisfied.</t>
        </r>
      </text>
    </comment>
    <comment ref="B10" authorId="0" shapeId="0">
      <text>
        <r>
          <rPr>
            <sz val="9"/>
            <color indexed="81"/>
            <rFont val="Tahoma"/>
            <family val="2"/>
          </rPr>
          <t>Solver found a solution. All constraints and optimality conditions are satisfied.</t>
        </r>
      </text>
    </comment>
    <comment ref="B11" authorId="0" shapeId="0">
      <text>
        <r>
          <rPr>
            <sz val="9"/>
            <color indexed="81"/>
            <rFont val="Tahoma"/>
            <family val="2"/>
          </rPr>
          <t>Solver found a solution. All constraints and optimality conditions are satisfied.</t>
        </r>
      </text>
    </comment>
    <comment ref="B12" authorId="0" shapeId="0">
      <text>
        <r>
          <rPr>
            <sz val="9"/>
            <color indexed="81"/>
            <rFont val="Tahoma"/>
            <family val="2"/>
          </rPr>
          <t>Solver found a solution. All constraints and optimality conditions are satisfied.</t>
        </r>
      </text>
    </comment>
    <comment ref="B13" authorId="0" shapeId="0">
      <text>
        <r>
          <rPr>
            <sz val="9"/>
            <color indexed="81"/>
            <rFont val="Tahoma"/>
            <family val="2"/>
          </rPr>
          <t>Solver found a solution. All constraints and optimality conditions are satisfied.</t>
        </r>
      </text>
    </comment>
    <comment ref="B14" authorId="0" shapeId="0">
      <text>
        <r>
          <rPr>
            <sz val="9"/>
            <color indexed="81"/>
            <rFont val="Tahoma"/>
            <family val="2"/>
          </rPr>
          <t>Solver found a solution. All constraints and optimality conditions are satisfied.</t>
        </r>
      </text>
    </comment>
    <comment ref="B15" authorId="0" shapeId="0">
      <text>
        <r>
          <rPr>
            <sz val="9"/>
            <color indexed="81"/>
            <rFont val="Tahoma"/>
            <family val="2"/>
          </rPr>
          <t>Solver found a solution. All constraints and optimality conditions are satisfied.</t>
        </r>
      </text>
    </comment>
  </commentList>
</comments>
</file>

<file path=xl/comments2.xml><?xml version="1.0" encoding="utf-8"?>
<comments xmlns="http://schemas.openxmlformats.org/spreadsheetml/2006/main">
  <authors>
    <author>yingjunpan</author>
  </authors>
  <commentList>
    <comment ref="B5" authorId="0" shapeId="0">
      <text>
        <r>
          <rPr>
            <sz val="9"/>
            <color indexed="81"/>
            <rFont val="Tahoma"/>
            <family val="2"/>
          </rPr>
          <t>Solver found a solution. All constraints and optimality conditions are satisfied.</t>
        </r>
      </text>
    </comment>
    <comment ref="B6" authorId="0" shapeId="0">
      <text>
        <r>
          <rPr>
            <sz val="9"/>
            <color indexed="81"/>
            <rFont val="Tahoma"/>
            <family val="2"/>
          </rPr>
          <t>Solver found a solution. All constraints and optimality conditions are satisfied.</t>
        </r>
      </text>
    </comment>
    <comment ref="B7" authorId="0" shapeId="0">
      <text>
        <r>
          <rPr>
            <sz val="9"/>
            <color indexed="81"/>
            <rFont val="Tahoma"/>
            <family val="2"/>
          </rPr>
          <t>Solver found a solution. All constraints and optimality conditions are satisfied.</t>
        </r>
      </text>
    </comment>
    <comment ref="B8" authorId="0" shapeId="0">
      <text>
        <r>
          <rPr>
            <sz val="9"/>
            <color indexed="81"/>
            <rFont val="Tahoma"/>
            <family val="2"/>
          </rPr>
          <t>Solver found a solution. All constraints and optimality conditions are satisfied.</t>
        </r>
      </text>
    </comment>
    <comment ref="B9" authorId="0" shapeId="0">
      <text>
        <r>
          <rPr>
            <sz val="9"/>
            <color indexed="81"/>
            <rFont val="Tahoma"/>
            <family val="2"/>
          </rPr>
          <t>Solver found a solution. All constraints and optimality conditions are satisfied.</t>
        </r>
      </text>
    </comment>
    <comment ref="B10" authorId="0" shapeId="0">
      <text>
        <r>
          <rPr>
            <sz val="9"/>
            <color indexed="81"/>
            <rFont val="Tahoma"/>
            <family val="2"/>
          </rPr>
          <t>Solver found a solution. All constraints and optimality conditions are satisfied.</t>
        </r>
      </text>
    </comment>
    <comment ref="B11" authorId="0" shapeId="0">
      <text>
        <r>
          <rPr>
            <sz val="9"/>
            <color indexed="81"/>
            <rFont val="Tahoma"/>
            <family val="2"/>
          </rPr>
          <t>Solver found a solution. All constraints and optimality conditions are satisfied.</t>
        </r>
      </text>
    </comment>
    <comment ref="B12" authorId="0" shapeId="0">
      <text>
        <r>
          <rPr>
            <sz val="9"/>
            <color indexed="81"/>
            <rFont val="Tahoma"/>
            <family val="2"/>
          </rPr>
          <t>Solver found a solution. All constraints and optimality conditions are satisfied.</t>
        </r>
      </text>
    </comment>
    <comment ref="B13" authorId="0" shapeId="0">
      <text>
        <r>
          <rPr>
            <sz val="9"/>
            <color indexed="81"/>
            <rFont val="Tahoma"/>
            <family val="2"/>
          </rPr>
          <t>Solver found a solution. All constraints and optimality conditions are satisfied.</t>
        </r>
      </text>
    </comment>
    <comment ref="B14" authorId="0" shapeId="0">
      <text>
        <r>
          <rPr>
            <sz val="9"/>
            <color indexed="81"/>
            <rFont val="Tahoma"/>
            <family val="2"/>
          </rPr>
          <t>Solver found a solution. All constraints and optimality conditions are satisfied.</t>
        </r>
      </text>
    </comment>
  </commentList>
</comments>
</file>

<file path=xl/sharedStrings.xml><?xml version="1.0" encoding="utf-8"?>
<sst xmlns="http://schemas.openxmlformats.org/spreadsheetml/2006/main" count="155" uniqueCount="89">
  <si>
    <t>HWK-3 W&amp;A 4thEdition Ch.3 Q18-YingjunPan</t>
  </si>
  <si>
    <t>Input data</t>
  </si>
  <si>
    <t>Holding cost as % of prod cost</t>
  </si>
  <si>
    <t>Month</t>
  </si>
  <si>
    <t>Production cost/unit</t>
  </si>
  <si>
    <t>Units produced</t>
  </si>
  <si>
    <t>Production capacity</t>
  </si>
  <si>
    <t>&lt;=</t>
  </si>
  <si>
    <t>On hand after production</t>
  </si>
  <si>
    <t>&gt;=</t>
  </si>
  <si>
    <t>Demand</t>
  </si>
  <si>
    <t>Ending inventory</t>
  </si>
  <si>
    <t>Storage capacity</t>
  </si>
  <si>
    <t>Production costs</t>
  </si>
  <si>
    <t>Holding costs</t>
  </si>
  <si>
    <t>Totals</t>
  </si>
  <si>
    <t>$B$4</t>
  </si>
  <si>
    <t>$B$12:$G$12,$H$28</t>
  </si>
  <si>
    <t>Initial Inventory</t>
  </si>
  <si>
    <t>Initial Inventory (cell $B$4) values along side, output cell(s) along top</t>
  </si>
  <si>
    <t>Total_cost</t>
  </si>
  <si>
    <t>Data for chart</t>
  </si>
  <si>
    <t>Production plan</t>
  </si>
  <si>
    <t>Summary of costs</t>
  </si>
  <si>
    <t>Oneway analysis for Solver model in Ch3Q18 worksheet</t>
  </si>
  <si>
    <t>HWK-3 W&amp;A 4thEdition Ch.3 Q34-YingjunPan</t>
  </si>
  <si>
    <t>=Ch3Q18!$B$18:$G$18</t>
  </si>
  <si>
    <t>Ending_inventory</t>
  </si>
  <si>
    <t>=Ch3Q18!$B$20:$G$20</t>
  </si>
  <si>
    <t>Initial_Inventory</t>
  </si>
  <si>
    <t>=Ch3Q18!$B$4</t>
  </si>
  <si>
    <t>On_hand_after_production</t>
  </si>
  <si>
    <t>=Ch3Q18!$B$16:$G$16</t>
  </si>
  <si>
    <t>Production_capacity</t>
  </si>
  <si>
    <t>=Ch3Q18!$B$14:$G$14</t>
  </si>
  <si>
    <t>Storage_capacity</t>
  </si>
  <si>
    <t>=Ch3Q18!$B$22:$G$22</t>
  </si>
  <si>
    <t>=Ch3Q18!$H$28</t>
  </si>
  <si>
    <t>Units_produced</t>
  </si>
  <si>
    <t>=Ch3Q18!$B$12:$G$12</t>
  </si>
  <si>
    <t>units_1st_month</t>
  </si>
  <si>
    <t>units_2nd_month</t>
  </si>
  <si>
    <t>units_3rd_month</t>
  </si>
  <si>
    <t>units_4th_month</t>
  </si>
  <si>
    <t>units_5th_month</t>
  </si>
  <si>
    <t>units_6th_month</t>
  </si>
  <si>
    <t>Factory</t>
  </si>
  <si>
    <t>Cost/ton</t>
  </si>
  <si>
    <t>Reducing pollution plan</t>
  </si>
  <si>
    <t>Processed in tons</t>
  </si>
  <si>
    <t>P1/ton</t>
  </si>
  <si>
    <t>P2/ton</t>
  </si>
  <si>
    <t>Total processed</t>
  </si>
  <si>
    <t>State goal</t>
  </si>
  <si>
    <t>Summaries of costs</t>
  </si>
  <si>
    <t>Total</t>
  </si>
  <si>
    <t>Costs</t>
  </si>
  <si>
    <t>Reduction of P1</t>
  </si>
  <si>
    <t>Reduction of P2</t>
  </si>
  <si>
    <t>Persentage</t>
  </si>
  <si>
    <t>Range names used:</t>
  </si>
  <si>
    <t>Oneway analysis for Solver model in Ch3Q34 worksheet</t>
  </si>
  <si>
    <t>$G$37</t>
  </si>
  <si>
    <t>$B$30:$D$30,$E$37</t>
  </si>
  <si>
    <t>Persentage (cell $G$37) values along side, output cell(s) along top</t>
  </si>
  <si>
    <t>New_total_cost</t>
  </si>
  <si>
    <t>Factory_1</t>
  </si>
  <si>
    <t>Factory_2</t>
  </si>
  <si>
    <t>Factory_3</t>
  </si>
  <si>
    <t>Reducing pollution plan for Sensitivity analysis</t>
  </si>
  <si>
    <t>Cost_per_ton</t>
  </si>
  <si>
    <t>=Ch3Q34!$B$5:$D$5</t>
  </si>
  <si>
    <t>Costs_per_ton</t>
  </si>
  <si>
    <t>Decisions</t>
  </si>
  <si>
    <t>=Ch3Q34!$B$36:$D$36</t>
  </si>
  <si>
    <t>Increased_state_goal</t>
  </si>
  <si>
    <t>=Ch3Q34!$G$38:$G$39</t>
  </si>
  <si>
    <t>New_state_goal</t>
  </si>
  <si>
    <t>=Ch3Q34!$E$43</t>
  </si>
  <si>
    <t>New_total_processed</t>
  </si>
  <si>
    <t>=Ch3Q34!$E$38:$E$39</t>
  </si>
  <si>
    <t>Processed_in_tons</t>
  </si>
  <si>
    <t>=Ch3Q34!$B$12:$D$12</t>
  </si>
  <si>
    <t>State_goal</t>
  </si>
  <si>
    <t>=Ch3Q34!$G$14:$G$15</t>
  </si>
  <si>
    <t>Total_costs</t>
  </si>
  <si>
    <t>=Ch3Q34!$E$19</t>
  </si>
  <si>
    <t>Total_processed</t>
  </si>
  <si>
    <t>=Ch3Q34!$E$14:$E$15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</si>
</sst>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4">
    <font>
      <sz val="11"/>
      <color theme="1"/>
      <name val="Calibri"/>
      <family val="2"/>
      <charset val="134"/>
      <scheme val="minor"/>
    </font>
    <font>
      <b/>
      <sz val="11"/>
      <color theme="1"/>
      <name val="Calibri"/>
      <family val="2"/>
      <scheme val="minor"/>
    </font>
    <font>
      <sz val="11"/>
      <color rgb="FFFFFFFF"/>
      <name val="Calibri"/>
      <family val="2"/>
      <charset val="134"/>
      <scheme val="minor"/>
    </font>
    <font>
      <sz val="9"/>
      <color indexed="81"/>
      <name val="Tahoma"/>
      <family val="2"/>
    </font>
  </fonts>
  <fills count="7">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CCCC"/>
        <bgColor indexed="64"/>
      </patternFill>
    </fill>
    <fill>
      <patternFill patternType="solid">
        <fgColor theme="9" tint="0.59999389629810485"/>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2">
    <xf numFmtId="0" fontId="0" fillId="0" borderId="0" xfId="0"/>
    <xf numFmtId="9" fontId="0" fillId="0" borderId="0" xfId="0" applyNumberFormat="1"/>
    <xf numFmtId="164" fontId="0" fillId="0" borderId="0" xfId="0" applyNumberFormat="1"/>
    <xf numFmtId="0" fontId="1" fillId="0" borderId="0" xfId="0" applyFont="1"/>
    <xf numFmtId="0" fontId="0" fillId="0" borderId="0" xfId="0" applyAlignment="1">
      <alignment horizontal="center"/>
    </xf>
    <xf numFmtId="0" fontId="0" fillId="2" borderId="0" xfId="0" applyFill="1"/>
    <xf numFmtId="9" fontId="0" fillId="2" borderId="0" xfId="0" applyNumberFormat="1" applyFill="1"/>
    <xf numFmtId="0" fontId="0" fillId="3" borderId="0" xfId="0" applyFill="1"/>
    <xf numFmtId="164" fontId="0" fillId="2" borderId="0" xfId="0" applyNumberFormat="1" applyFill="1"/>
    <xf numFmtId="0" fontId="0" fillId="5" borderId="0" xfId="0" applyFill="1"/>
    <xf numFmtId="164" fontId="0" fillId="4" borderId="0" xfId="0" applyNumberFormat="1" applyFill="1"/>
    <xf numFmtId="49" fontId="0" fillId="0" borderId="0" xfId="0" applyNumberFormat="1"/>
    <xf numFmtId="0" fontId="0" fillId="0" borderId="0" xfId="0" applyNumberFormat="1"/>
    <xf numFmtId="0" fontId="0" fillId="0" borderId="0" xfId="0" applyAlignment="1">
      <alignment horizontal="right" textRotation="90"/>
    </xf>
    <xf numFmtId="0" fontId="0" fillId="6" borderId="0" xfId="0" applyFill="1" applyAlignment="1">
      <alignment horizontal="right" textRotation="90"/>
    </xf>
    <xf numFmtId="0" fontId="2" fillId="0" borderId="0" xfId="0" applyFont="1"/>
    <xf numFmtId="0" fontId="0" fillId="0" borderId="1" xfId="0" applyNumberFormat="1" applyBorder="1"/>
    <xf numFmtId="0" fontId="0" fillId="0" borderId="2" xfId="0" applyNumberFormat="1" applyBorder="1"/>
    <xf numFmtId="164" fontId="0" fillId="0" borderId="3" xfId="0" applyNumberFormat="1" applyBorder="1"/>
    <xf numFmtId="0" fontId="0" fillId="0" borderId="4" xfId="0" applyNumberFormat="1" applyBorder="1"/>
    <xf numFmtId="0" fontId="0" fillId="0" borderId="0" xfId="0" applyNumberFormat="1" applyBorder="1"/>
    <xf numFmtId="164" fontId="0" fillId="0" borderId="5" xfId="0" applyNumberFormat="1" applyBorder="1"/>
    <xf numFmtId="0" fontId="0" fillId="0" borderId="6" xfId="0" applyNumberFormat="1" applyBorder="1"/>
    <xf numFmtId="0" fontId="0" fillId="0" borderId="7" xfId="0" applyNumberFormat="1" applyBorder="1"/>
    <xf numFmtId="164" fontId="0" fillId="0" borderId="8" xfId="0" applyNumberFormat="1" applyBorder="1"/>
    <xf numFmtId="0" fontId="1" fillId="0" borderId="0" xfId="0" applyFont="1" applyAlignment="1"/>
    <xf numFmtId="1" fontId="0" fillId="0" borderId="0" xfId="0" applyNumberFormat="1"/>
    <xf numFmtId="164" fontId="0" fillId="3" borderId="0" xfId="0" applyNumberFormat="1" applyFill="1"/>
    <xf numFmtId="2" fontId="0" fillId="3" borderId="0" xfId="0" applyNumberFormat="1" applyFill="1"/>
    <xf numFmtId="0" fontId="1" fillId="0" borderId="0" xfId="0" applyFont="1"/>
    <xf numFmtId="0" fontId="0" fillId="0" borderId="0" xfId="0"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colors>
    <mruColors>
      <color rgb="FFFFCCCC"/>
      <color rgb="FFFFCCFF"/>
      <color rgb="FFFF99CC"/>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'Ch3Q18-STS'!$K$1</c:f>
          <c:strCache>
            <c:ptCount val="1"/>
            <c:pt idx="0">
              <c:v>Sensitivity of Total_cost to Initial Inventory</c:v>
            </c:pt>
          </c:strCache>
        </c:strRef>
      </c:tx>
      <c:layout/>
      <c:overlay val="0"/>
      <c:txPr>
        <a:bodyPr/>
        <a:lstStyle/>
        <a:p>
          <a:pPr>
            <a:defRPr sz="1200"/>
          </a:pPr>
          <a:endParaRPr lang="en-US"/>
        </a:p>
      </c:txPr>
    </c:title>
    <c:autoTitleDeleted val="0"/>
    <c:plotArea>
      <c:layout/>
      <c:lineChart>
        <c:grouping val="standard"/>
        <c:varyColors val="0"/>
        <c:ser>
          <c:idx val="0"/>
          <c:order val="0"/>
          <c:dLbls>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numRef>
              <c:f>'Ch3Q18-STS'!$A$5:$A$15</c:f>
              <c:numCache>
                <c:formatCode>General</c:formatCode>
                <c:ptCount val="11"/>
                <c:pt idx="0">
                  <c:v>0</c:v>
                </c:pt>
                <c:pt idx="1">
                  <c:v>1000</c:v>
                </c:pt>
                <c:pt idx="2">
                  <c:v>2000</c:v>
                </c:pt>
                <c:pt idx="3">
                  <c:v>3000</c:v>
                </c:pt>
                <c:pt idx="4">
                  <c:v>4000</c:v>
                </c:pt>
                <c:pt idx="5">
                  <c:v>5000</c:v>
                </c:pt>
                <c:pt idx="6">
                  <c:v>6000</c:v>
                </c:pt>
                <c:pt idx="7">
                  <c:v>7000</c:v>
                </c:pt>
                <c:pt idx="8">
                  <c:v>8000</c:v>
                </c:pt>
                <c:pt idx="9">
                  <c:v>9000</c:v>
                </c:pt>
                <c:pt idx="10">
                  <c:v>10000</c:v>
                </c:pt>
              </c:numCache>
            </c:numRef>
          </c:cat>
          <c:val>
            <c:numRef>
              <c:f>'Ch3Q18-STS'!$K$5:$K$15</c:f>
              <c:numCache>
                <c:formatCode>0</c:formatCode>
                <c:ptCount val="11"/>
                <c:pt idx="0">
                  <c:v>1598062.5</c:v>
                </c:pt>
                <c:pt idx="1">
                  <c:v>1585562.5</c:v>
                </c:pt>
                <c:pt idx="2">
                  <c:v>1573062.5</c:v>
                </c:pt>
                <c:pt idx="3">
                  <c:v>1560562.5</c:v>
                </c:pt>
                <c:pt idx="4">
                  <c:v>1548062.5</c:v>
                </c:pt>
                <c:pt idx="5">
                  <c:v>1535562.5</c:v>
                </c:pt>
                <c:pt idx="6">
                  <c:v>1523062.5</c:v>
                </c:pt>
                <c:pt idx="7">
                  <c:v>1510562.5</c:v>
                </c:pt>
                <c:pt idx="8">
                  <c:v>1498062.5</c:v>
                </c:pt>
                <c:pt idx="9">
                  <c:v>1485562.5</c:v>
                </c:pt>
                <c:pt idx="10" formatCode="General">
                  <c:v>1473062.5</c:v>
                </c:pt>
              </c:numCache>
            </c:numRef>
          </c:val>
          <c:smooth val="0"/>
        </c:ser>
        <c:dLbls>
          <c:dLblPos val="t"/>
          <c:showLegendKey val="0"/>
          <c:showVal val="1"/>
          <c:showCatName val="0"/>
          <c:showSerName val="0"/>
          <c:showPercent val="0"/>
          <c:showBubbleSize val="0"/>
        </c:dLbls>
        <c:marker val="1"/>
        <c:smooth val="0"/>
        <c:axId val="412745576"/>
        <c:axId val="412744400"/>
      </c:lineChart>
      <c:catAx>
        <c:axId val="412745576"/>
        <c:scaling>
          <c:orientation val="minMax"/>
        </c:scaling>
        <c:delete val="0"/>
        <c:axPos val="b"/>
        <c:title>
          <c:tx>
            <c:rich>
              <a:bodyPr/>
              <a:lstStyle/>
              <a:p>
                <a:pPr>
                  <a:defRPr/>
                </a:pPr>
                <a:r>
                  <a:rPr lang="en-US"/>
                  <a:t>Initial Inventory ($B$4)</a:t>
                </a:r>
              </a:p>
            </c:rich>
          </c:tx>
          <c:layout/>
          <c:overlay val="0"/>
        </c:title>
        <c:numFmt formatCode="General" sourceLinked="1"/>
        <c:majorTickMark val="out"/>
        <c:minorTickMark val="none"/>
        <c:tickLblPos val="nextTo"/>
        <c:crossAx val="412744400"/>
        <c:crosses val="autoZero"/>
        <c:auto val="1"/>
        <c:lblAlgn val="ctr"/>
        <c:lblOffset val="100"/>
        <c:noMultiLvlLbl val="0"/>
      </c:catAx>
      <c:valAx>
        <c:axId val="412744400"/>
        <c:scaling>
          <c:orientation val="minMax"/>
        </c:scaling>
        <c:delete val="0"/>
        <c:axPos val="l"/>
        <c:majorGridlines/>
        <c:numFmt formatCode="0" sourceLinked="1"/>
        <c:majorTickMark val="out"/>
        <c:minorTickMark val="none"/>
        <c:tickLblPos val="nextTo"/>
        <c:crossAx val="412745576"/>
        <c:crosses val="autoZero"/>
        <c:crossBetween val="between"/>
      </c:valAx>
    </c:plotArea>
    <c:plotVisOnly val="1"/>
    <c:dispBlanksAs val="gap"/>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Ch3Q34_STS_TotalCost!$K$1</c:f>
          <c:strCache>
            <c:ptCount val="1"/>
            <c:pt idx="0">
              <c:v>Sensitivity of New_total_cost to Persentage</c:v>
            </c:pt>
          </c:strCache>
        </c:strRef>
      </c:tx>
      <c:layout/>
      <c:overlay val="0"/>
      <c:txPr>
        <a:bodyPr/>
        <a:lstStyle/>
        <a:p>
          <a:pPr>
            <a:defRPr sz="1200"/>
          </a:pPr>
          <a:endParaRPr lang="en-US"/>
        </a:p>
      </c:txPr>
    </c:title>
    <c:autoTitleDeleted val="0"/>
    <c:plotArea>
      <c:layout/>
      <c:lineChart>
        <c:grouping val="standard"/>
        <c:varyColors val="0"/>
        <c:ser>
          <c:idx val="0"/>
          <c:order val="0"/>
          <c:cat>
            <c:numRef>
              <c:f>Ch3Q34_STS_TotalCost!$A$5:$A$14</c:f>
              <c:numCache>
                <c:formatCode>0%</c:formatCode>
                <c:ptCount val="10"/>
                <c:pt idx="0">
                  <c:v>0.10000000149011612</c:v>
                </c:pt>
                <c:pt idx="1">
                  <c:v>0.20000000298023224</c:v>
                </c:pt>
                <c:pt idx="2">
                  <c:v>0.30000001192092896</c:v>
                </c:pt>
                <c:pt idx="3">
                  <c:v>0.40000000596046448</c:v>
                </c:pt>
                <c:pt idx="4">
                  <c:v>0.5</c:v>
                </c:pt>
                <c:pt idx="5">
                  <c:v>0.60000002384185791</c:v>
                </c:pt>
                <c:pt idx="6">
                  <c:v>0.69999998807907104</c:v>
                </c:pt>
                <c:pt idx="7">
                  <c:v>0.80000001192092896</c:v>
                </c:pt>
                <c:pt idx="8">
                  <c:v>0.90000003576278687</c:v>
                </c:pt>
                <c:pt idx="9">
                  <c:v>1</c:v>
                </c:pt>
              </c:numCache>
            </c:numRef>
          </c:cat>
          <c:val>
            <c:numRef>
              <c:f>Ch3Q34_STS_TotalCost!$K$5:$K$14</c:f>
              <c:numCache>
                <c:formatCode>General</c:formatCode>
                <c:ptCount val="10"/>
                <c:pt idx="0">
                  <c:v>173461.54</c:v>
                </c:pt>
                <c:pt idx="1">
                  <c:v>189230.77</c:v>
                </c:pt>
                <c:pt idx="2">
                  <c:v>205000</c:v>
                </c:pt>
                <c:pt idx="3">
                  <c:v>220769.23</c:v>
                </c:pt>
                <c:pt idx="4">
                  <c:v>236538.46</c:v>
                </c:pt>
                <c:pt idx="5">
                  <c:v>252307.7</c:v>
                </c:pt>
                <c:pt idx="6">
                  <c:v>268076.92</c:v>
                </c:pt>
                <c:pt idx="7">
                  <c:v>283846.15999999997</c:v>
                </c:pt>
                <c:pt idx="8">
                  <c:v>299615.39</c:v>
                </c:pt>
                <c:pt idx="9">
                  <c:v>315384.62</c:v>
                </c:pt>
              </c:numCache>
            </c:numRef>
          </c:val>
          <c:smooth val="0"/>
        </c:ser>
        <c:dLbls>
          <c:showLegendKey val="0"/>
          <c:showVal val="0"/>
          <c:showCatName val="0"/>
          <c:showSerName val="0"/>
          <c:showPercent val="0"/>
          <c:showBubbleSize val="0"/>
        </c:dLbls>
        <c:marker val="1"/>
        <c:smooth val="0"/>
        <c:axId val="412744792"/>
        <c:axId val="412745968"/>
      </c:lineChart>
      <c:catAx>
        <c:axId val="412744792"/>
        <c:scaling>
          <c:orientation val="minMax"/>
        </c:scaling>
        <c:delete val="0"/>
        <c:axPos val="b"/>
        <c:title>
          <c:tx>
            <c:rich>
              <a:bodyPr/>
              <a:lstStyle/>
              <a:p>
                <a:pPr>
                  <a:defRPr/>
                </a:pPr>
                <a:r>
                  <a:rPr lang="en-US"/>
                  <a:t>Persentage ($G$37)</a:t>
                </a:r>
              </a:p>
            </c:rich>
          </c:tx>
          <c:layout/>
          <c:overlay val="0"/>
        </c:title>
        <c:numFmt formatCode="0%" sourceLinked="1"/>
        <c:majorTickMark val="out"/>
        <c:minorTickMark val="none"/>
        <c:tickLblPos val="nextTo"/>
        <c:crossAx val="412745968"/>
        <c:crosses val="autoZero"/>
        <c:auto val="1"/>
        <c:lblAlgn val="ctr"/>
        <c:lblOffset val="100"/>
        <c:noMultiLvlLbl val="0"/>
      </c:catAx>
      <c:valAx>
        <c:axId val="412745968"/>
        <c:scaling>
          <c:orientation val="minMax"/>
        </c:scaling>
        <c:delete val="0"/>
        <c:axPos val="l"/>
        <c:majorGridlines/>
        <c:numFmt formatCode="General" sourceLinked="1"/>
        <c:majorTickMark val="out"/>
        <c:minorTickMark val="none"/>
        <c:tickLblPos val="nextTo"/>
        <c:crossAx val="412744792"/>
        <c:crosses val="autoZero"/>
        <c:crossBetween val="between"/>
      </c:valAx>
    </c:plotArea>
    <c:plotVisOnly val="1"/>
    <c:dispBlanksAs val="gap"/>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180975</xdr:colOff>
      <xdr:row>29</xdr:row>
      <xdr:rowOff>95250</xdr:rowOff>
    </xdr:from>
    <xdr:to>
      <xdr:col>7</xdr:col>
      <xdr:colOff>762000</xdr:colOff>
      <xdr:row>35</xdr:row>
      <xdr:rowOff>180975</xdr:rowOff>
    </xdr:to>
    <xdr:sp macro="" textlink="">
      <xdr:nvSpPr>
        <xdr:cNvPr id="2" name="TextBox 1"/>
        <xdr:cNvSpPr txBox="1"/>
      </xdr:nvSpPr>
      <xdr:spPr>
        <a:xfrm>
          <a:off x="180975" y="5619750"/>
          <a:ext cx="7105650" cy="122872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chemeClr val="dk1"/>
              </a:solidFill>
              <a:effectLst/>
              <a:latin typeface="+mn-lt"/>
              <a:ea typeface="+mn-ea"/>
              <a:cs typeface="+mn-cs"/>
            </a:rPr>
            <a:t>Conclusion:</a:t>
          </a:r>
          <a:endParaRPr lang="en-US" sz="1800"/>
        </a:p>
        <a:p>
          <a:r>
            <a:rPr lang="en-US" sz="1400"/>
            <a:t>I gusess</a:t>
          </a:r>
          <a:r>
            <a:rPr lang="en-US" sz="1400" baseline="0"/>
            <a:t> that the total cost will decrease with the increasing of initial inventroy. The production cost is a major cost of total cost and holding cost is much lower than production cost, so the low quatity of production will cost low total cost.</a:t>
          </a:r>
        </a:p>
        <a:p>
          <a:r>
            <a:rPr lang="en-US" sz="1400" baseline="0" smtClean="0">
              <a:solidFill>
                <a:schemeClr val="dk1"/>
              </a:solidFill>
              <a:latin typeface="+mn-lt"/>
              <a:ea typeface="+mn-ea"/>
              <a:cs typeface="+mn-cs"/>
            </a:rPr>
            <a:t> The results of a sensitivity analysis on the initial inventory is in the following spreadsheet.</a:t>
          </a:r>
          <a:endParaRPr lang="en-US" sz="1400" baseline="0">
            <a:solidFill>
              <a:schemeClr val="dk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47625</xdr:colOff>
      <xdr:row>16</xdr:row>
      <xdr:rowOff>28575</xdr:rowOff>
    </xdr:from>
    <xdr:to>
      <xdr:col>7</xdr:col>
      <xdr:colOff>657225</xdr:colOff>
      <xdr:row>31</xdr:row>
      <xdr:rowOff>28575</xdr:rowOff>
    </xdr:to>
    <xdr:graphicFrame macro="">
      <xdr:nvGraphicFramePr>
        <xdr:cNvPr id="2" name="STS_1_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11</xdr:col>
      <xdr:colOff>371475</xdr:colOff>
      <xdr:row>3</xdr:row>
      <xdr:rowOff>0</xdr:rowOff>
    </xdr:from>
    <xdr:to>
      <xdr:col>15</xdr:col>
      <xdr:colOff>371475</xdr:colOff>
      <xdr:row>3</xdr:row>
      <xdr:rowOff>762000</xdr:rowOff>
    </xdr:to>
    <xdr:sp macro="" textlink="">
      <xdr:nvSpPr>
        <xdr:cNvPr id="3" name="TextBox 2"/>
        <xdr:cNvSpPr txBox="1"/>
      </xdr:nvSpPr>
      <xdr:spPr>
        <a:xfrm>
          <a:off x="7315200"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twoCellAnchor>
    <xdr:from>
      <xdr:col>0</xdr:col>
      <xdr:colOff>47625</xdr:colOff>
      <xdr:row>32</xdr:row>
      <xdr:rowOff>19050</xdr:rowOff>
    </xdr:from>
    <xdr:to>
      <xdr:col>8</xdr:col>
      <xdr:colOff>561975</xdr:colOff>
      <xdr:row>44</xdr:row>
      <xdr:rowOff>57149</xdr:rowOff>
    </xdr:to>
    <xdr:sp macro="" textlink="">
      <xdr:nvSpPr>
        <xdr:cNvPr id="4" name="TextBox 3"/>
        <xdr:cNvSpPr txBox="1"/>
      </xdr:nvSpPr>
      <xdr:spPr>
        <a:xfrm>
          <a:off x="47625" y="7038975"/>
          <a:ext cx="5629275" cy="2324099"/>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400" b="1">
              <a:solidFill>
                <a:schemeClr val="dk1"/>
              </a:solidFill>
              <a:effectLst/>
              <a:latin typeface="+mn-lt"/>
              <a:ea typeface="+mn-ea"/>
              <a:cs typeface="+mn-cs"/>
            </a:rPr>
            <a:t>Conclusion:</a:t>
          </a:r>
          <a:endParaRPr lang="en-US" sz="1800">
            <a:effectLst/>
          </a:endParaRPr>
        </a:p>
        <a:p>
          <a:pPr algn="l"/>
          <a:r>
            <a:rPr lang="en-US" sz="1400"/>
            <a:t>The changs of initial</a:t>
          </a:r>
          <a:r>
            <a:rPr lang="en-US" sz="1400" baseline="0"/>
            <a:t> inventory only influence production plan in the first month and do not influence production plan in the other months. The higher quatity of initial inventory results lower production in the first month and lower total cost. For example when the initial inventory is 10,000 then the quatity for the first month is zero and production cost for the first month is zero as well,resulting in the loweat total cost is </a:t>
          </a:r>
          <a:r>
            <a:rPr lang="en-US" sz="1400" b="0" i="0" u="none" strike="noStrike">
              <a:solidFill>
                <a:schemeClr val="dk1"/>
              </a:solidFill>
              <a:effectLst/>
              <a:latin typeface="+mn-lt"/>
              <a:ea typeface="+mn-ea"/>
              <a:cs typeface="+mn-cs"/>
            </a:rPr>
            <a:t>$1,473,062.50.</a:t>
          </a:r>
          <a:r>
            <a:rPr lang="en-US" sz="1400" b="0" i="0" u="none" strike="noStrike" baseline="0">
              <a:solidFill>
                <a:schemeClr val="dk1"/>
              </a:solidFill>
              <a:effectLst/>
              <a:latin typeface="+mn-lt"/>
              <a:ea typeface="+mn-ea"/>
              <a:cs typeface="+mn-cs"/>
            </a:rPr>
            <a:t> While when the initial inventory is 0, then the quatity for the first month is 10,000, resulting in the highest total cost is </a:t>
          </a:r>
          <a:r>
            <a:rPr lang="en-US" sz="1400" b="0" i="0" u="none" strike="noStrike">
              <a:solidFill>
                <a:schemeClr val="dk1"/>
              </a:solidFill>
              <a:effectLst/>
              <a:latin typeface="+mn-lt"/>
              <a:ea typeface="+mn-ea"/>
              <a:cs typeface="+mn-cs"/>
            </a:rPr>
            <a:t>$1,598,062.50.</a:t>
          </a:r>
          <a:endParaRPr 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20</xdr:row>
      <xdr:rowOff>104775</xdr:rowOff>
    </xdr:from>
    <xdr:to>
      <xdr:col>6</xdr:col>
      <xdr:colOff>800100</xdr:colOff>
      <xdr:row>32</xdr:row>
      <xdr:rowOff>95250</xdr:rowOff>
    </xdr:to>
    <xdr:sp macro="" textlink="">
      <xdr:nvSpPr>
        <xdr:cNvPr id="2" name="TextBox 1"/>
        <xdr:cNvSpPr txBox="1"/>
      </xdr:nvSpPr>
      <xdr:spPr>
        <a:xfrm>
          <a:off x="0" y="3914775"/>
          <a:ext cx="6238875" cy="20859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1400" b="1">
              <a:solidFill>
                <a:schemeClr val="dk1"/>
              </a:solidFill>
              <a:effectLst/>
              <a:latin typeface="+mn-lt"/>
              <a:ea typeface="+mn-ea"/>
              <a:cs typeface="+mn-cs"/>
            </a:rPr>
            <a:t>Conclusion:</a:t>
          </a:r>
          <a:endParaRPr lang="en-US" sz="1800" b="0" i="0" u="none" strike="noStrike" baseline="0" smtClean="0">
            <a:solidFill>
              <a:schemeClr val="dk1"/>
            </a:solidFill>
            <a:latin typeface="+mn-lt"/>
            <a:ea typeface="+mn-ea"/>
            <a:cs typeface="+mn-cs"/>
          </a:endParaRPr>
        </a:p>
        <a:p>
          <a:pPr rtl="0"/>
          <a:r>
            <a:rPr lang="en-US" sz="1400" b="0" i="0" u="none" strike="noStrike" baseline="0" smtClean="0">
              <a:solidFill>
                <a:schemeClr val="dk1"/>
              </a:solidFill>
              <a:latin typeface="+mn-lt"/>
              <a:ea typeface="+mn-ea"/>
              <a:cs typeface="+mn-cs"/>
            </a:rPr>
            <a:t>The optimal solution is that the minimal cost of reducing pollution is </a:t>
          </a:r>
          <a:r>
            <a:rPr lang="en-US" sz="1400" b="0" i="0" u="none" strike="noStrike">
              <a:solidFill>
                <a:schemeClr val="dk1"/>
              </a:solidFill>
              <a:effectLst/>
              <a:latin typeface="+mn-lt"/>
              <a:ea typeface="+mn-ea"/>
              <a:cs typeface="+mn-cs"/>
            </a:rPr>
            <a:t>$157,692.31</a:t>
          </a:r>
          <a:r>
            <a:rPr lang="en-US" sz="1400" b="0" i="0" u="none" strike="noStrike" baseline="0">
              <a:solidFill>
                <a:schemeClr val="dk1"/>
              </a:solidFill>
              <a:effectLst/>
              <a:latin typeface="+mn-lt"/>
              <a:ea typeface="+mn-ea"/>
              <a:cs typeface="+mn-cs"/>
            </a:rPr>
            <a:t> and the wast amouts processed by each factory are </a:t>
          </a:r>
          <a:r>
            <a:rPr lang="en-US" sz="1400" b="0" i="0" u="none" strike="noStrike">
              <a:solidFill>
                <a:schemeClr val="dk1"/>
              </a:solidFill>
              <a:effectLst/>
              <a:latin typeface="+mn-lt"/>
              <a:ea typeface="+mn-ea"/>
              <a:cs typeface="+mn-cs"/>
            </a:rPr>
            <a:t>7.692307692,</a:t>
          </a:r>
          <a:r>
            <a:rPr lang="en-US" sz="1400" b="0" i="0" u="none" strike="noStrike" baseline="0">
              <a:solidFill>
                <a:schemeClr val="dk1"/>
              </a:solidFill>
              <a:effectLst/>
              <a:latin typeface="+mn-lt"/>
              <a:ea typeface="+mn-ea"/>
              <a:cs typeface="+mn-cs"/>
            </a:rPr>
            <a:t> </a:t>
          </a:r>
          <a:r>
            <a:rPr lang="en-US" sz="1400" b="0" i="0" u="none" strike="noStrike">
              <a:solidFill>
                <a:schemeClr val="dk1"/>
              </a:solidFill>
              <a:effectLst/>
              <a:latin typeface="+mn-lt"/>
              <a:ea typeface="+mn-ea"/>
              <a:cs typeface="+mn-cs"/>
            </a:rPr>
            <a:t>146.1538462</a:t>
          </a:r>
          <a:r>
            <a:rPr lang="en-US" sz="1400"/>
            <a:t> and 0 respectively. Total processed</a:t>
          </a:r>
          <a:r>
            <a:rPr lang="en-US" sz="1400" baseline="0"/>
            <a:t> P1 is 30 tons and total processed P2 is 40 tons.</a:t>
          </a:r>
        </a:p>
        <a:p>
          <a:pPr rtl="0"/>
          <a:endParaRPr lang="en-US" sz="1400" b="0" i="0" u="none" strike="noStrike" baseline="0" smtClean="0">
            <a:solidFill>
              <a:schemeClr val="dk1"/>
            </a:solidFill>
            <a:latin typeface="+mn-lt"/>
            <a:ea typeface="+mn-ea"/>
            <a:cs typeface="+mn-cs"/>
          </a:endParaRPr>
        </a:p>
        <a:p>
          <a:r>
            <a:rPr lang="en-US" sz="1400" b="0" i="0" u="none" strike="noStrike" baseline="0" smtClean="0">
              <a:solidFill>
                <a:schemeClr val="dk1"/>
              </a:solidFill>
              <a:effectLst/>
              <a:latin typeface="+mn-lt"/>
              <a:ea typeface="+mn-ea"/>
              <a:cs typeface="+mn-cs"/>
            </a:rPr>
            <a:t>The LP assumptions (proportionality, additivity, divisibility) are reasonable in this </a:t>
          </a:r>
          <a:r>
            <a:rPr lang="en-US" sz="1400" baseline="0" smtClean="0">
              <a:solidFill>
                <a:schemeClr val="dk1"/>
              </a:solidFill>
              <a:latin typeface="+mn-lt"/>
              <a:ea typeface="+mn-ea"/>
              <a:cs typeface="+mn-cs"/>
            </a:rPr>
            <a:t>problem.  The the level of any activity is multiplied by a constant factor, and the sum of the contributions from the various activities to a particular constraint equals the total contribution to that constraint and both integer and noninteger levels of the activ- ities are allowed.</a:t>
          </a:r>
          <a:endParaRPr lang="en-US" sz="1400" baseline="0">
            <a:solidFill>
              <a:schemeClr val="dk1"/>
            </a:solidFill>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9</xdr:col>
      <xdr:colOff>476250</xdr:colOff>
      <xdr:row>15</xdr:row>
      <xdr:rowOff>0</xdr:rowOff>
    </xdr:from>
    <xdr:to>
      <xdr:col>17</xdr:col>
      <xdr:colOff>476250</xdr:colOff>
      <xdr:row>30</xdr:row>
      <xdr:rowOff>0</xdr:rowOff>
    </xdr:to>
    <xdr:graphicFrame macro="">
      <xdr:nvGraphicFramePr>
        <xdr:cNvPr id="2" name="STS_1_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11</xdr:col>
      <xdr:colOff>476250</xdr:colOff>
      <xdr:row>3</xdr:row>
      <xdr:rowOff>0</xdr:rowOff>
    </xdr:from>
    <xdr:to>
      <xdr:col>15</xdr:col>
      <xdr:colOff>476250</xdr:colOff>
      <xdr:row>3</xdr:row>
      <xdr:rowOff>762000</xdr:rowOff>
    </xdr:to>
    <xdr:sp macro="" textlink="">
      <xdr:nvSpPr>
        <xdr:cNvPr id="3" name="TextBox 2"/>
        <xdr:cNvSpPr txBox="1"/>
      </xdr:nvSpPr>
      <xdr:spPr>
        <a:xfrm>
          <a:off x="7315200"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oneCellAnchor>
    <xdr:from>
      <xdr:col>0</xdr:col>
      <xdr:colOff>66675</xdr:colOff>
      <xdr:row>15</xdr:row>
      <xdr:rowOff>28574</xdr:rowOff>
    </xdr:from>
    <xdr:ext cx="5172075" cy="2972737"/>
    <xdr:sp macro="" textlink="">
      <xdr:nvSpPr>
        <xdr:cNvPr id="4" name="TextBox 3"/>
        <xdr:cNvSpPr txBox="1"/>
      </xdr:nvSpPr>
      <xdr:spPr>
        <a:xfrm>
          <a:off x="66675" y="3695699"/>
          <a:ext cx="5172075" cy="2972737"/>
        </a:xfrm>
        <a:prstGeom prst="rect">
          <a:avLst/>
        </a:prstGeom>
        <a:solidFill>
          <a:schemeClr val="bg1">
            <a:lumMod val="8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Conclusions:</a:t>
          </a:r>
        </a:p>
        <a:p>
          <a:r>
            <a:rPr lang="en-US" sz="1400"/>
            <a:t>With</a:t>
          </a:r>
          <a:r>
            <a:rPr lang="en-US" sz="1400" baseline="0"/>
            <a:t> the </a:t>
          </a:r>
          <a:r>
            <a:rPr lang="en-US" sz="1400" b="0" i="0" u="none" strike="noStrike" baseline="0" smtClean="0">
              <a:solidFill>
                <a:schemeClr val="tx1"/>
              </a:solidFill>
              <a:latin typeface="+mn-lt"/>
              <a:ea typeface="+mn-ea"/>
              <a:cs typeface="+mn-cs"/>
            </a:rPr>
            <a:t>increases in the minimal reductions required by the state, the wast amounts for factory 1 and factory 2 to process increase while that for factory 3 maintains at 0. The total cost for processing wast increases as the minimum requirement for waste processed incresed. </a:t>
          </a:r>
        </a:p>
        <a:p>
          <a:endParaRPr lang="en-US" sz="1400" b="0" i="0" u="none" strike="noStrike" baseline="0" smtClean="0">
            <a:solidFill>
              <a:schemeClr val="tx1"/>
            </a:solidFill>
            <a:latin typeface="+mn-lt"/>
            <a:ea typeface="+mn-ea"/>
            <a:cs typeface="+mn-cs"/>
          </a:endParaRPr>
        </a:p>
        <a:p>
          <a:r>
            <a:rPr lang="en-US" sz="1400" b="0" i="0" u="none" strike="noStrike" baseline="0" smtClean="0">
              <a:solidFill>
                <a:schemeClr val="tx1"/>
              </a:solidFill>
              <a:latin typeface="+mn-lt"/>
              <a:ea typeface="+mn-ea"/>
              <a:cs typeface="+mn-cs"/>
            </a:rPr>
            <a:t>The amounts processed at the three factories and the total cost change are in a linear manner. For each level that the state goal increases by 10% for 10% to 100% , the more wast amounts needed to process  for  fatory 1,2,and 3 are 0.76923 tons, 14.6154 tons and 0 ton respectively and total cost also increases in constant dollar that is 15,769.23 dollars.</a:t>
          </a:r>
          <a:endParaRPr lang="en-US" sz="1400" b="0" i="0" u="none" strike="noStrike" baseline="0">
            <a:solidFill>
              <a:schemeClr val="tx1"/>
            </a:solidFill>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workbookViewId="0">
      <selection activeCell="D2" sqref="D2"/>
    </sheetView>
  </sheetViews>
  <sheetFormatPr defaultRowHeight="15"/>
  <cols>
    <col min="1" max="1" width="28.7109375" customWidth="1"/>
    <col min="2" max="2" width="10.140625" customWidth="1"/>
    <col min="3" max="3" width="11.85546875" customWidth="1"/>
    <col min="4" max="4" width="12.140625" customWidth="1"/>
    <col min="5" max="5" width="11" customWidth="1"/>
    <col min="6" max="6" width="11.7109375" customWidth="1"/>
    <col min="7" max="7" width="12.28515625" customWidth="1"/>
    <col min="8" max="8" width="12.85546875" customWidth="1"/>
    <col min="9" max="9" width="25.5703125" customWidth="1"/>
  </cols>
  <sheetData>
    <row r="1" spans="1:10">
      <c r="A1" s="30" t="s">
        <v>0</v>
      </c>
      <c r="B1" s="30"/>
      <c r="C1" s="30"/>
      <c r="I1" s="3" t="s">
        <v>60</v>
      </c>
    </row>
    <row r="2" spans="1:10">
      <c r="I2" t="s">
        <v>10</v>
      </c>
      <c r="J2" t="s">
        <v>26</v>
      </c>
    </row>
    <row r="3" spans="1:10">
      <c r="A3" s="3" t="s">
        <v>1</v>
      </c>
      <c r="I3" t="s">
        <v>27</v>
      </c>
      <c r="J3" t="s">
        <v>28</v>
      </c>
    </row>
    <row r="4" spans="1:10">
      <c r="A4" t="s">
        <v>18</v>
      </c>
      <c r="B4" s="5">
        <v>5000</v>
      </c>
      <c r="I4" t="s">
        <v>29</v>
      </c>
      <c r="J4" t="s">
        <v>30</v>
      </c>
    </row>
    <row r="5" spans="1:10">
      <c r="A5" t="s">
        <v>2</v>
      </c>
      <c r="B5" s="6">
        <v>0.05</v>
      </c>
      <c r="I5" t="s">
        <v>31</v>
      </c>
      <c r="J5" t="s">
        <v>32</v>
      </c>
    </row>
    <row r="6" spans="1:10">
      <c r="I6" t="s">
        <v>33</v>
      </c>
      <c r="J6" t="s">
        <v>34</v>
      </c>
    </row>
    <row r="7" spans="1:10">
      <c r="A7" t="s">
        <v>3</v>
      </c>
      <c r="B7">
        <v>1</v>
      </c>
      <c r="C7">
        <v>2</v>
      </c>
      <c r="D7">
        <v>3</v>
      </c>
      <c r="E7">
        <v>4</v>
      </c>
      <c r="F7">
        <v>5</v>
      </c>
      <c r="G7">
        <v>6</v>
      </c>
      <c r="I7" t="s">
        <v>35</v>
      </c>
      <c r="J7" t="s">
        <v>36</v>
      </c>
    </row>
    <row r="8" spans="1:10">
      <c r="A8" t="s">
        <v>4</v>
      </c>
      <c r="B8" s="8">
        <v>12.5</v>
      </c>
      <c r="C8" s="8">
        <v>12.55</v>
      </c>
      <c r="D8" s="8">
        <v>12.7</v>
      </c>
      <c r="E8" s="8">
        <v>12.8</v>
      </c>
      <c r="F8" s="8">
        <v>12.85</v>
      </c>
      <c r="G8" s="8">
        <v>12.95</v>
      </c>
      <c r="I8" t="s">
        <v>20</v>
      </c>
      <c r="J8" t="s">
        <v>37</v>
      </c>
    </row>
    <row r="9" spans="1:10">
      <c r="I9" t="s">
        <v>38</v>
      </c>
      <c r="J9" t="s">
        <v>39</v>
      </c>
    </row>
    <row r="10" spans="1:10">
      <c r="A10" s="25" t="s">
        <v>22</v>
      </c>
      <c r="B10" s="25"/>
      <c r="C10" s="25"/>
      <c r="D10" s="25"/>
    </row>
    <row r="11" spans="1:10">
      <c r="A11" t="s">
        <v>3</v>
      </c>
      <c r="B11">
        <v>1</v>
      </c>
      <c r="C11">
        <v>2</v>
      </c>
      <c r="D11">
        <v>3</v>
      </c>
      <c r="E11">
        <v>4</v>
      </c>
      <c r="F11">
        <v>5</v>
      </c>
      <c r="G11">
        <v>6</v>
      </c>
    </row>
    <row r="12" spans="1:10">
      <c r="A12" t="s">
        <v>5</v>
      </c>
      <c r="B12" s="9">
        <v>5000</v>
      </c>
      <c r="C12" s="9">
        <v>20000</v>
      </c>
      <c r="D12" s="9">
        <v>30000</v>
      </c>
      <c r="E12" s="9">
        <v>30000</v>
      </c>
      <c r="F12" s="9">
        <v>25000</v>
      </c>
      <c r="G12" s="9">
        <v>10000</v>
      </c>
    </row>
    <row r="13" spans="1:10">
      <c r="B13" s="4" t="s">
        <v>7</v>
      </c>
      <c r="C13" s="4" t="s">
        <v>7</v>
      </c>
      <c r="D13" s="4" t="s">
        <v>7</v>
      </c>
      <c r="E13" s="4" t="s">
        <v>7</v>
      </c>
      <c r="F13" s="4" t="s">
        <v>7</v>
      </c>
      <c r="G13" s="4" t="s">
        <v>7</v>
      </c>
    </row>
    <row r="14" spans="1:10">
      <c r="A14" t="s">
        <v>6</v>
      </c>
      <c r="B14" s="5">
        <v>30000</v>
      </c>
      <c r="C14" s="5">
        <v>30000</v>
      </c>
      <c r="D14" s="5">
        <v>30000</v>
      </c>
      <c r="E14" s="5">
        <v>30000</v>
      </c>
      <c r="F14" s="5">
        <v>30000</v>
      </c>
      <c r="G14" s="5">
        <v>30000</v>
      </c>
    </row>
    <row r="16" spans="1:10">
      <c r="A16" t="s">
        <v>8</v>
      </c>
      <c r="B16">
        <f>Initial_Inventory+B12</f>
        <v>10000</v>
      </c>
      <c r="C16">
        <f>B20+C12</f>
        <v>20000</v>
      </c>
      <c r="D16">
        <f t="shared" ref="D16:F16" si="0">C20+D12</f>
        <v>35000</v>
      </c>
      <c r="E16">
        <f t="shared" si="0"/>
        <v>35000</v>
      </c>
      <c r="F16">
        <f t="shared" si="0"/>
        <v>25000</v>
      </c>
      <c r="G16">
        <f>F20+G12</f>
        <v>10000</v>
      </c>
    </row>
    <row r="17" spans="1:8">
      <c r="B17" t="s">
        <v>9</v>
      </c>
      <c r="C17" t="s">
        <v>9</v>
      </c>
      <c r="D17" t="s">
        <v>9</v>
      </c>
      <c r="E17" t="s">
        <v>9</v>
      </c>
      <c r="F17" t="s">
        <v>9</v>
      </c>
      <c r="G17" t="s">
        <v>9</v>
      </c>
    </row>
    <row r="18" spans="1:8">
      <c r="A18" t="s">
        <v>10</v>
      </c>
      <c r="B18" s="5">
        <v>10000</v>
      </c>
      <c r="C18" s="5">
        <v>15000</v>
      </c>
      <c r="D18" s="5">
        <v>30000</v>
      </c>
      <c r="E18" s="5">
        <v>35000</v>
      </c>
      <c r="F18" s="5">
        <v>25000</v>
      </c>
      <c r="G18" s="5">
        <v>10000</v>
      </c>
    </row>
    <row r="20" spans="1:8">
      <c r="A20" t="s">
        <v>11</v>
      </c>
      <c r="B20">
        <f>B16-B18</f>
        <v>0</v>
      </c>
      <c r="C20">
        <f t="shared" ref="C20:F20" si="1">C16-C18</f>
        <v>5000</v>
      </c>
      <c r="D20">
        <f t="shared" si="1"/>
        <v>5000</v>
      </c>
      <c r="E20">
        <f t="shared" si="1"/>
        <v>0</v>
      </c>
      <c r="F20">
        <f t="shared" si="1"/>
        <v>0</v>
      </c>
      <c r="G20">
        <f>G16-G18</f>
        <v>0</v>
      </c>
    </row>
    <row r="21" spans="1:8">
      <c r="B21" t="s">
        <v>7</v>
      </c>
      <c r="C21" t="s">
        <v>7</v>
      </c>
      <c r="D21" t="s">
        <v>7</v>
      </c>
      <c r="E21" t="s">
        <v>7</v>
      </c>
      <c r="F21" t="s">
        <v>7</v>
      </c>
      <c r="G21" t="s">
        <v>7</v>
      </c>
    </row>
    <row r="22" spans="1:8">
      <c r="A22" t="s">
        <v>12</v>
      </c>
      <c r="B22" s="5">
        <v>10000</v>
      </c>
      <c r="C22" s="5">
        <v>10000</v>
      </c>
      <c r="D22" s="5">
        <v>10000</v>
      </c>
      <c r="E22" s="5">
        <v>10000</v>
      </c>
      <c r="F22" s="5">
        <v>10000</v>
      </c>
      <c r="G22" s="5">
        <v>10000</v>
      </c>
    </row>
    <row r="24" spans="1:8">
      <c r="A24" s="29" t="s">
        <v>23</v>
      </c>
      <c r="B24" s="29"/>
      <c r="C24" s="29"/>
    </row>
    <row r="25" spans="1:8">
      <c r="A25" t="s">
        <v>3</v>
      </c>
      <c r="B25">
        <v>1</v>
      </c>
      <c r="C25">
        <v>2</v>
      </c>
      <c r="D25">
        <v>3</v>
      </c>
      <c r="E25">
        <v>4</v>
      </c>
      <c r="F25">
        <v>5</v>
      </c>
      <c r="G25">
        <v>6</v>
      </c>
      <c r="H25" s="4" t="s">
        <v>15</v>
      </c>
    </row>
    <row r="26" spans="1:8">
      <c r="A26" t="s">
        <v>13</v>
      </c>
      <c r="B26" s="2">
        <f>B8*B12</f>
        <v>62500</v>
      </c>
      <c r="C26" s="2">
        <f t="shared" ref="C26:F26" si="2">C8*C12</f>
        <v>251000</v>
      </c>
      <c r="D26" s="2">
        <f t="shared" si="2"/>
        <v>381000</v>
      </c>
      <c r="E26" s="2">
        <f t="shared" si="2"/>
        <v>384000</v>
      </c>
      <c r="F26" s="2">
        <f t="shared" si="2"/>
        <v>321250</v>
      </c>
      <c r="G26" s="2">
        <f>G8*G12</f>
        <v>129500</v>
      </c>
      <c r="H26" s="2">
        <f>SUM(B26:G26)</f>
        <v>1529250</v>
      </c>
    </row>
    <row r="27" spans="1:8">
      <c r="A27" t="s">
        <v>14</v>
      </c>
      <c r="B27" s="2">
        <f>$B$5*B8*B20</f>
        <v>0</v>
      </c>
      <c r="C27" s="2">
        <f t="shared" ref="C27:F27" si="3">$B$5*C8*C20</f>
        <v>3137.5000000000005</v>
      </c>
      <c r="D27" s="2">
        <f t="shared" si="3"/>
        <v>3175</v>
      </c>
      <c r="E27" s="2">
        <f t="shared" si="3"/>
        <v>0</v>
      </c>
      <c r="F27" s="2">
        <f t="shared" si="3"/>
        <v>0</v>
      </c>
      <c r="G27" s="2">
        <f>$B$5*G8*G20</f>
        <v>0</v>
      </c>
      <c r="H27" s="2">
        <f>SUM(B27:G27)</f>
        <v>6312.5</v>
      </c>
    </row>
    <row r="28" spans="1:8">
      <c r="A28" t="s">
        <v>15</v>
      </c>
      <c r="B28" s="2">
        <f>B26+B27</f>
        <v>62500</v>
      </c>
      <c r="C28" s="2">
        <f t="shared" ref="C28:G28" si="4">C26+C27</f>
        <v>254137.5</v>
      </c>
      <c r="D28" s="2">
        <f t="shared" si="4"/>
        <v>384175</v>
      </c>
      <c r="E28" s="2">
        <f t="shared" si="4"/>
        <v>384000</v>
      </c>
      <c r="F28" s="2">
        <f t="shared" si="4"/>
        <v>321250</v>
      </c>
      <c r="G28" s="2">
        <f t="shared" si="4"/>
        <v>129500</v>
      </c>
      <c r="H28" s="10">
        <f>H26+H27</f>
        <v>1535562.5</v>
      </c>
    </row>
  </sheetData>
  <mergeCells count="2">
    <mergeCell ref="A24:C24"/>
    <mergeCell ref="A1:C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sheetData>
    <row r="1" spans="1:2">
      <c r="A1">
        <v>1</v>
      </c>
    </row>
    <row r="2" spans="1:2">
      <c r="A2" t="s">
        <v>16</v>
      </c>
    </row>
    <row r="3" spans="1:2">
      <c r="A3">
        <v>1</v>
      </c>
    </row>
    <row r="4" spans="1:2">
      <c r="A4">
        <v>0</v>
      </c>
    </row>
    <row r="5" spans="1:2">
      <c r="A5">
        <v>10000</v>
      </c>
    </row>
    <row r="6" spans="1:2">
      <c r="A6">
        <v>1000</v>
      </c>
    </row>
    <row r="8" spans="1:2">
      <c r="A8" s="11"/>
      <c r="B8" s="11"/>
    </row>
    <row r="9" spans="1:2">
      <c r="A9" t="s">
        <v>17</v>
      </c>
    </row>
    <row r="10" spans="1:2">
      <c r="A10" t="s">
        <v>18</v>
      </c>
    </row>
    <row r="15" spans="1:2">
      <c r="B1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5"/>
  <sheetViews>
    <sheetView workbookViewId="0">
      <selection activeCell="G5" sqref="G5"/>
    </sheetView>
  </sheetViews>
  <sheetFormatPr defaultRowHeight="15"/>
  <cols>
    <col min="8" max="8" width="12.7109375" bestFit="1" customWidth="1"/>
  </cols>
  <sheetData>
    <row r="1" spans="1:11">
      <c r="A1" s="3" t="s">
        <v>24</v>
      </c>
      <c r="K1" s="15" t="str">
        <f>CONCATENATE("Sensitivity of ",$K$4," to ","Initial Inventory")</f>
        <v>Sensitivity of Total_cost to Initial Inventory</v>
      </c>
    </row>
    <row r="3" spans="1:11">
      <c r="A3" t="s">
        <v>19</v>
      </c>
      <c r="K3" t="s">
        <v>21</v>
      </c>
    </row>
    <row r="4" spans="1:11" ht="87.75">
      <c r="B4" s="13" t="s">
        <v>40</v>
      </c>
      <c r="C4" s="13" t="s">
        <v>41</v>
      </c>
      <c r="D4" s="13" t="s">
        <v>42</v>
      </c>
      <c r="E4" s="13" t="s">
        <v>43</v>
      </c>
      <c r="F4" s="13" t="s">
        <v>44</v>
      </c>
      <c r="G4" s="13" t="s">
        <v>45</v>
      </c>
      <c r="H4" s="13" t="s">
        <v>20</v>
      </c>
      <c r="J4" s="15">
        <f>MATCH($K$4,OutputAddresses,0)</f>
        <v>7</v>
      </c>
      <c r="K4" s="14" t="s">
        <v>20</v>
      </c>
    </row>
    <row r="5" spans="1:11">
      <c r="A5" s="12">
        <v>0</v>
      </c>
      <c r="B5" s="16">
        <v>10000</v>
      </c>
      <c r="C5" s="17">
        <v>20000</v>
      </c>
      <c r="D5" s="17">
        <v>30000</v>
      </c>
      <c r="E5" s="17">
        <v>30000</v>
      </c>
      <c r="F5" s="17">
        <v>25000</v>
      </c>
      <c r="G5" s="17">
        <v>10000</v>
      </c>
      <c r="H5" s="18">
        <v>1598062.5</v>
      </c>
      <c r="K5" s="26">
        <f>INDEX(OutputValues,1,$J$4)</f>
        <v>1598062.5</v>
      </c>
    </row>
    <row r="6" spans="1:11">
      <c r="A6" s="12">
        <v>1000</v>
      </c>
      <c r="B6" s="19">
        <v>9000</v>
      </c>
      <c r="C6" s="20">
        <v>20000</v>
      </c>
      <c r="D6" s="20">
        <v>30000</v>
      </c>
      <c r="E6" s="20">
        <v>30000</v>
      </c>
      <c r="F6" s="20">
        <v>25000</v>
      </c>
      <c r="G6" s="20">
        <v>10000</v>
      </c>
      <c r="H6" s="21">
        <v>1585562.5</v>
      </c>
      <c r="K6" s="26">
        <f>INDEX(OutputValues,2,$J$4)</f>
        <v>1585562.5</v>
      </c>
    </row>
    <row r="7" spans="1:11">
      <c r="A7" s="12">
        <v>2000</v>
      </c>
      <c r="B7" s="19">
        <v>8000</v>
      </c>
      <c r="C7" s="20">
        <v>20000</v>
      </c>
      <c r="D7" s="20">
        <v>30000</v>
      </c>
      <c r="E7" s="20">
        <v>30000</v>
      </c>
      <c r="F7" s="20">
        <v>25000</v>
      </c>
      <c r="G7" s="20">
        <v>10000</v>
      </c>
      <c r="H7" s="21">
        <v>1573062.5</v>
      </c>
      <c r="K7" s="26">
        <f>INDEX(OutputValues,3,$J$4)</f>
        <v>1573062.5</v>
      </c>
    </row>
    <row r="8" spans="1:11">
      <c r="A8" s="12">
        <v>3000</v>
      </c>
      <c r="B8" s="19">
        <v>7000</v>
      </c>
      <c r="C8" s="20">
        <v>20000</v>
      </c>
      <c r="D8" s="20">
        <v>30000</v>
      </c>
      <c r="E8" s="20">
        <v>30000</v>
      </c>
      <c r="F8" s="20">
        <v>25000</v>
      </c>
      <c r="G8" s="20">
        <v>10000</v>
      </c>
      <c r="H8" s="21">
        <v>1560562.5</v>
      </c>
      <c r="K8" s="26">
        <f>INDEX(OutputValues,4,$J$4)</f>
        <v>1560562.5</v>
      </c>
    </row>
    <row r="9" spans="1:11">
      <c r="A9" s="12">
        <v>4000</v>
      </c>
      <c r="B9" s="19">
        <v>6000</v>
      </c>
      <c r="C9" s="20">
        <v>20000</v>
      </c>
      <c r="D9" s="20">
        <v>30000</v>
      </c>
      <c r="E9" s="20">
        <v>30000</v>
      </c>
      <c r="F9" s="20">
        <v>25000</v>
      </c>
      <c r="G9" s="20">
        <v>10000</v>
      </c>
      <c r="H9" s="21">
        <v>1548062.5</v>
      </c>
      <c r="K9" s="26">
        <f>INDEX(OutputValues,5,$J$4)</f>
        <v>1548062.5</v>
      </c>
    </row>
    <row r="10" spans="1:11">
      <c r="A10" s="12">
        <v>5000</v>
      </c>
      <c r="B10" s="19">
        <v>5000</v>
      </c>
      <c r="C10" s="20">
        <v>20000</v>
      </c>
      <c r="D10" s="20">
        <v>30000</v>
      </c>
      <c r="E10" s="20">
        <v>30000</v>
      </c>
      <c r="F10" s="20">
        <v>25000</v>
      </c>
      <c r="G10" s="20">
        <v>10000</v>
      </c>
      <c r="H10" s="21">
        <v>1535562.5</v>
      </c>
      <c r="K10" s="26">
        <f>INDEX(OutputValues,6,$J$4)</f>
        <v>1535562.5</v>
      </c>
    </row>
    <row r="11" spans="1:11">
      <c r="A11" s="12">
        <v>6000</v>
      </c>
      <c r="B11" s="19">
        <v>4000</v>
      </c>
      <c r="C11" s="20">
        <v>20000</v>
      </c>
      <c r="D11" s="20">
        <v>30000</v>
      </c>
      <c r="E11" s="20">
        <v>30000</v>
      </c>
      <c r="F11" s="20">
        <v>25000</v>
      </c>
      <c r="G11" s="20">
        <v>10000</v>
      </c>
      <c r="H11" s="21">
        <v>1523062.5</v>
      </c>
      <c r="K11" s="26">
        <f>INDEX(OutputValues,7,$J$4)</f>
        <v>1523062.5</v>
      </c>
    </row>
    <row r="12" spans="1:11">
      <c r="A12" s="12">
        <v>7000</v>
      </c>
      <c r="B12" s="19">
        <v>3000</v>
      </c>
      <c r="C12" s="20">
        <v>20000</v>
      </c>
      <c r="D12" s="20">
        <v>30000</v>
      </c>
      <c r="E12" s="20">
        <v>30000</v>
      </c>
      <c r="F12" s="20">
        <v>25000</v>
      </c>
      <c r="G12" s="20">
        <v>10000</v>
      </c>
      <c r="H12" s="21">
        <v>1510562.5</v>
      </c>
      <c r="K12" s="26">
        <f>INDEX(OutputValues,8,$J$4)</f>
        <v>1510562.5</v>
      </c>
    </row>
    <row r="13" spans="1:11">
      <c r="A13" s="12">
        <v>8000</v>
      </c>
      <c r="B13" s="19">
        <v>2000</v>
      </c>
      <c r="C13" s="20">
        <v>20000</v>
      </c>
      <c r="D13" s="20">
        <v>30000</v>
      </c>
      <c r="E13" s="20">
        <v>30000</v>
      </c>
      <c r="F13" s="20">
        <v>25000</v>
      </c>
      <c r="G13" s="20">
        <v>10000</v>
      </c>
      <c r="H13" s="21">
        <v>1498062.5</v>
      </c>
      <c r="K13" s="26">
        <f>INDEX(OutputValues,9,$J$4)</f>
        <v>1498062.5</v>
      </c>
    </row>
    <row r="14" spans="1:11">
      <c r="A14" s="12">
        <v>9000</v>
      </c>
      <c r="B14" s="19">
        <v>1000</v>
      </c>
      <c r="C14" s="20">
        <v>20000</v>
      </c>
      <c r="D14" s="20">
        <v>30000</v>
      </c>
      <c r="E14" s="20">
        <v>30000</v>
      </c>
      <c r="F14" s="20">
        <v>25000</v>
      </c>
      <c r="G14" s="20">
        <v>10000</v>
      </c>
      <c r="H14" s="21">
        <v>1485562.5</v>
      </c>
      <c r="K14" s="26">
        <f>INDEX(OutputValues,10,$J$4)</f>
        <v>1485562.5</v>
      </c>
    </row>
    <row r="15" spans="1:11">
      <c r="A15" s="12">
        <v>10000</v>
      </c>
      <c r="B15" s="22">
        <v>0</v>
      </c>
      <c r="C15" s="23">
        <v>20000</v>
      </c>
      <c r="D15" s="23">
        <v>30000</v>
      </c>
      <c r="E15" s="23">
        <v>30000</v>
      </c>
      <c r="F15" s="23">
        <v>25000</v>
      </c>
      <c r="G15" s="23">
        <v>10000</v>
      </c>
      <c r="H15" s="24">
        <v>1473062.5</v>
      </c>
      <c r="K15">
        <f>INDEX(OutputValues,11,$J$4)</f>
        <v>1473062.5</v>
      </c>
    </row>
  </sheetData>
  <dataValidations count="1">
    <dataValidation type="list" allowBlank="1" showInputMessage="1" showErrorMessage="1" sqref="K4">
      <formula1>OutputAddresses</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workbookViewId="0">
      <selection activeCell="G3" sqref="G3"/>
    </sheetView>
  </sheetViews>
  <sheetFormatPr defaultRowHeight="15"/>
  <cols>
    <col min="1" max="1" width="22.85546875" customWidth="1"/>
    <col min="2" max="2" width="11.7109375" customWidth="1"/>
    <col min="3" max="3" width="13" customWidth="1"/>
    <col min="5" max="5" width="15.7109375" customWidth="1"/>
    <col min="7" max="7" width="12.28515625" customWidth="1"/>
    <col min="9" max="9" width="25.140625" customWidth="1"/>
  </cols>
  <sheetData>
    <row r="1" spans="1:10">
      <c r="A1" s="30" t="s">
        <v>25</v>
      </c>
      <c r="B1" s="30"/>
      <c r="C1" s="30"/>
      <c r="I1" t="s">
        <v>60</v>
      </c>
    </row>
    <row r="2" spans="1:10">
      <c r="I2" t="s">
        <v>70</v>
      </c>
      <c r="J2" t="s">
        <v>71</v>
      </c>
    </row>
    <row r="3" spans="1:10">
      <c r="A3" s="3" t="s">
        <v>1</v>
      </c>
      <c r="I3" t="s">
        <v>56</v>
      </c>
      <c r="J3" t="s">
        <v>71</v>
      </c>
    </row>
    <row r="4" spans="1:10">
      <c r="A4" t="s">
        <v>46</v>
      </c>
      <c r="B4">
        <v>1</v>
      </c>
      <c r="C4">
        <v>2</v>
      </c>
      <c r="D4">
        <v>3</v>
      </c>
      <c r="I4" t="s">
        <v>72</v>
      </c>
      <c r="J4" t="s">
        <v>71</v>
      </c>
    </row>
    <row r="5" spans="1:10">
      <c r="A5" t="s">
        <v>47</v>
      </c>
      <c r="B5" s="27">
        <v>1500</v>
      </c>
      <c r="C5" s="27">
        <v>1000</v>
      </c>
      <c r="D5" s="27">
        <v>2000</v>
      </c>
      <c r="I5" t="s">
        <v>73</v>
      </c>
      <c r="J5" t="s">
        <v>74</v>
      </c>
    </row>
    <row r="6" spans="1:10">
      <c r="I6" t="s">
        <v>10</v>
      </c>
      <c r="J6" t="s">
        <v>26</v>
      </c>
    </row>
    <row r="7" spans="1:10">
      <c r="A7" t="s">
        <v>50</v>
      </c>
      <c r="B7" s="28">
        <v>0.1</v>
      </c>
      <c r="C7" s="28">
        <v>0.2</v>
      </c>
      <c r="D7" s="28">
        <v>0.4</v>
      </c>
      <c r="I7" t="s">
        <v>27</v>
      </c>
      <c r="J7" t="s">
        <v>28</v>
      </c>
    </row>
    <row r="8" spans="1:10">
      <c r="A8" t="s">
        <v>51</v>
      </c>
      <c r="B8" s="28">
        <v>0.45</v>
      </c>
      <c r="C8" s="28">
        <v>0.25</v>
      </c>
      <c r="D8" s="28">
        <v>0.3</v>
      </c>
      <c r="I8" t="s">
        <v>75</v>
      </c>
      <c r="J8" t="s">
        <v>76</v>
      </c>
    </row>
    <row r="9" spans="1:10">
      <c r="I9" t="s">
        <v>29</v>
      </c>
      <c r="J9" t="s">
        <v>30</v>
      </c>
    </row>
    <row r="10" spans="1:10">
      <c r="A10" s="3" t="s">
        <v>48</v>
      </c>
      <c r="I10" t="s">
        <v>77</v>
      </c>
      <c r="J10" t="s">
        <v>76</v>
      </c>
    </row>
    <row r="11" spans="1:10">
      <c r="A11" t="s">
        <v>46</v>
      </c>
      <c r="B11">
        <v>1</v>
      </c>
      <c r="C11">
        <v>2</v>
      </c>
      <c r="D11">
        <v>3</v>
      </c>
      <c r="I11" t="s">
        <v>65</v>
      </c>
      <c r="J11" t="s">
        <v>78</v>
      </c>
    </row>
    <row r="12" spans="1:10">
      <c r="A12" t="s">
        <v>49</v>
      </c>
      <c r="B12" s="9">
        <v>7.6923074722290039</v>
      </c>
      <c r="C12" s="9">
        <v>146.15383911132812</v>
      </c>
      <c r="D12" s="9">
        <v>0</v>
      </c>
      <c r="I12" t="s">
        <v>79</v>
      </c>
      <c r="J12" t="s">
        <v>80</v>
      </c>
    </row>
    <row r="13" spans="1:10">
      <c r="E13" t="s">
        <v>52</v>
      </c>
      <c r="G13" s="4" t="s">
        <v>53</v>
      </c>
      <c r="I13" t="s">
        <v>31</v>
      </c>
      <c r="J13" t="s">
        <v>32</v>
      </c>
    </row>
    <row r="14" spans="1:10">
      <c r="A14" t="s">
        <v>57</v>
      </c>
      <c r="B14">
        <f>B12*B7</f>
        <v>0.76923074722290041</v>
      </c>
      <c r="C14">
        <f t="shared" ref="C14" si="0">C12*C7</f>
        <v>29.230767822265626</v>
      </c>
      <c r="D14">
        <f>D12*D7</f>
        <v>0</v>
      </c>
      <c r="E14">
        <f>SUM(B14:D14)</f>
        <v>29.999998569488525</v>
      </c>
      <c r="F14" s="4" t="s">
        <v>9</v>
      </c>
      <c r="G14" s="7">
        <v>30</v>
      </c>
      <c r="I14" t="s">
        <v>81</v>
      </c>
      <c r="J14" t="s">
        <v>82</v>
      </c>
    </row>
    <row r="15" spans="1:10">
      <c r="A15" t="s">
        <v>58</v>
      </c>
      <c r="B15">
        <f>B12*B8</f>
        <v>3.461538362503052</v>
      </c>
      <c r="C15">
        <f t="shared" ref="C15" si="1">C12*C8</f>
        <v>36.538459777832031</v>
      </c>
      <c r="D15">
        <f>D12*D8</f>
        <v>0</v>
      </c>
      <c r="E15">
        <f>SUM(B15:D15)</f>
        <v>39.99999814033508</v>
      </c>
      <c r="F15" s="4" t="s">
        <v>9</v>
      </c>
      <c r="G15" s="7">
        <v>40</v>
      </c>
      <c r="I15" t="s">
        <v>33</v>
      </c>
      <c r="J15" t="s">
        <v>34</v>
      </c>
    </row>
    <row r="16" spans="1:10">
      <c r="I16" t="s">
        <v>83</v>
      </c>
      <c r="J16" t="s">
        <v>84</v>
      </c>
    </row>
    <row r="17" spans="1:10">
      <c r="A17" s="3" t="s">
        <v>54</v>
      </c>
      <c r="I17" t="s">
        <v>35</v>
      </c>
      <c r="J17" t="s">
        <v>36</v>
      </c>
    </row>
    <row r="18" spans="1:10">
      <c r="A18" t="s">
        <v>46</v>
      </c>
      <c r="B18">
        <v>1</v>
      </c>
      <c r="C18">
        <v>2</v>
      </c>
      <c r="D18">
        <v>3</v>
      </c>
      <c r="E18" s="4" t="s">
        <v>55</v>
      </c>
      <c r="G18" t="s">
        <v>59</v>
      </c>
      <c r="I18" t="s">
        <v>20</v>
      </c>
      <c r="J18" t="s">
        <v>37</v>
      </c>
    </row>
    <row r="19" spans="1:10">
      <c r="A19" t="s">
        <v>56</v>
      </c>
      <c r="B19" s="2">
        <f>B12*B5</f>
        <v>11538.461208343506</v>
      </c>
      <c r="C19" s="2">
        <f t="shared" ref="C19:D19" si="2">C12*C5</f>
        <v>146153.83911132813</v>
      </c>
      <c r="D19" s="2">
        <f t="shared" si="2"/>
        <v>0</v>
      </c>
      <c r="E19" s="10">
        <f>SUM(B19:D19)</f>
        <v>157692.30031967163</v>
      </c>
      <c r="G19" s="1">
        <v>0.1</v>
      </c>
      <c r="I19" t="s">
        <v>85</v>
      </c>
      <c r="J19" t="s">
        <v>86</v>
      </c>
    </row>
    <row r="20" spans="1:10">
      <c r="I20" t="s">
        <v>87</v>
      </c>
      <c r="J20" t="s">
        <v>88</v>
      </c>
    </row>
    <row r="21" spans="1:10">
      <c r="I21" t="s">
        <v>38</v>
      </c>
      <c r="J21" t="s">
        <v>39</v>
      </c>
    </row>
    <row r="35" spans="1:7">
      <c r="A35" s="31" t="s">
        <v>69</v>
      </c>
      <c r="B35" s="31"/>
      <c r="C35" s="31"/>
    </row>
    <row r="36" spans="1:7">
      <c r="A36" t="s">
        <v>46</v>
      </c>
      <c r="B36">
        <v>1</v>
      </c>
      <c r="C36">
        <v>2</v>
      </c>
      <c r="D36">
        <v>3</v>
      </c>
    </row>
    <row r="37" spans="1:7">
      <c r="A37" t="s">
        <v>49</v>
      </c>
      <c r="B37" s="9">
        <v>7.6923074722290039</v>
      </c>
      <c r="C37" s="9">
        <v>146.15383911132812</v>
      </c>
      <c r="D37" s="9">
        <v>0</v>
      </c>
    </row>
    <row r="38" spans="1:7">
      <c r="E38" t="s">
        <v>52</v>
      </c>
      <c r="G38" s="4" t="s">
        <v>53</v>
      </c>
    </row>
    <row r="39" spans="1:7">
      <c r="A39" t="s">
        <v>57</v>
      </c>
      <c r="B39">
        <f>B37*B7</f>
        <v>0.76923074722290041</v>
      </c>
      <c r="C39">
        <f>C37*C7</f>
        <v>29.230767822265626</v>
      </c>
      <c r="D39">
        <f>D37*D7</f>
        <v>0</v>
      </c>
      <c r="E39">
        <f>SUM(B39:D39)</f>
        <v>29.999998569488525</v>
      </c>
      <c r="F39" s="4" t="s">
        <v>9</v>
      </c>
      <c r="G39" s="7">
        <f>30*(1+$G$44)</f>
        <v>30</v>
      </c>
    </row>
    <row r="40" spans="1:7">
      <c r="A40" t="s">
        <v>58</v>
      </c>
      <c r="B40">
        <f>B37*B8</f>
        <v>3.461538362503052</v>
      </c>
      <c r="C40">
        <f>C37*C8</f>
        <v>36.538459777832031</v>
      </c>
      <c r="D40">
        <f>D37*D8</f>
        <v>0</v>
      </c>
      <c r="E40">
        <f>SUM(B40:D40)</f>
        <v>39.99999814033508</v>
      </c>
      <c r="F40" s="4" t="s">
        <v>9</v>
      </c>
      <c r="G40" s="7">
        <f>40*(1+$G$44)</f>
        <v>40</v>
      </c>
    </row>
    <row r="42" spans="1:7">
      <c r="A42" s="3" t="s">
        <v>54</v>
      </c>
    </row>
    <row r="43" spans="1:7">
      <c r="A43" t="s">
        <v>46</v>
      </c>
      <c r="B43">
        <v>1</v>
      </c>
      <c r="C43">
        <v>2</v>
      </c>
      <c r="D43">
        <v>3</v>
      </c>
      <c r="E43" s="4" t="s">
        <v>55</v>
      </c>
      <c r="G43" t="s">
        <v>59</v>
      </c>
    </row>
    <row r="44" spans="1:7">
      <c r="A44" t="s">
        <v>56</v>
      </c>
      <c r="B44" s="2">
        <f>B37*B5</f>
        <v>11538.461208343506</v>
      </c>
      <c r="C44" s="2">
        <f>C37*C5</f>
        <v>146153.83911132813</v>
      </c>
      <c r="D44" s="2">
        <f>D37*D5</f>
        <v>0</v>
      </c>
      <c r="E44" s="10">
        <f>SUM(B44:D44)</f>
        <v>157692.30031967163</v>
      </c>
      <c r="G44" s="1">
        <v>0</v>
      </c>
    </row>
  </sheetData>
  <mergeCells count="2">
    <mergeCell ref="A1:C1"/>
    <mergeCell ref="A35:C3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sheetData>
    <row r="1" spans="1:2">
      <c r="A1">
        <v>1</v>
      </c>
    </row>
    <row r="2" spans="1:2">
      <c r="A2" t="s">
        <v>62</v>
      </c>
    </row>
    <row r="3" spans="1:2">
      <c r="A3">
        <v>1</v>
      </c>
    </row>
    <row r="4" spans="1:2">
      <c r="A4">
        <v>0.1</v>
      </c>
    </row>
    <row r="5" spans="1:2">
      <c r="A5">
        <v>1</v>
      </c>
    </row>
    <row r="6" spans="1:2">
      <c r="A6">
        <v>0.1</v>
      </c>
    </row>
    <row r="8" spans="1:2">
      <c r="A8" s="11"/>
      <c r="B8" s="11"/>
    </row>
    <row r="9" spans="1:2">
      <c r="A9" t="s">
        <v>63</v>
      </c>
    </row>
    <row r="10" spans="1:2">
      <c r="A10" t="s">
        <v>59</v>
      </c>
    </row>
    <row r="15" spans="1:2">
      <c r="B15"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4"/>
  <sheetViews>
    <sheetView workbookViewId="0">
      <selection activeCell="B32" sqref="B32"/>
    </sheetView>
  </sheetViews>
  <sheetFormatPr defaultRowHeight="15"/>
  <cols>
    <col min="5" max="5" width="11.140625" bestFit="1" customWidth="1"/>
  </cols>
  <sheetData>
    <row r="1" spans="1:11">
      <c r="A1" s="3" t="s">
        <v>61</v>
      </c>
      <c r="K1" s="15" t="str">
        <f>CONCATENATE("Sensitivity of ",$K$4," to ","Persentage")</f>
        <v>Sensitivity of New_total_cost to Persentage</v>
      </c>
    </row>
    <row r="3" spans="1:11">
      <c r="A3" t="s">
        <v>64</v>
      </c>
      <c r="K3" t="s">
        <v>21</v>
      </c>
    </row>
    <row r="4" spans="1:11" ht="78.75">
      <c r="B4" s="13" t="s">
        <v>66</v>
      </c>
      <c r="C4" s="13" t="s">
        <v>67</v>
      </c>
      <c r="D4" s="13" t="s">
        <v>68</v>
      </c>
      <c r="E4" s="13" t="s">
        <v>65</v>
      </c>
      <c r="J4" s="15">
        <f>MATCH($K$4,OutputAddresses,0)</f>
        <v>4</v>
      </c>
      <c r="K4" s="14" t="s">
        <v>65</v>
      </c>
    </row>
    <row r="5" spans="1:11">
      <c r="A5" s="1">
        <v>0.10000000149011612</v>
      </c>
      <c r="B5" s="16">
        <v>8.4615384730009424</v>
      </c>
      <c r="C5" s="17">
        <v>160.7692309870169</v>
      </c>
      <c r="D5" s="17">
        <v>0</v>
      </c>
      <c r="E5" s="18">
        <v>173461.54</v>
      </c>
      <c r="K5">
        <f>INDEX(OutputValues,1,$J$4)</f>
        <v>173461.54</v>
      </c>
    </row>
    <row r="6" spans="1:11">
      <c r="A6" s="1">
        <v>0.20000000298023224</v>
      </c>
      <c r="B6" s="19">
        <v>9.2307692536941488</v>
      </c>
      <c r="C6" s="20">
        <v>175.38461582018772</v>
      </c>
      <c r="D6" s="20">
        <v>0</v>
      </c>
      <c r="E6" s="21">
        <v>189230.77</v>
      </c>
      <c r="K6">
        <f>INDEX(OutputValues,2,$J$4)</f>
        <v>189230.77</v>
      </c>
    </row>
    <row r="7" spans="1:11">
      <c r="A7" s="1">
        <v>0.30000001192092896</v>
      </c>
      <c r="B7" s="19">
        <v>10.000000091699519</v>
      </c>
      <c r="C7" s="20">
        <v>190.00000174228953</v>
      </c>
      <c r="D7" s="20">
        <v>0</v>
      </c>
      <c r="E7" s="21">
        <v>205000</v>
      </c>
      <c r="K7">
        <f>INDEX(OutputValues,3,$J$4)</f>
        <v>205000</v>
      </c>
    </row>
    <row r="8" spans="1:11">
      <c r="A8" s="1">
        <v>0.40000000596046448</v>
      </c>
      <c r="B8" s="19">
        <v>10.769230815080562</v>
      </c>
      <c r="C8" s="20">
        <v>204.61538548652933</v>
      </c>
      <c r="D8" s="20">
        <v>0</v>
      </c>
      <c r="E8" s="21">
        <v>220769.23</v>
      </c>
      <c r="K8">
        <f>INDEX(OutputValues,4,$J$4)</f>
        <v>220769.23</v>
      </c>
    </row>
    <row r="9" spans="1:11">
      <c r="A9" s="1">
        <v>0.5</v>
      </c>
      <c r="B9" s="19">
        <v>11.538461538461604</v>
      </c>
      <c r="C9" s="20">
        <v>219.23076923076911</v>
      </c>
      <c r="D9" s="20">
        <v>0</v>
      </c>
      <c r="E9" s="21">
        <v>236538.46</v>
      </c>
      <c r="K9">
        <f>INDEX(OutputValues,5,$J$4)</f>
        <v>236538.46</v>
      </c>
    </row>
    <row r="10" spans="1:11">
      <c r="A10" s="1">
        <v>0.60000002384185791</v>
      </c>
      <c r="B10" s="19">
        <v>12.307692491091288</v>
      </c>
      <c r="C10" s="20">
        <v>233.84615733073298</v>
      </c>
      <c r="D10" s="20">
        <v>0</v>
      </c>
      <c r="E10" s="21">
        <v>252307.7</v>
      </c>
      <c r="K10">
        <f>INDEX(OutputValues,6,$J$4)</f>
        <v>252307.7</v>
      </c>
    </row>
    <row r="11" spans="1:11">
      <c r="A11" s="1">
        <v>0.69999998807907104</v>
      </c>
      <c r="B11" s="19">
        <v>13.076922985223703</v>
      </c>
      <c r="C11" s="20">
        <v>248.46153671924873</v>
      </c>
      <c r="D11" s="20">
        <v>0</v>
      </c>
      <c r="E11" s="21">
        <v>268076.92</v>
      </c>
      <c r="K11">
        <f>INDEX(OutputValues,7,$J$4)</f>
        <v>268076.92</v>
      </c>
    </row>
    <row r="12" spans="1:11">
      <c r="A12" s="1">
        <v>0.80000001192092896</v>
      </c>
      <c r="B12" s="19">
        <v>13.846153937853387</v>
      </c>
      <c r="C12" s="20">
        <v>263.07692481921259</v>
      </c>
      <c r="D12" s="20">
        <v>0</v>
      </c>
      <c r="E12" s="21">
        <v>283846.15999999997</v>
      </c>
      <c r="K12">
        <f>INDEX(OutputValues,8,$J$4)</f>
        <v>283846.15999999997</v>
      </c>
    </row>
    <row r="13" spans="1:11">
      <c r="A13" s="1">
        <v>0.90000003576278687</v>
      </c>
      <c r="B13" s="19">
        <v>14.615384890483057</v>
      </c>
      <c r="C13" s="20">
        <v>277.69231291917646</v>
      </c>
      <c r="D13" s="20">
        <v>0</v>
      </c>
      <c r="E13" s="21">
        <v>299615.39</v>
      </c>
      <c r="K13">
        <f>INDEX(OutputValues,9,$J$4)</f>
        <v>299615.39</v>
      </c>
    </row>
    <row r="14" spans="1:11">
      <c r="A14" s="1">
        <v>1</v>
      </c>
      <c r="B14" s="22">
        <v>15.384615384615472</v>
      </c>
      <c r="C14" s="23">
        <v>292.30769230769221</v>
      </c>
      <c r="D14" s="23">
        <v>0</v>
      </c>
      <c r="E14" s="24">
        <v>315384.62</v>
      </c>
      <c r="K14">
        <f>INDEX(OutputValues,10,$J$4)</f>
        <v>315384.62</v>
      </c>
    </row>
  </sheetData>
  <dataValidations count="1">
    <dataValidation type="list" allowBlank="1" showInputMessage="1" showErrorMessage="1" sqref="K4">
      <formula1>OutputAddresses</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28</vt:i4>
      </vt:variant>
    </vt:vector>
  </HeadingPairs>
  <TitlesOfParts>
    <vt:vector size="32" baseType="lpstr">
      <vt:lpstr>Ch3Q18</vt:lpstr>
      <vt:lpstr>Ch3Q18-STS</vt:lpstr>
      <vt:lpstr>Ch3Q34</vt:lpstr>
      <vt:lpstr>Ch3Q34_STS_TotalCost</vt:lpstr>
      <vt:lpstr>'Ch3Q18-STS'!ChartData</vt:lpstr>
      <vt:lpstr>Ch3Q34_STS_TotalCost!ChartData</vt:lpstr>
      <vt:lpstr>Cost_per_ton</vt:lpstr>
      <vt:lpstr>Costs</vt:lpstr>
      <vt:lpstr>Costs_per_ton</vt:lpstr>
      <vt:lpstr>Decisions</vt:lpstr>
      <vt:lpstr>Demand</vt:lpstr>
      <vt:lpstr>Ending_inventory</vt:lpstr>
      <vt:lpstr>Increased_state_goal</vt:lpstr>
      <vt:lpstr>Initial_Inventory</vt:lpstr>
      <vt:lpstr>'Ch3Q18-STS'!InputValues</vt:lpstr>
      <vt:lpstr>Ch3Q34_STS_TotalCost!InputValues</vt:lpstr>
      <vt:lpstr>New_state_goal</vt:lpstr>
      <vt:lpstr>New_total_cost</vt:lpstr>
      <vt:lpstr>New_total_processed</vt:lpstr>
      <vt:lpstr>On_hand_after_production</vt:lpstr>
      <vt:lpstr>'Ch3Q18-STS'!OutputAddresses</vt:lpstr>
      <vt:lpstr>Ch3Q34_STS_TotalCost!OutputAddresses</vt:lpstr>
      <vt:lpstr>'Ch3Q18-STS'!OutputValues</vt:lpstr>
      <vt:lpstr>Ch3Q34_STS_TotalCost!OutputValues</vt:lpstr>
      <vt:lpstr>Processed_in_tons</vt:lpstr>
      <vt:lpstr>Production_capacity</vt:lpstr>
      <vt:lpstr>State_goal</vt:lpstr>
      <vt:lpstr>Storage_capacity</vt:lpstr>
      <vt:lpstr>Total_cost</vt:lpstr>
      <vt:lpstr>Total_costs</vt:lpstr>
      <vt:lpstr>Total_processed</vt:lpstr>
      <vt:lpstr>Units_produced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yingjunpan</dc:creator>
  <cp:lastModifiedBy>yingjunpan</cp:lastModifiedBy>
  <dcterms:created xsi:type="dcterms:W3CDTF">2017-02-01T22:52:55Z</dcterms:created>
  <dcterms:modified xsi:type="dcterms:W3CDTF">2017-02-16T22:29:30Z</dcterms:modified>
</cp:coreProperties>
</file>