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sf\Home\Desktop\"/>
    </mc:Choice>
  </mc:AlternateContent>
  <bookViews>
    <workbookView xWindow="0" yWindow="0" windowWidth="20490" windowHeight="7755"/>
  </bookViews>
  <sheets>
    <sheet name="Ch4Q4" sheetId="1" r:id="rId1"/>
    <sheet name="Ch4Q4_STS" sheetId="3" state="veryHidden" r:id="rId2"/>
    <sheet name="Sheet1_STS" sheetId="2" state="veryHidden" r:id="rId3"/>
    <sheet name="Ch4_Q4_STS" sheetId="5" r:id="rId4"/>
    <sheet name="Ch4Q24" sheetId="6" r:id="rId5"/>
  </sheets>
  <definedNames>
    <definedName name="Actual_exposures">Ch4Q4!$B$25:$B$30</definedName>
    <definedName name="Barrels_avaliable">Ch4Q24!$F$18:$F$19</definedName>
    <definedName name="Barrels_used">Ch4Q24!$D$18:$D$19</definedName>
    <definedName name="ChartData" localSheetId="3">Ch4_Q4_STS!$L$5:$L$15</definedName>
    <definedName name="InputValues" localSheetId="3">Ch4_Q4_STS!$A$5:$A$15</definedName>
    <definedName name="Maximum_allowed">Ch4Q4!$B$21:$I$21</definedName>
    <definedName name="No_ads_purchased_sts">Ch4Q4!$B$44:$I$44</definedName>
    <definedName name="Number_ads_purchased">Ch4Q4!$B$19:$I$19</definedName>
    <definedName name="OutputAddresses" localSheetId="3">Ch4_Q4_STS!$B$4:$J$4</definedName>
    <definedName name="OutputValues" localSheetId="3">Ch4_Q4_STS!$B$5:$J$15</definedName>
    <definedName name="Quality_points_obtained">Ch4Q24!$B$24:$C$24</definedName>
    <definedName name="Quality_points_required">Ch4Q24!$B$26:$C$26</definedName>
    <definedName name="Required_exposures">Ch4Q4!$D$25:$D$30</definedName>
    <definedName name="Revenue">Ch4Q24!$B$29</definedName>
    <definedName name="Selling_price_barrel">Ch4Q24!$B$6:$C$6</definedName>
    <definedName name="solver_adj" localSheetId="4" hidden="1">Ch4Q24!$B$18:$C$19</definedName>
    <definedName name="solver_adj" localSheetId="0" hidden="1">Ch4Q4!$B$44:$I$44</definedName>
    <definedName name="solver_cvg" localSheetId="4" hidden="1">0.0001</definedName>
    <definedName name="solver_cvg" localSheetId="0" hidden="1">0.0001</definedName>
    <definedName name="solver_drv" localSheetId="4" hidden="1">1</definedName>
    <definedName name="solver_drv" localSheetId="0" hidden="1">1</definedName>
    <definedName name="solver_eng" localSheetId="4" hidden="1">1</definedName>
    <definedName name="solver_eng" localSheetId="0" hidden="1">2</definedName>
    <definedName name="solver_est" localSheetId="4" hidden="1">1</definedName>
    <definedName name="solver_est" localSheetId="0" hidden="1">1</definedName>
    <definedName name="solver_itr" localSheetId="4" hidden="1">2147483647</definedName>
    <definedName name="solver_itr" localSheetId="0" hidden="1">2147483647</definedName>
    <definedName name="solver_lhs1" localSheetId="4" hidden="1">Ch4Q24!$D$18:$D$19</definedName>
    <definedName name="solver_lhs1" localSheetId="0" hidden="1">Ch4Q4!$B$48:$B$53</definedName>
    <definedName name="solver_lhs2" localSheetId="4" hidden="1">Ch4Q24!$B$24:$C$24</definedName>
    <definedName name="solver_lhs2" localSheetId="0" hidden="1">Ch4Q4!$B$44:$I$44</definedName>
    <definedName name="solver_lhs3" localSheetId="0" hidden="1">Ch4Q4!$B$44:$I$44</definedName>
    <definedName name="solver_mip" localSheetId="4" hidden="1">2147483647</definedName>
    <definedName name="solver_mip" localSheetId="0" hidden="1">2147483647</definedName>
    <definedName name="solver_mni" localSheetId="4" hidden="1">30</definedName>
    <definedName name="solver_mni" localSheetId="0" hidden="1">30</definedName>
    <definedName name="solver_mrt" localSheetId="4" hidden="1">0.075</definedName>
    <definedName name="solver_mrt" localSheetId="0" hidden="1">0.075</definedName>
    <definedName name="solver_msl" localSheetId="4" hidden="1">2</definedName>
    <definedName name="solver_msl" localSheetId="0" hidden="1">2</definedName>
    <definedName name="solver_neg" localSheetId="4" hidden="1">1</definedName>
    <definedName name="solver_neg" localSheetId="0" hidden="1">1</definedName>
    <definedName name="solver_nod" localSheetId="4" hidden="1">2147483647</definedName>
    <definedName name="solver_nod" localSheetId="0" hidden="1">2147483647</definedName>
    <definedName name="solver_num" localSheetId="4" hidden="1">2</definedName>
    <definedName name="solver_num" localSheetId="0" hidden="1">3</definedName>
    <definedName name="solver_nwt" localSheetId="4" hidden="1">1</definedName>
    <definedName name="solver_nwt" localSheetId="0" hidden="1">1</definedName>
    <definedName name="solver_opt" localSheetId="4" hidden="1">Ch4Q24!$B$29</definedName>
    <definedName name="solver_opt" localSheetId="0" hidden="1">Ch4Q4!$B$56</definedName>
    <definedName name="solver_pre" localSheetId="4" hidden="1">0.000001</definedName>
    <definedName name="solver_pre" localSheetId="0" hidden="1">0.000001</definedName>
    <definedName name="solver_rbv" localSheetId="4" hidden="1">1</definedName>
    <definedName name="solver_rbv" localSheetId="0" hidden="1">1</definedName>
    <definedName name="solver_rel1" localSheetId="4" hidden="1">1</definedName>
    <definedName name="solver_rel1" localSheetId="0" hidden="1">3</definedName>
    <definedName name="solver_rel2" localSheetId="4" hidden="1">3</definedName>
    <definedName name="solver_rel2" localSheetId="0" hidden="1">1</definedName>
    <definedName name="solver_rel3" localSheetId="0" hidden="1">4</definedName>
    <definedName name="solver_rhs1" localSheetId="4" hidden="1">Barrels_avaliable</definedName>
    <definedName name="solver_rhs1" localSheetId="0" hidden="1">Ch4Q4!$D$48:$D$53</definedName>
    <definedName name="solver_rhs2" localSheetId="4" hidden="1">Quality_points_required</definedName>
    <definedName name="solver_rhs2" localSheetId="0" hidden="1">Ch4Q4!$K$44</definedName>
    <definedName name="solver_rhs3" localSheetId="0" hidden="1">integer</definedName>
    <definedName name="solver_rlx" localSheetId="4" hidden="1">2</definedName>
    <definedName name="solver_rlx" localSheetId="0" hidden="1">2</definedName>
    <definedName name="solver_rsd" localSheetId="4" hidden="1">0</definedName>
    <definedName name="solver_rsd" localSheetId="0" hidden="1">0</definedName>
    <definedName name="solver_scl" localSheetId="4" hidden="1">1</definedName>
    <definedName name="solver_scl" localSheetId="0" hidden="1">1</definedName>
    <definedName name="solver_sho" localSheetId="4" hidden="1">2</definedName>
    <definedName name="solver_sho" localSheetId="0" hidden="1">2</definedName>
    <definedName name="solver_ssz" localSheetId="4" hidden="1">100</definedName>
    <definedName name="solver_ssz" localSheetId="0" hidden="1">100</definedName>
    <definedName name="solver_tim" localSheetId="4" hidden="1">2147483647</definedName>
    <definedName name="solver_tim" localSheetId="0" hidden="1">2147483647</definedName>
    <definedName name="solver_tol" localSheetId="4" hidden="1">0.01</definedName>
    <definedName name="solver_tol" localSheetId="0" hidden="1">0</definedName>
    <definedName name="solver_typ" localSheetId="4" hidden="1">1</definedName>
    <definedName name="solver_typ" localSheetId="0" hidden="1">2</definedName>
    <definedName name="solver_val" localSheetId="4" hidden="1">0</definedName>
    <definedName name="solver_val" localSheetId="0" hidden="1">0</definedName>
    <definedName name="solver_ver" localSheetId="4" hidden="1">3</definedName>
    <definedName name="solver_ver" localSheetId="0" hidden="1">3</definedName>
    <definedName name="Total_cost">Ch4Q4!$B$33</definedName>
    <definedName name="Total_cost_sts">Ch4Q4!$B$56</definedName>
  </definedNames>
  <calcPr calcId="152511" iterateDelta="9.9999999999999995E-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6" l="1"/>
  <c r="C24" i="6"/>
  <c r="B24" i="6"/>
  <c r="C21" i="6"/>
  <c r="C26" i="6" s="1"/>
  <c r="B21" i="6"/>
  <c r="D19" i="6"/>
  <c r="D18" i="6"/>
  <c r="L1" i="5"/>
  <c r="L15" i="5"/>
  <c r="L13" i="5"/>
  <c r="L11" i="5"/>
  <c r="L9" i="5"/>
  <c r="L7" i="5"/>
  <c r="L5" i="5"/>
  <c r="K4" i="5"/>
  <c r="L14" i="5" s="1"/>
  <c r="B56" i="1"/>
  <c r="B53" i="1"/>
  <c r="B50" i="1"/>
  <c r="B51" i="1"/>
  <c r="B52" i="1"/>
  <c r="B49" i="1"/>
  <c r="B48" i="1"/>
  <c r="B25" i="1"/>
  <c r="B26" i="6" l="1"/>
  <c r="L6" i="5"/>
  <c r="L8" i="5"/>
  <c r="L10" i="5"/>
  <c r="L12" i="5"/>
  <c r="B33" i="1"/>
  <c r="B30" i="1"/>
  <c r="B28" i="1"/>
  <c r="B26" i="1"/>
  <c r="B27" i="1"/>
  <c r="B29" i="1"/>
  <c r="C12" i="1"/>
  <c r="D12" i="1"/>
  <c r="E12" i="1"/>
  <c r="F12" i="1"/>
  <c r="G12" i="1"/>
  <c r="H12" i="1"/>
  <c r="I12" i="1"/>
  <c r="B12" i="1"/>
</calcChain>
</file>

<file path=xl/comments1.xml><?xml version="1.0" encoding="utf-8"?>
<comments xmlns="http://schemas.openxmlformats.org/spreadsheetml/2006/main">
  <authors>
    <author>yingjunpan</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an integer solution within tolerance. All constraints are satisfied.</t>
        </r>
      </text>
    </comment>
    <comment ref="B7" authorId="0" shapeId="0">
      <text>
        <r>
          <rPr>
            <sz val="9"/>
            <color indexed="81"/>
            <rFont val="Tahoma"/>
            <family val="2"/>
          </rPr>
          <t>Solver found an integer solution within tolerance. All constraints are satisfied.</t>
        </r>
      </text>
    </comment>
    <comment ref="B8" authorId="0" shapeId="0">
      <text>
        <r>
          <rPr>
            <sz val="9"/>
            <color indexed="81"/>
            <rFont val="Tahoma"/>
            <family val="2"/>
          </rPr>
          <t>Solver found an integer solution within tolerance. All constraints are satisfied.</t>
        </r>
      </text>
    </comment>
    <comment ref="B9" authorId="0" shapeId="0">
      <text>
        <r>
          <rPr>
            <sz val="9"/>
            <color indexed="81"/>
            <rFont val="Tahoma"/>
            <family val="2"/>
          </rPr>
          <t>Solver found an integer solution within tolerance. All constraints are satisfied.</t>
        </r>
      </text>
    </comment>
    <comment ref="B10" authorId="0" shapeId="0">
      <text>
        <r>
          <rPr>
            <sz val="9"/>
            <color indexed="81"/>
            <rFont val="Tahoma"/>
            <family val="2"/>
          </rPr>
          <t>Solver found an integer solution within tolerance. All constraints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an integer solution within tolerance. All constraints are satisfied.</t>
        </r>
      </text>
    </comment>
    <comment ref="B13" authorId="0" shapeId="0">
      <text>
        <r>
          <rPr>
            <sz val="9"/>
            <color indexed="81"/>
            <rFont val="Tahoma"/>
            <family val="2"/>
          </rPr>
          <t>Solver found a solution. All constraints and optimality conditions are satisfied.</t>
        </r>
      </text>
    </comment>
    <comment ref="B14" authorId="0" shapeId="0">
      <text>
        <r>
          <rPr>
            <sz val="9"/>
            <color indexed="81"/>
            <rFont val="Tahoma"/>
            <family val="2"/>
          </rPr>
          <t>Solver found an integer solution within tolerance. All constraints are satisfied.</t>
        </r>
      </text>
    </comment>
    <comment ref="B15" authorId="0" shapeId="0">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<sst xmlns="http://schemas.openxmlformats.org/spreadsheetml/2006/main" count="155" uniqueCount="88">
  <si>
    <t>Cost per ad</t>
  </si>
  <si>
    <t>MNF</t>
  </si>
  <si>
    <t>The Simpsons</t>
  </si>
  <si>
    <t>Sports Center</t>
  </si>
  <si>
    <t>The Real World</t>
  </si>
  <si>
    <t>CNN</t>
  </si>
  <si>
    <t>Law &amp; Order SVU</t>
  </si>
  <si>
    <t>Men 18-35</t>
  </si>
  <si>
    <t>Men &gt;55</t>
  </si>
  <si>
    <t>Women 18-35</t>
  </si>
  <si>
    <t>Women 36-55</t>
  </si>
  <si>
    <t>Women &gt;55</t>
  </si>
  <si>
    <t>Total viewers</t>
  </si>
  <si>
    <t>Cost per million exposures</t>
  </si>
  <si>
    <t>Constraints on numbers of exposures</t>
  </si>
  <si>
    <t>Actual exposures</t>
  </si>
  <si>
    <t>Required exposures</t>
  </si>
  <si>
    <t>Range names used:</t>
  </si>
  <si>
    <t>Men 36-55</t>
  </si>
  <si>
    <t>Number_ads_purchased</t>
  </si>
  <si>
    <t>Required_exposures</t>
  </si>
  <si>
    <t>Total_cost</t>
  </si>
  <si>
    <t>HWK4-Ch4Q4-YingjunPan</t>
  </si>
  <si>
    <t>Input data</t>
  </si>
  <si>
    <t xml:space="preserve">Desperate Housewives </t>
  </si>
  <si>
    <t>Lifetime Movie</t>
  </si>
  <si>
    <t>Advertising plan</t>
  </si>
  <si>
    <t>Maximum allowed</t>
  </si>
  <si>
    <t>Number ads purchased</t>
  </si>
  <si>
    <t>&lt;=</t>
  </si>
  <si>
    <t>&gt;=</t>
  </si>
  <si>
    <t>Objective to minimize</t>
  </si>
  <si>
    <t>Total cost</t>
  </si>
  <si>
    <t>Exposures for various group per ad in millions</t>
  </si>
  <si>
    <t>Range Names Used:</t>
  </si>
  <si>
    <t>Actual_exposures</t>
  </si>
  <si>
    <t>=Sheet1!$B$25:$B$30</t>
  </si>
  <si>
    <t>Maximum_allowed</t>
  </si>
  <si>
    <t>=Sheet1!$B$21:$I$21</t>
  </si>
  <si>
    <t>=Sheet1!$B$19:$I$19</t>
  </si>
  <si>
    <t>=Sheet1!$D$25:$D$30</t>
  </si>
  <si>
    <t>=Sheet1!$B$33</t>
  </si>
  <si>
    <t>$K$44</t>
  </si>
  <si>
    <t>Max allowed</t>
  </si>
  <si>
    <t>Oneway analysis for Solver model in Ch4Q4 worksheet</t>
  </si>
  <si>
    <t>Max allowed (cell $K$44) values along side, output cell(s) along top</t>
  </si>
  <si>
    <t>No_ads_purchased_sts_1</t>
  </si>
  <si>
    <t>No_ads_purchased_sts_2</t>
  </si>
  <si>
    <t>No_ads_purchased_sts_3</t>
  </si>
  <si>
    <t>No_ads_purchased_sts_4</t>
  </si>
  <si>
    <t>No_ads_purchased_sts_5</t>
  </si>
  <si>
    <t>No_ads_purchased_sts_6</t>
  </si>
  <si>
    <t>No_ads_purchased_sts_7</t>
  </si>
  <si>
    <t>No_ads_purchased_sts_8</t>
  </si>
  <si>
    <t>Data for chart</t>
  </si>
  <si>
    <t>Total_cost_sts</t>
  </si>
  <si>
    <t>$B$44:$I$44,$B$56</t>
  </si>
  <si>
    <t>Chandler oil blending model</t>
  </si>
  <si>
    <t>HWK4-Ch4Q24-YingjunPan</t>
  </si>
  <si>
    <t>Monetary inputs</t>
  </si>
  <si>
    <t>Gasoline</t>
  </si>
  <si>
    <t>Heating oil</t>
  </si>
  <si>
    <t>Selling price/barrel</t>
  </si>
  <si>
    <t>Quality level per barrel of crudes</t>
  </si>
  <si>
    <t>Crude oil 1</t>
  </si>
  <si>
    <t>Crude oil 2</t>
  </si>
  <si>
    <t>Required quality level per barrel of product</t>
  </si>
  <si>
    <t>Blending plan (barrels of crudes in each product)</t>
  </si>
  <si>
    <t>Barrels used</t>
  </si>
  <si>
    <t>Barrels avaliable</t>
  </si>
  <si>
    <t>Remain percent</t>
  </si>
  <si>
    <t>Barrels sold</t>
  </si>
  <si>
    <t>Constraints on quality</t>
  </si>
  <si>
    <t>Quality points obtained</t>
  </si>
  <si>
    <t>Quality points required</t>
  </si>
  <si>
    <t>Revenue</t>
  </si>
  <si>
    <t>Objective to maximize</t>
  </si>
  <si>
    <t>Barrels_avaliable</t>
  </si>
  <si>
    <t>=Ch4Q24!$F$18:$F$19</t>
  </si>
  <si>
    <t>Barrels_used</t>
  </si>
  <si>
    <t>=Ch4Q24!$D$18:$D$19</t>
  </si>
  <si>
    <t>Quality_points_obtained</t>
  </si>
  <si>
    <t>=Ch4Q24!$B$24:$C$24</t>
  </si>
  <si>
    <t>Quality_points_required</t>
  </si>
  <si>
    <t>=Ch4Q24!$B$26:$C$26</t>
  </si>
  <si>
    <t>=Ch4Q24!$B$29</t>
  </si>
  <si>
    <t>Selling_price_barrel</t>
  </si>
  <si>
    <t>=Ch4Q24!$B$6:$C$6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</si>
</sst>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164" formatCode="0.000"/>
    <numFmt numFmtId="165" formatCode="&quot;$&quot;#,##0.00"/>
  </numFmts>
  <fonts count="5">
    <font>
      <sz val="11"/>
      <color theme="1"/>
      <name val="Calibri"/>
      <family val="2"/>
      <charset val="134"/>
      <scheme val="minor"/>
    </font>
    <font>
      <b/>
      <sz val="11"/>
      <color theme="1"/>
      <name val="Calibri"/>
      <family val="2"/>
      <scheme val="minor"/>
    </font>
    <font>
      <sz val="11"/>
      <color rgb="FFFFFFFF"/>
      <name val="Calibri"/>
      <family val="2"/>
      <charset val="134"/>
      <scheme val="minor"/>
    </font>
    <font>
      <sz val="9"/>
      <color indexed="81"/>
      <name val="Tahoma"/>
      <family val="2"/>
    </font>
    <font>
      <sz val="12"/>
      <color theme="1"/>
      <name val="Calibri"/>
      <family val="2"/>
      <charset val="134"/>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CCC"/>
        <bgColor indexed="64"/>
      </patternFill>
    </fill>
    <fill>
      <patternFill patternType="solid">
        <fgColor theme="9"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3" borderId="0" xfId="0" applyFill="1"/>
    <xf numFmtId="0" fontId="0" fillId="0" borderId="0" xfId="0" applyFill="1"/>
    <xf numFmtId="0" fontId="0" fillId="0" borderId="0" xfId="0" applyAlignment="1">
      <alignment horizontal="center"/>
    </xf>
    <xf numFmtId="8" fontId="0" fillId="5" borderId="0" xfId="0" applyNumberFormat="1" applyFill="1"/>
    <xf numFmtId="0" fontId="0" fillId="6" borderId="0" xfId="0" applyFill="1"/>
    <xf numFmtId="164" fontId="0" fillId="2" borderId="0" xfId="0" applyNumberFormat="1" applyFill="1"/>
    <xf numFmtId="49" fontId="0" fillId="0" borderId="0" xfId="0" applyNumberFormat="1"/>
    <xf numFmtId="0" fontId="0" fillId="0" borderId="0" xfId="0" applyNumberFormat="1"/>
    <xf numFmtId="0" fontId="0" fillId="0" borderId="0" xfId="0" applyAlignment="1">
      <alignment horizontal="right" textRotation="90"/>
    </xf>
    <xf numFmtId="0" fontId="0" fillId="7" borderId="0" xfId="0" applyFill="1" applyAlignment="1">
      <alignment horizontal="right" textRotation="90"/>
    </xf>
    <xf numFmtId="0" fontId="2" fillId="0" borderId="0" xfId="0" applyFont="1"/>
    <xf numFmtId="0" fontId="0" fillId="0" borderId="2" xfId="0" applyNumberFormat="1" applyBorder="1"/>
    <xf numFmtId="0" fontId="0" fillId="0" borderId="0" xfId="0" applyNumberFormat="1" applyBorder="1"/>
    <xf numFmtId="0" fontId="0" fillId="0" borderId="7" xfId="0" applyNumberFormat="1" applyBorder="1"/>
    <xf numFmtId="0" fontId="0" fillId="0" borderId="1" xfId="0" applyNumberFormat="1" applyBorder="1"/>
    <xf numFmtId="8" fontId="0" fillId="0" borderId="3" xfId="0" applyNumberFormat="1" applyBorder="1"/>
    <xf numFmtId="0" fontId="0" fillId="0" borderId="4" xfId="0" applyNumberFormat="1" applyBorder="1"/>
    <xf numFmtId="8" fontId="0" fillId="0" borderId="5" xfId="0" applyNumberFormat="1" applyBorder="1"/>
    <xf numFmtId="0" fontId="0" fillId="0" borderId="6" xfId="0" applyNumberFormat="1" applyBorder="1"/>
    <xf numFmtId="8" fontId="0" fillId="0" borderId="8" xfId="0" applyNumberFormat="1" applyBorder="1"/>
    <xf numFmtId="0" fontId="4" fillId="0" borderId="0" xfId="0" applyFont="1" applyAlignment="1">
      <alignment horizontal="left"/>
    </xf>
    <xf numFmtId="165" fontId="0" fillId="3" borderId="0" xfId="0" applyNumberFormat="1" applyFill="1"/>
    <xf numFmtId="3" fontId="0" fillId="0" borderId="0" xfId="0" applyNumberFormat="1"/>
    <xf numFmtId="165" fontId="0" fillId="4" borderId="0" xfId="0" applyNumberFormat="1" applyFill="1"/>
    <xf numFmtId="0" fontId="1" fillId="0" borderId="0" xfId="0" applyFont="1" applyAlignment="1"/>
    <xf numFmtId="0" fontId="0" fillId="0" borderId="0" xfId="0" applyAlignment="1">
      <alignment horizontal="left"/>
    </xf>
    <xf numFmtId="0" fontId="1"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Ch4_Q4_STS!$L$1</c:f>
          <c:strCache>
            <c:ptCount val="1"/>
            <c:pt idx="0">
              <c:v>Sensitivity of Total_cost_sts to Max allowed</c:v>
            </c:pt>
          </c:strCache>
        </c:strRef>
      </c:tx>
      <c:overlay val="0"/>
      <c:txPr>
        <a:bodyPr/>
        <a:lstStyle/>
        <a:p>
          <a:pPr>
            <a:defRPr sz="1200"/>
          </a:pPr>
          <a:endParaRPr lang="en-US"/>
        </a:p>
      </c:txPr>
    </c:title>
    <c:autoTitleDeleted val="0"/>
    <c:plotArea>
      <c:layout/>
      <c:lineChart>
        <c:grouping val="standard"/>
        <c:varyColors val="0"/>
        <c:ser>
          <c:idx val="0"/>
          <c:order val="0"/>
          <c:cat>
            <c:numRef>
              <c:f>Ch4_Q4_STS!$A$5:$A$15</c:f>
              <c:numCache>
                <c:formatCode>General</c:formatCode>
                <c:ptCount val="11"/>
                <c:pt idx="0">
                  <c:v>5</c:v>
                </c:pt>
                <c:pt idx="1">
                  <c:v>7</c:v>
                </c:pt>
                <c:pt idx="2">
                  <c:v>9</c:v>
                </c:pt>
                <c:pt idx="3">
                  <c:v>11</c:v>
                </c:pt>
                <c:pt idx="4">
                  <c:v>13</c:v>
                </c:pt>
                <c:pt idx="5">
                  <c:v>15</c:v>
                </c:pt>
                <c:pt idx="6">
                  <c:v>17</c:v>
                </c:pt>
                <c:pt idx="7">
                  <c:v>19</c:v>
                </c:pt>
                <c:pt idx="8">
                  <c:v>21</c:v>
                </c:pt>
                <c:pt idx="9">
                  <c:v>23</c:v>
                </c:pt>
                <c:pt idx="10">
                  <c:v>25</c:v>
                </c:pt>
              </c:numCache>
            </c:numRef>
          </c:cat>
          <c:val>
            <c:numRef>
              <c:f>Ch4_Q4_STS!$L$5:$L$15</c:f>
              <c:numCache>
                <c:formatCode>General</c:formatCode>
                <c:ptCount val="11"/>
                <c:pt idx="0">
                  <c:v>1980</c:v>
                </c:pt>
                <c:pt idx="1">
                  <c:v>1910</c:v>
                </c:pt>
                <c:pt idx="2">
                  <c:v>1890</c:v>
                </c:pt>
                <c:pt idx="3">
                  <c:v>1890</c:v>
                </c:pt>
                <c:pt idx="4">
                  <c:v>1890</c:v>
                </c:pt>
                <c:pt idx="5">
                  <c:v>1889</c:v>
                </c:pt>
                <c:pt idx="6">
                  <c:v>1880</c:v>
                </c:pt>
                <c:pt idx="7">
                  <c:v>1880</c:v>
                </c:pt>
                <c:pt idx="8">
                  <c:v>1880</c:v>
                </c:pt>
                <c:pt idx="9">
                  <c:v>1880</c:v>
                </c:pt>
                <c:pt idx="10">
                  <c:v>1880</c:v>
                </c:pt>
              </c:numCache>
            </c:numRef>
          </c:val>
          <c:smooth val="0"/>
        </c:ser>
        <c:dLbls>
          <c:showLegendKey val="0"/>
          <c:showVal val="0"/>
          <c:showCatName val="0"/>
          <c:showSerName val="0"/>
          <c:showPercent val="0"/>
          <c:showBubbleSize val="0"/>
        </c:dLbls>
        <c:marker val="1"/>
        <c:smooth val="0"/>
        <c:axId val="413487256"/>
        <c:axId val="413486080"/>
      </c:lineChart>
      <c:catAx>
        <c:axId val="413487256"/>
        <c:scaling>
          <c:orientation val="minMax"/>
        </c:scaling>
        <c:delete val="0"/>
        <c:axPos val="b"/>
        <c:title>
          <c:tx>
            <c:rich>
              <a:bodyPr/>
              <a:lstStyle/>
              <a:p>
                <a:pPr>
                  <a:defRPr/>
                </a:pPr>
                <a:r>
                  <a:rPr lang="en-US"/>
                  <a:t>Max allowed ($K$44)</a:t>
                </a:r>
              </a:p>
            </c:rich>
          </c:tx>
          <c:overlay val="0"/>
        </c:title>
        <c:numFmt formatCode="General" sourceLinked="1"/>
        <c:majorTickMark val="out"/>
        <c:minorTickMark val="none"/>
        <c:tickLblPos val="nextTo"/>
        <c:crossAx val="413486080"/>
        <c:crosses val="autoZero"/>
        <c:auto val="1"/>
        <c:lblAlgn val="ctr"/>
        <c:lblOffset val="100"/>
        <c:noMultiLvlLbl val="0"/>
      </c:catAx>
      <c:valAx>
        <c:axId val="413486080"/>
        <c:scaling>
          <c:orientation val="minMax"/>
        </c:scaling>
        <c:delete val="0"/>
        <c:axPos val="l"/>
        <c:majorGridlines/>
        <c:numFmt formatCode="General" sourceLinked="1"/>
        <c:majorTickMark val="out"/>
        <c:minorTickMark val="none"/>
        <c:tickLblPos val="nextTo"/>
        <c:crossAx val="41348725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19050</xdr:rowOff>
    </xdr:from>
    <xdr:ext cx="7743824" cy="968983"/>
    <xdr:sp macro="" textlink="">
      <xdr:nvSpPr>
        <xdr:cNvPr id="2" name="TextBox 1"/>
        <xdr:cNvSpPr txBox="1"/>
      </xdr:nvSpPr>
      <xdr:spPr>
        <a:xfrm>
          <a:off x="0" y="6496050"/>
          <a:ext cx="7743824" cy="968983"/>
        </a:xfrm>
        <a:prstGeom prst="rect">
          <a:avLst/>
        </a:prstGeom>
        <a:solidFill>
          <a:schemeClr val="bg1">
            <a:lumMod val="6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When </a:t>
          </a:r>
          <a:r>
            <a:rPr lang="en-US" sz="1400" b="0" i="0" u="none" strike="noStrike" baseline="0" smtClean="0">
              <a:solidFill>
                <a:schemeClr val="tx1"/>
              </a:solidFill>
              <a:latin typeface="+mn-lt"/>
              <a:ea typeface="+mn-ea"/>
              <a:cs typeface="+mn-cs"/>
            </a:rPr>
            <a:t>General Flakes decides that it shouldn’t place any more than 10 ads on any given show, the optimal solution is to place 0 ad on Desperate Housewives, 1 ad on MNF, 8 ads on The Simpsons, 6 ads on Sports Center, 2 ads on The Real World, 6 ads on Lifetime Movie, 0 ad on CNN and 7 ads on Law&amp;Order SVU and the total cost is </a:t>
          </a:r>
          <a:r>
            <a:rPr lang="en-US" sz="1400" b="0" i="0" u="none" strike="noStrike">
              <a:solidFill>
                <a:schemeClr val="tx1"/>
              </a:solidFill>
              <a:effectLst/>
              <a:latin typeface="+mn-lt"/>
              <a:ea typeface="+mn-ea"/>
              <a:cs typeface="+mn-cs"/>
            </a:rPr>
            <a:t>$1,890.00</a:t>
          </a:r>
          <a:r>
            <a:rPr lang="en-US" sz="1400"/>
            <a:t> .</a:t>
          </a: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11</xdr:col>
      <xdr:colOff>0</xdr:colOff>
      <xdr:row>16</xdr:row>
      <xdr:rowOff>0</xdr:rowOff>
    </xdr:from>
    <xdr:to>
      <xdr:col>19</xdr:col>
      <xdr:colOff>0</xdr:colOff>
      <xdr:row>31</xdr:row>
      <xdr:rowOff>0</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0</xdr:colOff>
      <xdr:row>3</xdr:row>
      <xdr:rowOff>0</xdr:rowOff>
    </xdr:from>
    <xdr:to>
      <xdr:col>17</xdr:col>
      <xdr:colOff>0</xdr:colOff>
      <xdr:row>3</xdr:row>
      <xdr:rowOff>762000</xdr:rowOff>
    </xdr:to>
    <xdr:sp macro="" textlink="">
      <xdr:nvSpPr>
        <xdr:cNvPr id="3" name="TextBox 2"/>
        <xdr:cNvSpPr txBox="1"/>
      </xdr:nvSpPr>
      <xdr:spPr>
        <a:xfrm>
          <a:off x="79248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$L$4, the chart will adapt to that output.</a:t>
          </a:r>
        </a:p>
      </xdr:txBody>
    </xdr:sp>
    <xdr:clientData/>
  </xdr:twoCellAnchor>
  <xdr:twoCellAnchor>
    <xdr:from>
      <xdr:col>0</xdr:col>
      <xdr:colOff>95249</xdr:colOff>
      <xdr:row>16</xdr:row>
      <xdr:rowOff>161924</xdr:rowOff>
    </xdr:from>
    <xdr:to>
      <xdr:col>10</xdr:col>
      <xdr:colOff>257174</xdr:colOff>
      <xdr:row>31</xdr:row>
      <xdr:rowOff>0</xdr:rowOff>
    </xdr:to>
    <xdr:sp macro="" textlink="">
      <xdr:nvSpPr>
        <xdr:cNvPr id="4" name="TextBox 3"/>
        <xdr:cNvSpPr txBox="1"/>
      </xdr:nvSpPr>
      <xdr:spPr>
        <a:xfrm>
          <a:off x="95249" y="4591049"/>
          <a:ext cx="6257925" cy="269557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a:t>The SolverTable </a:t>
          </a:r>
          <a:r>
            <a:rPr lang="en-US" sz="1400" baseline="0"/>
            <a:t>is </a:t>
          </a:r>
          <a:r>
            <a:rPr lang="en-US" sz="1400" b="0" i="0" u="none" strike="noStrike" baseline="0" smtClean="0">
              <a:solidFill>
                <a:schemeClr val="dk1"/>
              </a:solidFill>
              <a:latin typeface="+mn-lt"/>
              <a:ea typeface="+mn-ea"/>
              <a:cs typeface="+mn-cs"/>
            </a:rPr>
            <a:t>to determine the senstivty of total cost. THe maximum ads per show varies between 5to 25, with increment of 2. Since the orginal model without the maximum ads per show constraint</a:t>
          </a:r>
        </a:p>
        <a:p>
          <a:r>
            <a:rPr lang="en-US" sz="1400"/>
            <a:t> shows</a:t>
          </a:r>
          <a:r>
            <a:rPr lang="en-US" sz="1400" baseline="0"/>
            <a:t> that the maximum ads is 20.625 for Sport Center, I think if the maximum ads per show are much greater than 20, the result could be as same as the result of orginal model. Thus, I deciside 25 is the maximum value.</a:t>
          </a:r>
        </a:p>
        <a:p>
          <a:endParaRPr lang="en-US" sz="1400" baseline="0"/>
        </a:p>
        <a:p>
          <a:r>
            <a:rPr lang="en-US" sz="1400" baseline="0"/>
            <a:t>The sensitive anlysis shows that even if the maximum ads greater than 17, the optimal solution remains the same. The total cost decreases with the increase of maximum ads per show from 5 to 17 then the total cost stays at </a:t>
          </a:r>
          <a:r>
            <a:rPr lang="en-US" sz="1400" b="0" i="0" u="none" strike="noStrike">
              <a:solidFill>
                <a:schemeClr val="dk1"/>
              </a:solidFill>
              <a:effectLst/>
              <a:latin typeface="+mn-lt"/>
              <a:ea typeface="+mn-ea"/>
              <a:cs typeface="+mn-cs"/>
            </a:rPr>
            <a:t>$1,880.00</a:t>
          </a:r>
          <a:r>
            <a:rPr lang="en-US" sz="1400"/>
            <a:t> afterward</a:t>
          </a:r>
          <a:r>
            <a:rPr lang="en-US" sz="1400" baseline="0"/>
            <a:t> without change.</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9524</xdr:rowOff>
    </xdr:from>
    <xdr:to>
      <xdr:col>5</xdr:col>
      <xdr:colOff>1028700</xdr:colOff>
      <xdr:row>40</xdr:row>
      <xdr:rowOff>19049</xdr:rowOff>
    </xdr:to>
    <xdr:sp macro="" textlink="">
      <xdr:nvSpPr>
        <xdr:cNvPr id="2" name="TextBox 1"/>
        <xdr:cNvSpPr txBox="1"/>
      </xdr:nvSpPr>
      <xdr:spPr>
        <a:xfrm>
          <a:off x="0" y="5743574"/>
          <a:ext cx="5495925" cy="19145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a:t>When </a:t>
          </a:r>
          <a:r>
            <a:rPr lang="en-US" sz="1400" b="0" i="0" u="none" strike="noStrike" baseline="0" smtClean="0">
              <a:solidFill>
                <a:schemeClr val="dk1"/>
              </a:solidFill>
              <a:latin typeface="+mn-lt"/>
              <a:ea typeface="+mn-ea"/>
              <a:cs typeface="+mn-cs"/>
            </a:rPr>
            <a:t>each barrel of either crude oil used for gasoline</a:t>
          </a:r>
        </a:p>
        <a:p>
          <a:pPr rtl="0"/>
          <a:r>
            <a:rPr lang="en-US" sz="1400" b="0" i="0" u="none" strike="noStrike" baseline="0" smtClean="0">
              <a:solidFill>
                <a:schemeClr val="dk1"/>
              </a:solidFill>
              <a:latin typeface="+mn-lt"/>
              <a:ea typeface="+mn-ea"/>
              <a:cs typeface="+mn-cs"/>
            </a:rPr>
            <a:t>results in only 0.95 barrel of gasoline, and each barrel of either crude used for heating oil results in only 0.97 barrel of heating oil, the optimal solution is that using </a:t>
          </a:r>
          <a:r>
            <a:rPr lang="en-US" sz="1400" b="0" i="0" u="none" strike="noStrike">
              <a:solidFill>
                <a:schemeClr val="dk1"/>
              </a:solidFill>
              <a:effectLst/>
              <a:latin typeface="+mn-lt"/>
              <a:ea typeface="+mn-ea"/>
              <a:cs typeface="+mn-cs"/>
            </a:rPr>
            <a:t>3710.1124</a:t>
          </a:r>
          <a:r>
            <a:rPr lang="en-US" sz="1400"/>
            <a:t> barrels of Crude oil 1 and </a:t>
          </a:r>
          <a:r>
            <a:rPr lang="en-US" sz="1400" b="0" i="0" u="none" strike="noStrike">
              <a:solidFill>
                <a:schemeClr val="dk1"/>
              </a:solidFill>
              <a:effectLst/>
              <a:latin typeface="+mn-lt"/>
              <a:ea typeface="+mn-ea"/>
              <a:cs typeface="+mn-cs"/>
            </a:rPr>
            <a:t>3424.7191</a:t>
          </a:r>
          <a:r>
            <a:rPr lang="en-US" sz="1400"/>
            <a:t> Crude oil</a:t>
          </a:r>
          <a:r>
            <a:rPr lang="en-US" sz="1400" baseline="0"/>
            <a:t> 2 to produce </a:t>
          </a:r>
          <a:r>
            <a:rPr lang="en-US" sz="1400" b="0" i="0" u="none" strike="noStrike">
              <a:solidFill>
                <a:schemeClr val="dk1"/>
              </a:solidFill>
              <a:effectLst/>
              <a:latin typeface="+mn-lt"/>
              <a:ea typeface="+mn-ea"/>
              <a:cs typeface="+mn-cs"/>
            </a:rPr>
            <a:t>6778.0899</a:t>
          </a:r>
          <a:r>
            <a:rPr lang="en-US" sz="1400"/>
            <a:t> barrels of Gasoline and </a:t>
          </a:r>
          <a:r>
            <a:rPr lang="en-US" sz="1400" b="0" i="0" baseline="0">
              <a:solidFill>
                <a:schemeClr val="dk1"/>
              </a:solidFill>
              <a:effectLst/>
              <a:latin typeface="+mn-lt"/>
              <a:ea typeface="+mn-ea"/>
              <a:cs typeface="+mn-cs"/>
            </a:rPr>
            <a:t>using </a:t>
          </a:r>
          <a:r>
            <a:rPr lang="en-US" sz="1400" b="0" i="0" u="none" strike="noStrike">
              <a:solidFill>
                <a:schemeClr val="dk1"/>
              </a:solidFill>
              <a:effectLst/>
              <a:latin typeface="+mn-lt"/>
              <a:ea typeface="+mn-ea"/>
              <a:cs typeface="+mn-cs"/>
            </a:rPr>
            <a:t>1289.88764</a:t>
          </a:r>
          <a:r>
            <a:rPr lang="en-US" sz="1400"/>
            <a:t> </a:t>
          </a:r>
          <a:r>
            <a:rPr lang="en-US" sz="1400">
              <a:solidFill>
                <a:schemeClr val="dk1"/>
              </a:solidFill>
              <a:effectLst/>
              <a:latin typeface="+mn-lt"/>
              <a:ea typeface="+mn-ea"/>
              <a:cs typeface="+mn-cs"/>
            </a:rPr>
            <a:t> barrels of Crude oil 1 and </a:t>
          </a:r>
          <a:r>
            <a:rPr lang="en-US" sz="1400" b="0" i="0" u="none" strike="noStrike">
              <a:solidFill>
                <a:schemeClr val="dk1"/>
              </a:solidFill>
              <a:effectLst/>
              <a:latin typeface="+mn-lt"/>
              <a:ea typeface="+mn-ea"/>
              <a:cs typeface="+mn-cs"/>
            </a:rPr>
            <a:t>6575.280899</a:t>
          </a:r>
          <a:r>
            <a:rPr lang="en-US" sz="1400"/>
            <a:t> </a:t>
          </a:r>
          <a:r>
            <a:rPr lang="en-US" sz="1400">
              <a:solidFill>
                <a:schemeClr val="dk1"/>
              </a:solidFill>
              <a:effectLst/>
              <a:latin typeface="+mn-lt"/>
              <a:ea typeface="+mn-ea"/>
              <a:cs typeface="+mn-cs"/>
            </a:rPr>
            <a:t> Crude oil</a:t>
          </a:r>
          <a:r>
            <a:rPr lang="en-US" sz="1400" baseline="0">
              <a:solidFill>
                <a:schemeClr val="dk1"/>
              </a:solidFill>
              <a:effectLst/>
              <a:latin typeface="+mn-lt"/>
              <a:ea typeface="+mn-ea"/>
              <a:cs typeface="+mn-cs"/>
            </a:rPr>
            <a:t> 2 to produce </a:t>
          </a:r>
          <a:r>
            <a:rPr lang="en-US" sz="1400" b="0" i="0" u="none" strike="noStrike">
              <a:solidFill>
                <a:schemeClr val="dk1"/>
              </a:solidFill>
              <a:effectLst/>
              <a:latin typeface="+mn-lt"/>
              <a:ea typeface="+mn-ea"/>
              <a:cs typeface="+mn-cs"/>
            </a:rPr>
            <a:t>7629.213483</a:t>
          </a:r>
          <a:r>
            <a:rPr lang="en-US" sz="1400"/>
            <a:t> </a:t>
          </a:r>
          <a:r>
            <a:rPr lang="en-US" sz="1400">
              <a:solidFill>
                <a:schemeClr val="dk1"/>
              </a:solidFill>
              <a:effectLst/>
              <a:latin typeface="+mn-lt"/>
              <a:ea typeface="+mn-ea"/>
              <a:cs typeface="+mn-cs"/>
            </a:rPr>
            <a:t> barrels of Heating oil.</a:t>
          </a:r>
          <a:r>
            <a:rPr lang="en-US" sz="1400" baseline="0">
              <a:solidFill>
                <a:schemeClr val="dk1"/>
              </a:solidFill>
              <a:effectLst/>
              <a:latin typeface="+mn-lt"/>
              <a:ea typeface="+mn-ea"/>
              <a:cs typeface="+mn-cs"/>
            </a:rPr>
            <a:t> The maxmum revenue is </a:t>
          </a:r>
          <a:r>
            <a:rPr lang="en-US" sz="1400" b="0" i="0" u="none" strike="noStrike">
              <a:solidFill>
                <a:schemeClr val="dk1"/>
              </a:solidFill>
              <a:effectLst/>
              <a:latin typeface="+mn-lt"/>
              <a:ea typeface="+mn-ea"/>
              <a:cs typeface="+mn-cs"/>
            </a:rPr>
            <a:t>$966,109.55.</a:t>
          </a:r>
          <a:r>
            <a:rPr lang="en-US" sz="14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abSelected="1" workbookViewId="0"/>
  </sheetViews>
  <sheetFormatPr defaultRowHeight="15"/>
  <cols>
    <col min="1" max="1" width="25.7109375" customWidth="1"/>
    <col min="2" max="2" width="21.85546875" customWidth="1"/>
    <col min="4" max="4" width="14.140625" customWidth="1"/>
    <col min="5" max="5" width="13.7109375" customWidth="1"/>
    <col min="6" max="6" width="15.7109375" customWidth="1"/>
    <col min="7" max="7" width="15.42578125" customWidth="1"/>
    <col min="9" max="9" width="16.28515625" customWidth="1"/>
    <col min="11" max="11" width="23.140625" customWidth="1"/>
  </cols>
  <sheetData>
    <row r="1" spans="1:12">
      <c r="A1" t="s">
        <v>22</v>
      </c>
      <c r="K1" t="s">
        <v>34</v>
      </c>
    </row>
    <row r="2" spans="1:12">
      <c r="K2" t="s">
        <v>35</v>
      </c>
      <c r="L2" t="s">
        <v>36</v>
      </c>
    </row>
    <row r="3" spans="1:12">
      <c r="A3" s="1" t="s">
        <v>23</v>
      </c>
      <c r="K3" t="s">
        <v>37</v>
      </c>
      <c r="L3" t="s">
        <v>38</v>
      </c>
    </row>
    <row r="4" spans="1:12">
      <c r="A4" s="28" t="s">
        <v>33</v>
      </c>
      <c r="B4" s="28"/>
      <c r="K4" t="s">
        <v>19</v>
      </c>
      <c r="L4" t="s">
        <v>39</v>
      </c>
    </row>
    <row r="5" spans="1:12">
      <c r="B5" t="s">
        <v>24</v>
      </c>
      <c r="C5" t="s">
        <v>1</v>
      </c>
      <c r="D5" t="s">
        <v>2</v>
      </c>
      <c r="E5" t="s">
        <v>3</v>
      </c>
      <c r="F5" t="s">
        <v>4</v>
      </c>
      <c r="G5" t="s">
        <v>25</v>
      </c>
      <c r="H5" t="s">
        <v>5</v>
      </c>
      <c r="I5" t="s">
        <v>6</v>
      </c>
      <c r="K5" t="s">
        <v>20</v>
      </c>
      <c r="L5" t="s">
        <v>40</v>
      </c>
    </row>
    <row r="6" spans="1:12">
      <c r="A6" t="s">
        <v>7</v>
      </c>
      <c r="B6" s="2">
        <v>5</v>
      </c>
      <c r="C6" s="2">
        <v>6</v>
      </c>
      <c r="D6" s="2">
        <v>5</v>
      </c>
      <c r="E6" s="2">
        <v>0.5</v>
      </c>
      <c r="F6" s="2">
        <v>0.7</v>
      </c>
      <c r="G6" s="2">
        <v>0.1</v>
      </c>
      <c r="H6" s="2">
        <v>0.1</v>
      </c>
      <c r="I6" s="2">
        <v>3</v>
      </c>
      <c r="K6" t="s">
        <v>21</v>
      </c>
      <c r="L6" t="s">
        <v>41</v>
      </c>
    </row>
    <row r="7" spans="1:12">
      <c r="A7" t="s">
        <v>18</v>
      </c>
      <c r="B7" s="2">
        <v>3</v>
      </c>
      <c r="C7" s="2">
        <v>5</v>
      </c>
      <c r="D7" s="2">
        <v>2</v>
      </c>
      <c r="E7" s="2">
        <v>0.5</v>
      </c>
      <c r="F7" s="2">
        <v>0.2</v>
      </c>
      <c r="G7" s="2">
        <v>0.1</v>
      </c>
      <c r="H7" s="2">
        <v>0.2</v>
      </c>
      <c r="I7" s="2">
        <v>5</v>
      </c>
    </row>
    <row r="8" spans="1:12">
      <c r="A8" t="s">
        <v>8</v>
      </c>
      <c r="B8" s="2">
        <v>1</v>
      </c>
      <c r="C8" s="2">
        <v>3</v>
      </c>
      <c r="D8" s="2">
        <v>0</v>
      </c>
      <c r="E8" s="2">
        <v>0.3</v>
      </c>
      <c r="F8" s="2">
        <v>0</v>
      </c>
      <c r="G8" s="2">
        <v>0</v>
      </c>
      <c r="H8" s="2">
        <v>0.3</v>
      </c>
      <c r="I8" s="2">
        <v>4</v>
      </c>
    </row>
    <row r="9" spans="1:12">
      <c r="A9" t="s">
        <v>9</v>
      </c>
      <c r="B9" s="2">
        <v>6</v>
      </c>
      <c r="C9" s="2">
        <v>1</v>
      </c>
      <c r="D9" s="2">
        <v>4</v>
      </c>
      <c r="E9" s="2">
        <v>0.1</v>
      </c>
      <c r="F9" s="2">
        <v>0.9</v>
      </c>
      <c r="G9" s="2">
        <v>0.6</v>
      </c>
      <c r="H9" s="2">
        <v>0.1</v>
      </c>
      <c r="I9" s="2">
        <v>3</v>
      </c>
    </row>
    <row r="10" spans="1:12">
      <c r="A10" t="s">
        <v>10</v>
      </c>
      <c r="B10" s="2">
        <v>4</v>
      </c>
      <c r="C10" s="2">
        <v>1</v>
      </c>
      <c r="D10" s="2">
        <v>2</v>
      </c>
      <c r="E10" s="2">
        <v>0.1</v>
      </c>
      <c r="F10" s="2">
        <v>0.1</v>
      </c>
      <c r="G10" s="2">
        <v>1.3</v>
      </c>
      <c r="H10" s="2">
        <v>0.2</v>
      </c>
      <c r="I10" s="2">
        <v>5</v>
      </c>
    </row>
    <row r="11" spans="1:12">
      <c r="A11" t="s">
        <v>11</v>
      </c>
      <c r="B11" s="2">
        <v>2</v>
      </c>
      <c r="C11" s="2">
        <v>1</v>
      </c>
      <c r="D11" s="2">
        <v>0</v>
      </c>
      <c r="E11" s="2">
        <v>0</v>
      </c>
      <c r="F11" s="2">
        <v>0</v>
      </c>
      <c r="G11" s="2">
        <v>0.4</v>
      </c>
      <c r="H11" s="2">
        <v>0.3</v>
      </c>
      <c r="I11" s="2">
        <v>4</v>
      </c>
    </row>
    <row r="12" spans="1:12">
      <c r="A12" t="s">
        <v>12</v>
      </c>
      <c r="B12" s="4">
        <f>SUM(B6:B11)</f>
        <v>21</v>
      </c>
      <c r="C12" s="4">
        <f t="shared" ref="C12:I12" si="0">SUM(C6:C11)</f>
        <v>17</v>
      </c>
      <c r="D12" s="4">
        <f t="shared" si="0"/>
        <v>13</v>
      </c>
      <c r="E12" s="4">
        <f t="shared" si="0"/>
        <v>1.5000000000000002</v>
      </c>
      <c r="F12" s="4">
        <f t="shared" si="0"/>
        <v>1.9</v>
      </c>
      <c r="G12" s="4">
        <f t="shared" si="0"/>
        <v>2.5</v>
      </c>
      <c r="H12" s="4">
        <f t="shared" si="0"/>
        <v>1.2000000000000002</v>
      </c>
      <c r="I12" s="4">
        <f t="shared" si="0"/>
        <v>24</v>
      </c>
    </row>
    <row r="14" spans="1:12">
      <c r="A14" t="s">
        <v>0</v>
      </c>
      <c r="B14" s="2">
        <v>140</v>
      </c>
      <c r="C14" s="2">
        <v>100</v>
      </c>
      <c r="D14" s="2">
        <v>80</v>
      </c>
      <c r="E14" s="2">
        <v>9</v>
      </c>
      <c r="F14" s="2">
        <v>13</v>
      </c>
      <c r="G14" s="2">
        <v>15</v>
      </c>
      <c r="H14" s="2">
        <v>8</v>
      </c>
      <c r="I14" s="2">
        <v>140</v>
      </c>
    </row>
    <row r="15" spans="1:12">
      <c r="A15" t="s">
        <v>13</v>
      </c>
      <c r="B15" s="8">
        <v>6.6669999999999998</v>
      </c>
      <c r="C15" s="8">
        <v>5.8819999999999997</v>
      </c>
      <c r="D15" s="8">
        <v>6.1539999999999999</v>
      </c>
      <c r="E15" s="8">
        <v>6</v>
      </c>
      <c r="F15" s="8">
        <v>6.8419999999999996</v>
      </c>
      <c r="G15" s="8">
        <v>6</v>
      </c>
      <c r="H15" s="8">
        <v>6.6669999999999998</v>
      </c>
      <c r="I15" s="8">
        <v>5.8330000000000002</v>
      </c>
    </row>
    <row r="17" spans="1:9">
      <c r="A17" s="1" t="s">
        <v>26</v>
      </c>
    </row>
    <row r="18" spans="1:9">
      <c r="B18" t="s">
        <v>24</v>
      </c>
      <c r="C18" t="s">
        <v>1</v>
      </c>
      <c r="D18" t="s">
        <v>2</v>
      </c>
      <c r="E18" t="s">
        <v>3</v>
      </c>
      <c r="F18" t="s">
        <v>4</v>
      </c>
      <c r="G18" t="s">
        <v>25</v>
      </c>
      <c r="H18" t="s">
        <v>5</v>
      </c>
      <c r="I18" t="s">
        <v>6</v>
      </c>
    </row>
    <row r="19" spans="1:9">
      <c r="A19" t="s">
        <v>28</v>
      </c>
      <c r="B19" s="7">
        <v>0</v>
      </c>
      <c r="C19" s="7">
        <v>1</v>
      </c>
      <c r="D19" s="7">
        <v>8</v>
      </c>
      <c r="E19" s="7">
        <v>6</v>
      </c>
      <c r="F19" s="7">
        <v>2</v>
      </c>
      <c r="G19" s="7">
        <v>6</v>
      </c>
      <c r="H19" s="7">
        <v>0</v>
      </c>
      <c r="I19" s="7">
        <v>7</v>
      </c>
    </row>
    <row r="20" spans="1:9">
      <c r="B20" s="5" t="s">
        <v>29</v>
      </c>
      <c r="C20" s="5" t="s">
        <v>29</v>
      </c>
      <c r="D20" s="5" t="s">
        <v>29</v>
      </c>
      <c r="E20" s="5" t="s">
        <v>29</v>
      </c>
      <c r="F20" s="5" t="s">
        <v>29</v>
      </c>
      <c r="G20" s="5" t="s">
        <v>29</v>
      </c>
      <c r="H20" s="5" t="s">
        <v>29</v>
      </c>
      <c r="I20" s="5" t="s">
        <v>29</v>
      </c>
    </row>
    <row r="21" spans="1:9">
      <c r="A21" t="s">
        <v>27</v>
      </c>
      <c r="B21" s="2">
        <v>10</v>
      </c>
      <c r="C21" s="2">
        <v>10</v>
      </c>
      <c r="D21" s="2">
        <v>10</v>
      </c>
      <c r="E21" s="2">
        <v>10</v>
      </c>
      <c r="F21" s="2">
        <v>10</v>
      </c>
      <c r="G21" s="2">
        <v>10</v>
      </c>
      <c r="H21" s="2">
        <v>10</v>
      </c>
      <c r="I21" s="2">
        <v>10</v>
      </c>
    </row>
    <row r="23" spans="1:9">
      <c r="A23" s="29" t="s">
        <v>14</v>
      </c>
      <c r="B23" s="29"/>
    </row>
    <row r="24" spans="1:9">
      <c r="B24" t="s">
        <v>15</v>
      </c>
      <c r="D24" t="s">
        <v>16</v>
      </c>
    </row>
    <row r="25" spans="1:9">
      <c r="A25" t="s">
        <v>7</v>
      </c>
      <c r="B25">
        <f>SUMPRODUCT(B6:I6,$B$19:$I$19)</f>
        <v>72</v>
      </c>
      <c r="C25" s="5" t="s">
        <v>30</v>
      </c>
      <c r="D25" s="2">
        <v>60</v>
      </c>
    </row>
    <row r="26" spans="1:9">
      <c r="A26" t="s">
        <v>18</v>
      </c>
      <c r="B26">
        <f>SUMPRODUCT(B7:I7,$B$19:$I$19)</f>
        <v>60</v>
      </c>
      <c r="C26" s="5" t="s">
        <v>30</v>
      </c>
      <c r="D26" s="2">
        <v>60</v>
      </c>
    </row>
    <row r="27" spans="1:9">
      <c r="A27" t="s">
        <v>8</v>
      </c>
      <c r="B27">
        <f t="shared" ref="B27:B29" si="1">SUMPRODUCT(B8:I8,$B$19:$I$19)</f>
        <v>32.799999999999997</v>
      </c>
      <c r="C27" s="5" t="s">
        <v>30</v>
      </c>
      <c r="D27" s="2">
        <v>28</v>
      </c>
    </row>
    <row r="28" spans="1:9">
      <c r="A28" t="s">
        <v>9</v>
      </c>
      <c r="B28">
        <f>SUMPRODUCT(B9:I9,$B$19:$I$19)</f>
        <v>60</v>
      </c>
      <c r="C28" s="5" t="s">
        <v>30</v>
      </c>
      <c r="D28" s="2">
        <v>60</v>
      </c>
    </row>
    <row r="29" spans="1:9">
      <c r="A29" t="s">
        <v>10</v>
      </c>
      <c r="B29">
        <f t="shared" si="1"/>
        <v>60.6</v>
      </c>
      <c r="C29" s="5" t="s">
        <v>30</v>
      </c>
      <c r="D29" s="2">
        <v>60</v>
      </c>
    </row>
    <row r="30" spans="1:9">
      <c r="A30" t="s">
        <v>11</v>
      </c>
      <c r="B30">
        <f>SUMPRODUCT(B11:I11,$B$19:$I$19)</f>
        <v>31.4</v>
      </c>
      <c r="C30" s="5" t="s">
        <v>30</v>
      </c>
      <c r="D30" s="2">
        <v>28</v>
      </c>
    </row>
    <row r="32" spans="1:9">
      <c r="A32" s="1" t="s">
        <v>31</v>
      </c>
    </row>
    <row r="33" spans="1:11">
      <c r="A33" t="s">
        <v>32</v>
      </c>
      <c r="B33" s="6">
        <f>SUMPRODUCT(B14:I14,Number_ads_purchased)</f>
        <v>1890</v>
      </c>
    </row>
    <row r="42" spans="1:11">
      <c r="A42" s="1" t="s">
        <v>26</v>
      </c>
    </row>
    <row r="43" spans="1:11">
      <c r="B43" t="s">
        <v>24</v>
      </c>
      <c r="C43" t="s">
        <v>1</v>
      </c>
      <c r="D43" t="s">
        <v>2</v>
      </c>
      <c r="E43" t="s">
        <v>3</v>
      </c>
      <c r="F43" t="s">
        <v>4</v>
      </c>
      <c r="G43" t="s">
        <v>25</v>
      </c>
      <c r="H43" t="s">
        <v>5</v>
      </c>
      <c r="I43" t="s">
        <v>6</v>
      </c>
      <c r="K43" t="s">
        <v>27</v>
      </c>
    </row>
    <row r="44" spans="1:11">
      <c r="A44" t="s">
        <v>28</v>
      </c>
      <c r="B44" s="7">
        <v>4</v>
      </c>
      <c r="C44" s="7">
        <v>2</v>
      </c>
      <c r="D44" s="7">
        <v>5</v>
      </c>
      <c r="E44" s="7">
        <v>5</v>
      </c>
      <c r="F44" s="7">
        <v>0</v>
      </c>
      <c r="G44" s="7">
        <v>5</v>
      </c>
      <c r="H44" s="7">
        <v>0</v>
      </c>
      <c r="I44" s="7">
        <v>5</v>
      </c>
      <c r="J44" s="5" t="s">
        <v>29</v>
      </c>
      <c r="K44" s="4">
        <v>25</v>
      </c>
    </row>
    <row r="46" spans="1:11">
      <c r="A46" s="29" t="s">
        <v>14</v>
      </c>
      <c r="B46" s="29"/>
    </row>
    <row r="47" spans="1:11">
      <c r="B47" t="s">
        <v>15</v>
      </c>
      <c r="D47" t="s">
        <v>16</v>
      </c>
    </row>
    <row r="48" spans="1:11">
      <c r="A48" t="s">
        <v>7</v>
      </c>
      <c r="B48">
        <f t="shared" ref="B48:B53" si="2">SUMPRODUCT(B6:I6,No_ads_purchased_sts)</f>
        <v>75</v>
      </c>
      <c r="C48" s="5" t="s">
        <v>30</v>
      </c>
      <c r="D48" s="2">
        <v>60</v>
      </c>
    </row>
    <row r="49" spans="1:4">
      <c r="A49" t="s">
        <v>18</v>
      </c>
      <c r="B49">
        <f t="shared" si="2"/>
        <v>60</v>
      </c>
      <c r="C49" s="5" t="s">
        <v>30</v>
      </c>
      <c r="D49" s="2">
        <v>60</v>
      </c>
    </row>
    <row r="50" spans="1:4">
      <c r="A50" t="s">
        <v>8</v>
      </c>
      <c r="B50">
        <f t="shared" si="2"/>
        <v>31.5</v>
      </c>
      <c r="C50" s="5" t="s">
        <v>30</v>
      </c>
      <c r="D50" s="2">
        <v>28</v>
      </c>
    </row>
    <row r="51" spans="1:4">
      <c r="A51" t="s">
        <v>9</v>
      </c>
      <c r="B51">
        <f t="shared" si="2"/>
        <v>64.5</v>
      </c>
      <c r="C51" s="5" t="s">
        <v>30</v>
      </c>
      <c r="D51" s="2">
        <v>60</v>
      </c>
    </row>
    <row r="52" spans="1:4">
      <c r="A52" t="s">
        <v>10</v>
      </c>
      <c r="B52">
        <f t="shared" si="2"/>
        <v>60</v>
      </c>
      <c r="C52" s="5" t="s">
        <v>30</v>
      </c>
      <c r="D52" s="2">
        <v>60</v>
      </c>
    </row>
    <row r="53" spans="1:4">
      <c r="A53" t="s">
        <v>11</v>
      </c>
      <c r="B53">
        <f t="shared" si="2"/>
        <v>32</v>
      </c>
      <c r="C53" s="5" t="s">
        <v>30</v>
      </c>
      <c r="D53" s="2">
        <v>28</v>
      </c>
    </row>
    <row r="55" spans="1:4">
      <c r="A55" s="1" t="s">
        <v>31</v>
      </c>
    </row>
    <row r="56" spans="1:4">
      <c r="A56" t="s">
        <v>32</v>
      </c>
      <c r="B56" s="6">
        <f>SUMPRODUCT(B14:I14,No_ads_purchased_sts)</f>
        <v>1980</v>
      </c>
    </row>
  </sheetData>
  <mergeCells count="3">
    <mergeCell ref="A4:B4"/>
    <mergeCell ref="A23:B23"/>
    <mergeCell ref="A46:B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sheetData>
    <row r="1" spans="1:2">
      <c r="A1">
        <v>1</v>
      </c>
    </row>
    <row r="2" spans="1:2">
      <c r="A2" t="s">
        <v>42</v>
      </c>
    </row>
    <row r="3" spans="1:2">
      <c r="A3">
        <v>1</v>
      </c>
    </row>
    <row r="4" spans="1:2">
      <c r="A4">
        <v>5</v>
      </c>
    </row>
    <row r="5" spans="1:2">
      <c r="A5">
        <v>25</v>
      </c>
    </row>
    <row r="6" spans="1:2">
      <c r="A6">
        <v>2</v>
      </c>
    </row>
    <row r="8" spans="1:2">
      <c r="A8" s="9"/>
      <c r="B8" s="9"/>
    </row>
    <row r="9" spans="1:2">
      <c r="A9" t="s">
        <v>56</v>
      </c>
    </row>
    <row r="10" spans="1:2">
      <c r="A10" t="s">
        <v>43</v>
      </c>
    </row>
    <row r="15" spans="1:2">
      <c r="B15"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5"/>
  <sheetViews>
    <sheetView workbookViewId="0"/>
  </sheetViews>
  <sheetFormatPr defaultRowHeight="15"/>
  <sheetData>
    <row r="8" spans="1:2">
      <c r="A8" s="9"/>
      <c r="B8" s="9"/>
    </row>
    <row r="15" spans="1:2">
      <c r="B1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A12" workbookViewId="0">
      <selection activeCell="E33" sqref="E33"/>
    </sheetView>
  </sheetViews>
  <sheetFormatPr defaultRowHeight="15"/>
  <sheetData>
    <row r="1" spans="1:12">
      <c r="A1" s="1" t="s">
        <v>44</v>
      </c>
      <c r="L1" s="13" t="str">
        <f>CONCATENATE("Sensitivity of ",$L$4," to ","Max allowed")</f>
        <v>Sensitivity of Total_cost_sts to Max allowed</v>
      </c>
    </row>
    <row r="3" spans="1:12">
      <c r="A3" t="s">
        <v>45</v>
      </c>
      <c r="L3" t="s">
        <v>54</v>
      </c>
    </row>
    <row r="4" spans="1:12" ht="123.75">
      <c r="B4" s="11" t="s">
        <v>46</v>
      </c>
      <c r="C4" s="11" t="s">
        <v>47</v>
      </c>
      <c r="D4" s="11" t="s">
        <v>48</v>
      </c>
      <c r="E4" s="11" t="s">
        <v>49</v>
      </c>
      <c r="F4" s="11" t="s">
        <v>50</v>
      </c>
      <c r="G4" s="11" t="s">
        <v>51</v>
      </c>
      <c r="H4" s="11" t="s">
        <v>52</v>
      </c>
      <c r="I4" s="11" t="s">
        <v>53</v>
      </c>
      <c r="J4" s="11" t="s">
        <v>55</v>
      </c>
      <c r="K4" s="13">
        <f>MATCH($L$4,OutputAddresses,0)</f>
        <v>9</v>
      </c>
      <c r="L4" s="12" t="s">
        <v>55</v>
      </c>
    </row>
    <row r="5" spans="1:12">
      <c r="A5" s="10">
        <v>5</v>
      </c>
      <c r="B5" s="17">
        <v>4</v>
      </c>
      <c r="C5" s="14">
        <v>2</v>
      </c>
      <c r="D5" s="14">
        <v>5</v>
      </c>
      <c r="E5" s="14">
        <v>5</v>
      </c>
      <c r="F5" s="14">
        <v>0</v>
      </c>
      <c r="G5" s="14">
        <v>5</v>
      </c>
      <c r="H5" s="14">
        <v>0</v>
      </c>
      <c r="I5" s="14">
        <v>5</v>
      </c>
      <c r="J5" s="18">
        <v>1980</v>
      </c>
      <c r="L5">
        <f>INDEX(OutputValues,1,$K$4)</f>
        <v>1980</v>
      </c>
    </row>
    <row r="6" spans="1:12">
      <c r="A6" s="10">
        <v>7</v>
      </c>
      <c r="B6" s="19">
        <v>1</v>
      </c>
      <c r="C6" s="15">
        <v>1</v>
      </c>
      <c r="D6" s="15">
        <v>7</v>
      </c>
      <c r="E6" s="15">
        <v>4</v>
      </c>
      <c r="F6" s="15">
        <v>2</v>
      </c>
      <c r="G6" s="15">
        <v>4</v>
      </c>
      <c r="H6" s="15">
        <v>1</v>
      </c>
      <c r="I6" s="15">
        <v>7</v>
      </c>
      <c r="J6" s="20">
        <v>1910</v>
      </c>
      <c r="L6">
        <f>INDEX(OutputValues,2,$K$4)</f>
        <v>1910</v>
      </c>
    </row>
    <row r="7" spans="1:12">
      <c r="A7" s="10">
        <v>9</v>
      </c>
      <c r="B7" s="19">
        <v>0</v>
      </c>
      <c r="C7" s="15">
        <v>1</v>
      </c>
      <c r="D7" s="15">
        <v>8</v>
      </c>
      <c r="E7" s="15">
        <v>6</v>
      </c>
      <c r="F7" s="15">
        <v>2</v>
      </c>
      <c r="G7" s="15">
        <v>6</v>
      </c>
      <c r="H7" s="15">
        <v>0</v>
      </c>
      <c r="I7" s="15">
        <v>7</v>
      </c>
      <c r="J7" s="20">
        <v>1890</v>
      </c>
      <c r="L7">
        <f>INDEX(OutputValues,3,$K$4)</f>
        <v>1890</v>
      </c>
    </row>
    <row r="8" spans="1:12">
      <c r="A8" s="10">
        <v>11</v>
      </c>
      <c r="B8" s="19">
        <v>0</v>
      </c>
      <c r="C8" s="15">
        <v>1</v>
      </c>
      <c r="D8" s="15">
        <v>8</v>
      </c>
      <c r="E8" s="15">
        <v>6</v>
      </c>
      <c r="F8" s="15">
        <v>2</v>
      </c>
      <c r="G8" s="15">
        <v>6</v>
      </c>
      <c r="H8" s="15">
        <v>0</v>
      </c>
      <c r="I8" s="15">
        <v>7</v>
      </c>
      <c r="J8" s="20">
        <v>1890</v>
      </c>
      <c r="L8">
        <f>INDEX(OutputValues,4,$K$4)</f>
        <v>1890</v>
      </c>
    </row>
    <row r="9" spans="1:12">
      <c r="A9" s="10">
        <v>13</v>
      </c>
      <c r="B9" s="19">
        <v>0</v>
      </c>
      <c r="C9" s="15">
        <v>1</v>
      </c>
      <c r="D9" s="15">
        <v>8</v>
      </c>
      <c r="E9" s="15">
        <v>6</v>
      </c>
      <c r="F9" s="15">
        <v>2</v>
      </c>
      <c r="G9" s="15">
        <v>6</v>
      </c>
      <c r="H9" s="15">
        <v>0</v>
      </c>
      <c r="I9" s="15">
        <v>7</v>
      </c>
      <c r="J9" s="20">
        <v>1890</v>
      </c>
      <c r="L9">
        <f>INDEX(OutputValues,5,$K$4)</f>
        <v>1890</v>
      </c>
    </row>
    <row r="10" spans="1:12">
      <c r="A10" s="10">
        <v>15</v>
      </c>
      <c r="B10" s="19">
        <v>0</v>
      </c>
      <c r="C10" s="15">
        <v>1</v>
      </c>
      <c r="D10" s="15">
        <v>8</v>
      </c>
      <c r="E10" s="15">
        <v>15</v>
      </c>
      <c r="F10" s="15">
        <v>3</v>
      </c>
      <c r="G10" s="15">
        <v>9</v>
      </c>
      <c r="H10" s="15">
        <v>0</v>
      </c>
      <c r="I10" s="15">
        <v>6</v>
      </c>
      <c r="J10" s="20">
        <v>1889</v>
      </c>
      <c r="L10">
        <f>INDEX(OutputValues,6,$K$4)</f>
        <v>1889</v>
      </c>
    </row>
    <row r="11" spans="1:12">
      <c r="A11" s="10">
        <v>17</v>
      </c>
      <c r="B11" s="19">
        <v>0</v>
      </c>
      <c r="C11" s="15">
        <v>0</v>
      </c>
      <c r="D11" s="15">
        <v>8</v>
      </c>
      <c r="E11" s="15">
        <v>16</v>
      </c>
      <c r="F11" s="15">
        <v>2</v>
      </c>
      <c r="G11" s="15">
        <v>6</v>
      </c>
      <c r="H11" s="15">
        <v>0</v>
      </c>
      <c r="I11" s="15">
        <v>7</v>
      </c>
      <c r="J11" s="20">
        <v>1880</v>
      </c>
      <c r="L11">
        <f>INDEX(OutputValues,7,$K$4)</f>
        <v>1880</v>
      </c>
    </row>
    <row r="12" spans="1:12">
      <c r="A12" s="10">
        <v>19</v>
      </c>
      <c r="B12" s="19">
        <v>0</v>
      </c>
      <c r="C12" s="15">
        <v>0</v>
      </c>
      <c r="D12" s="15">
        <v>8</v>
      </c>
      <c r="E12" s="15">
        <v>16</v>
      </c>
      <c r="F12" s="15">
        <v>2</v>
      </c>
      <c r="G12" s="15">
        <v>6</v>
      </c>
      <c r="H12" s="15">
        <v>0</v>
      </c>
      <c r="I12" s="15">
        <v>7</v>
      </c>
      <c r="J12" s="20">
        <v>1880</v>
      </c>
      <c r="L12">
        <f>INDEX(OutputValues,8,$K$4)</f>
        <v>1880</v>
      </c>
    </row>
    <row r="13" spans="1:12">
      <c r="A13" s="10">
        <v>21</v>
      </c>
      <c r="B13" s="19">
        <v>0</v>
      </c>
      <c r="C13" s="15">
        <v>0</v>
      </c>
      <c r="D13" s="15">
        <v>8</v>
      </c>
      <c r="E13" s="15">
        <v>16</v>
      </c>
      <c r="F13" s="15">
        <v>2</v>
      </c>
      <c r="G13" s="15">
        <v>6</v>
      </c>
      <c r="H13" s="15">
        <v>0</v>
      </c>
      <c r="I13" s="15">
        <v>7</v>
      </c>
      <c r="J13" s="20">
        <v>1880</v>
      </c>
      <c r="L13">
        <f>INDEX(OutputValues,9,$K$4)</f>
        <v>1880</v>
      </c>
    </row>
    <row r="14" spans="1:12">
      <c r="A14" s="10">
        <v>23</v>
      </c>
      <c r="B14" s="19">
        <v>0</v>
      </c>
      <c r="C14" s="15">
        <v>0</v>
      </c>
      <c r="D14" s="15">
        <v>8</v>
      </c>
      <c r="E14" s="15">
        <v>16</v>
      </c>
      <c r="F14" s="15">
        <v>2</v>
      </c>
      <c r="G14" s="15">
        <v>6</v>
      </c>
      <c r="H14" s="15">
        <v>0</v>
      </c>
      <c r="I14" s="15">
        <v>7</v>
      </c>
      <c r="J14" s="20">
        <v>1880</v>
      </c>
      <c r="L14">
        <f>INDEX(OutputValues,10,$K$4)</f>
        <v>1880</v>
      </c>
    </row>
    <row r="15" spans="1:12">
      <c r="A15" s="10">
        <v>25</v>
      </c>
      <c r="B15" s="21">
        <v>0</v>
      </c>
      <c r="C15" s="16">
        <v>0</v>
      </c>
      <c r="D15" s="16">
        <v>8</v>
      </c>
      <c r="E15" s="16">
        <v>16</v>
      </c>
      <c r="F15" s="16">
        <v>2</v>
      </c>
      <c r="G15" s="16">
        <v>6</v>
      </c>
      <c r="H15" s="16">
        <v>0</v>
      </c>
      <c r="I15" s="16">
        <v>7</v>
      </c>
      <c r="J15" s="22">
        <v>1880</v>
      </c>
      <c r="L15">
        <f>INDEX(OutputValues,11,$K$4)</f>
        <v>1880</v>
      </c>
    </row>
  </sheetData>
  <dataValidations count="1">
    <dataValidation type="list" allowBlank="1" showInputMessage="1" showErrorMessage="1" sqref="L4">
      <formula1>OutputAddresses</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D1" sqref="D1"/>
    </sheetView>
  </sheetViews>
  <sheetFormatPr defaultRowHeight="15"/>
  <cols>
    <col min="1" max="1" width="22" customWidth="1"/>
    <col min="2" max="2" width="11.42578125" customWidth="1"/>
    <col min="3" max="3" width="11.7109375" customWidth="1"/>
    <col min="4" max="4" width="12.7109375" customWidth="1"/>
    <col min="6" max="6" width="15.85546875" customWidth="1"/>
    <col min="8" max="8" width="23" customWidth="1"/>
    <col min="9" max="9" width="20.85546875" customWidth="1"/>
  </cols>
  <sheetData>
    <row r="1" spans="1:9" ht="15.75">
      <c r="A1" s="30" t="s">
        <v>58</v>
      </c>
      <c r="B1" s="30"/>
      <c r="H1" s="1" t="s">
        <v>17</v>
      </c>
    </row>
    <row r="2" spans="1:9" ht="15.75">
      <c r="A2" s="23"/>
      <c r="B2" s="23"/>
      <c r="H2" t="s">
        <v>77</v>
      </c>
      <c r="I2" t="s">
        <v>78</v>
      </c>
    </row>
    <row r="3" spans="1:9">
      <c r="A3" s="29" t="s">
        <v>57</v>
      </c>
      <c r="B3" s="29"/>
      <c r="H3" t="s">
        <v>79</v>
      </c>
      <c r="I3" t="s">
        <v>80</v>
      </c>
    </row>
    <row r="4" spans="1:9">
      <c r="H4" t="s">
        <v>81</v>
      </c>
      <c r="I4" t="s">
        <v>82</v>
      </c>
    </row>
    <row r="5" spans="1:9">
      <c r="A5" t="s">
        <v>59</v>
      </c>
      <c r="B5" t="s">
        <v>60</v>
      </c>
      <c r="C5" t="s">
        <v>61</v>
      </c>
      <c r="H5" t="s">
        <v>83</v>
      </c>
      <c r="I5" t="s">
        <v>84</v>
      </c>
    </row>
    <row r="6" spans="1:9">
      <c r="A6" t="s">
        <v>62</v>
      </c>
      <c r="B6" s="24">
        <v>75</v>
      </c>
      <c r="C6" s="24">
        <v>60</v>
      </c>
      <c r="H6" t="s">
        <v>75</v>
      </c>
      <c r="I6" t="s">
        <v>85</v>
      </c>
    </row>
    <row r="7" spans="1:9">
      <c r="H7" t="s">
        <v>86</v>
      </c>
      <c r="I7" t="s">
        <v>87</v>
      </c>
    </row>
    <row r="8" spans="1:9">
      <c r="A8" s="29" t="s">
        <v>63</v>
      </c>
      <c r="B8" s="29"/>
    </row>
    <row r="9" spans="1:9">
      <c r="A9" t="s">
        <v>64</v>
      </c>
      <c r="B9" s="3">
        <v>10</v>
      </c>
    </row>
    <row r="10" spans="1:9">
      <c r="A10" t="s">
        <v>65</v>
      </c>
      <c r="B10" s="3">
        <v>5</v>
      </c>
    </row>
    <row r="12" spans="1:9">
      <c r="A12" s="29" t="s">
        <v>66</v>
      </c>
      <c r="B12" s="29"/>
      <c r="C12" s="29"/>
    </row>
    <row r="13" spans="1:9">
      <c r="B13" t="s">
        <v>60</v>
      </c>
      <c r="C13" t="s">
        <v>61</v>
      </c>
    </row>
    <row r="14" spans="1:9">
      <c r="B14" s="3">
        <v>8</v>
      </c>
      <c r="C14" s="3">
        <v>6</v>
      </c>
    </row>
    <row r="16" spans="1:9">
      <c r="A16" s="29" t="s">
        <v>67</v>
      </c>
      <c r="B16" s="29"/>
      <c r="C16" s="29"/>
      <c r="D16" s="27"/>
    </row>
    <row r="17" spans="1:6">
      <c r="B17" t="s">
        <v>60</v>
      </c>
      <c r="C17" t="s">
        <v>61</v>
      </c>
      <c r="D17" t="s">
        <v>68</v>
      </c>
      <c r="F17" t="s">
        <v>69</v>
      </c>
    </row>
    <row r="18" spans="1:6">
      <c r="A18" t="s">
        <v>64</v>
      </c>
      <c r="B18" s="7">
        <v>3710.1123595505605</v>
      </c>
      <c r="C18" s="7">
        <v>1289.887640449439</v>
      </c>
      <c r="D18">
        <f>B18+C18</f>
        <v>5000</v>
      </c>
      <c r="E18" s="5" t="s">
        <v>29</v>
      </c>
      <c r="F18">
        <v>5000</v>
      </c>
    </row>
    <row r="19" spans="1:6">
      <c r="A19" t="s">
        <v>65</v>
      </c>
      <c r="B19" s="7">
        <v>3424.7191011235909</v>
      </c>
      <c r="C19" s="7">
        <v>6575.2808988764091</v>
      </c>
      <c r="D19">
        <f>B19+C19</f>
        <v>10000</v>
      </c>
      <c r="E19" s="5" t="s">
        <v>29</v>
      </c>
      <c r="F19" s="25">
        <v>10000</v>
      </c>
    </row>
    <row r="20" spans="1:6">
      <c r="A20" t="s">
        <v>70</v>
      </c>
      <c r="B20">
        <v>0.95</v>
      </c>
      <c r="C20">
        <v>0.97</v>
      </c>
    </row>
    <row r="21" spans="1:6">
      <c r="A21" t="s">
        <v>71</v>
      </c>
      <c r="B21">
        <f>(B18+B19)*B20</f>
        <v>6778.0898876404435</v>
      </c>
      <c r="C21">
        <f>(C18+C19)*C20</f>
        <v>7629.2134831460726</v>
      </c>
    </row>
    <row r="23" spans="1:6">
      <c r="A23" s="1" t="s">
        <v>72</v>
      </c>
    </row>
    <row r="24" spans="1:6">
      <c r="A24" t="s">
        <v>73</v>
      </c>
      <c r="B24">
        <f>SUMPRODUCT($B$9:$B$10,B18:B19)</f>
        <v>54224.719101123555</v>
      </c>
      <c r="C24">
        <f>SUMPRODUCT($B$9:$B$10,C18:C19)</f>
        <v>45775.280898876437</v>
      </c>
    </row>
    <row r="25" spans="1:6">
      <c r="B25" s="5" t="s">
        <v>30</v>
      </c>
      <c r="C25" s="5" t="s">
        <v>30</v>
      </c>
    </row>
    <row r="26" spans="1:6">
      <c r="A26" t="s">
        <v>74</v>
      </c>
      <c r="B26">
        <f>B21*B14</f>
        <v>54224.719101123548</v>
      </c>
      <c r="C26">
        <f>C21*C14</f>
        <v>45775.280898876437</v>
      </c>
    </row>
    <row r="28" spans="1:6">
      <c r="A28" s="1" t="s">
        <v>76</v>
      </c>
    </row>
    <row r="29" spans="1:6">
      <c r="A29" t="s">
        <v>75</v>
      </c>
      <c r="B29" s="26">
        <f>SUMPRODUCT(B6:C6,B21:C21)</f>
        <v>966109.55056179757</v>
      </c>
    </row>
  </sheetData>
  <mergeCells count="5">
    <mergeCell ref="A3:B3"/>
    <mergeCell ref="A1:B1"/>
    <mergeCell ref="A8:B8"/>
    <mergeCell ref="A12:C12"/>
    <mergeCell ref="A16:C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Ch4Q4</vt:lpstr>
      <vt:lpstr>Ch4_Q4_STS</vt:lpstr>
      <vt:lpstr>Ch4Q24</vt:lpstr>
      <vt:lpstr>Actual_exposures</vt:lpstr>
      <vt:lpstr>Barrels_avaliable</vt:lpstr>
      <vt:lpstr>Barrels_used</vt:lpstr>
      <vt:lpstr>Ch4_Q4_STS!ChartData</vt:lpstr>
      <vt:lpstr>Ch4_Q4_STS!InputValues</vt:lpstr>
      <vt:lpstr>Maximum_allowed</vt:lpstr>
      <vt:lpstr>No_ads_purchased_sts</vt:lpstr>
      <vt:lpstr>Number_ads_purchased</vt:lpstr>
      <vt:lpstr>Ch4_Q4_STS!OutputAddresses</vt:lpstr>
      <vt:lpstr>Ch4_Q4_STS!OutputValues</vt:lpstr>
      <vt:lpstr>Quality_points_obtained</vt:lpstr>
      <vt:lpstr>Quality_points_required</vt:lpstr>
      <vt:lpstr>Required_exposures</vt:lpstr>
      <vt:lpstr>Revenue</vt:lpstr>
      <vt:lpstr>Selling_price_barrel</vt:lpstr>
      <vt:lpstr>Total_cost</vt:lpstr>
      <vt:lpstr>Total_cost_sts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yingjunpan</dc:creator>
  <cp:keywords>BIA650</cp:keywords>
  <cp:lastModifiedBy>yingjunpan</cp:lastModifiedBy>
  <dcterms:created xsi:type="dcterms:W3CDTF">2017-02-16T22:36:01Z</dcterms:created>
  <dcterms:modified xsi:type="dcterms:W3CDTF">2017-02-19T21:42:51Z</dcterms:modified>
</cp:coreProperties>
</file>