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esktop\"/>
    </mc:Choice>
  </mc:AlternateContent>
  <bookViews>
    <workbookView xWindow="0" yWindow="0" windowWidth="20490" windowHeight="7755"/>
  </bookViews>
  <sheets>
    <sheet name="Ch5_Q67_a" sheetId="1" r:id="rId1"/>
    <sheet name="Ch5_Q67_b" sheetId="6" r:id="rId2"/>
    <sheet name="Ch5_Q67_c" sheetId="8" r:id="rId3"/>
    <sheet name="Ch6_Q4_a" sheetId="2" r:id="rId4"/>
    <sheet name="Ch6_Q4_b" sheetId="9" r:id="rId5"/>
    <sheet name="Ch6_Q4_c" sheetId="10" r:id="rId6"/>
    <sheet name="Ch6_Q4_d" sheetId="11" r:id="rId7"/>
    <sheet name="Ch5_Q67_a_STS" sheetId="7" state="veryHidden" r:id="rId8"/>
    <sheet name="Ch5_Q67_STS" sheetId="5" state="veryHidden" r:id="rId9"/>
  </sheets>
  <definedNames>
    <definedName name="Amount_invested">Ch6_Q4_a!$B$16</definedName>
    <definedName name="Budget">Ch6_Q4_a!$D$16</definedName>
    <definedName name="Capacity">Ch5_Q67_a!$G$12:$G$13</definedName>
    <definedName name="ChartData" localSheetId="1">Ch5_Q67_b!$K$5:$K$15</definedName>
    <definedName name="ChartData" localSheetId="2">Ch5_Q67_c!$K$5:$K$15</definedName>
    <definedName name="Demand">Ch5_Q67_a!$B$16:$D$16</definedName>
    <definedName name="InputValues" localSheetId="1">Ch5_Q67_b!$A$5:$A$15</definedName>
    <definedName name="InputValues" localSheetId="2">Ch5_Q67_c!$A$5:$A$15</definedName>
    <definedName name="INvestment_cost">Ch6_Q4_a!$B$7:$H$7</definedName>
    <definedName name="INvestment_levels">Ch6_Q4_a!$B$12:$H$12</definedName>
    <definedName name="Npv">Ch6_Q4_a!$B$8:$H$8</definedName>
    <definedName name="OutputAddresses" localSheetId="1">Ch5_Q67_b!$B$4</definedName>
    <definedName name="OutputAddresses" localSheetId="2">Ch5_Q67_c!$B$4</definedName>
    <definedName name="OutputValues" localSheetId="1">Ch5_Q67_b!$B$5:$B$15</definedName>
    <definedName name="OutputValues" localSheetId="2">Ch5_Q67_c!$B$5:$B$15</definedName>
    <definedName name="Penalty">Ch5_Q67_a!$B$8:$D$8</definedName>
    <definedName name="Shipping_cost">Ch5_Q67_a!$B$6:$D$7</definedName>
    <definedName name="Shipping_quantity">Ch5_Q67_a!$B$12:$D$13</definedName>
    <definedName name="Shortage">Ch5_Q67_a!$B$17:$D$17</definedName>
    <definedName name="solver_adj" localSheetId="0" hidden="1">Ch5_Q67_a!$B$12:$D$13</definedName>
    <definedName name="solver_adj" localSheetId="3" hidden="1">Ch6_Q4_a!$B$12:$H$12</definedName>
    <definedName name="solver_adj" localSheetId="4" hidden="1">Ch6_Q4_b!$B$12:$H$12</definedName>
    <definedName name="solver_adj" localSheetId="5" hidden="1">Ch6_Q4_c!$B$12:$H$12</definedName>
    <definedName name="solver_adj" localSheetId="6" hidden="1">Ch6_Q4_d!$B$12:$H$12</definedName>
    <definedName name="solver_cvg" localSheetId="0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0" hidden="1">2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0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0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0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0" hidden="1">Ch5_Q67_a!$B$14:$D$14</definedName>
    <definedName name="solver_lhs1" localSheetId="3" hidden="1">Ch6_Q4_a!$F$16</definedName>
    <definedName name="solver_lhs1" localSheetId="4" hidden="1">Ch6_Q4_b!$B$12:$H$12</definedName>
    <definedName name="solver_lhs1" localSheetId="5" hidden="1">Ch6_Q4_c!$B$12:$H$12</definedName>
    <definedName name="solver_lhs1" localSheetId="6" hidden="1">Ch6_Q4_d!$B$12:$H$12</definedName>
    <definedName name="solver_lhs2" localSheetId="0" hidden="1">Ch5_Q67_a!$E$12:$E$13</definedName>
    <definedName name="solver_lhs2" localSheetId="3" hidden="1">Ch6_Q4_a!$B$16</definedName>
    <definedName name="solver_lhs2" localSheetId="4" hidden="1">Ch6_Q4_b!$B$16</definedName>
    <definedName name="solver_lhs2" localSheetId="5" hidden="1">Ch6_Q4_c!$B$16</definedName>
    <definedName name="solver_lhs2" localSheetId="6" hidden="1">Ch6_Q4_d!$B$16</definedName>
    <definedName name="solver_lhs3" localSheetId="3" hidden="1">Ch6_Q4_a!$B$12:$H$12</definedName>
    <definedName name="solver_lhs3" localSheetId="4" hidden="1">Ch6_Q4_b!$D$12</definedName>
    <definedName name="solver_lhs3" localSheetId="5" hidden="1">Ch6_Q4_c!$F$16</definedName>
    <definedName name="solver_lhs3" localSheetId="6" hidden="1">Ch6_Q4_d!$C$12</definedName>
    <definedName name="solver_mip" localSheetId="0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0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0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0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0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0" hidden="1">2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wt" localSheetId="0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0" hidden="1">Ch5_Q67_a!$B$22</definedName>
    <definedName name="solver_opt" localSheetId="3" hidden="1">Ch6_Q4_a!$B$19</definedName>
    <definedName name="solver_opt" localSheetId="4" hidden="1">Ch6_Q4_b!$B$19</definedName>
    <definedName name="solver_opt" localSheetId="5" hidden="1">Ch6_Q4_c!$B$19</definedName>
    <definedName name="solver_opt" localSheetId="6" hidden="1">Ch6_Q4_d!$B$19</definedName>
    <definedName name="solver_pre" localSheetId="0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0" hidden="1">2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0" hidden="1">1</definedName>
    <definedName name="solver_rel1" localSheetId="3" hidden="1">1</definedName>
    <definedName name="solver_rel1" localSheetId="4" hidden="1">5</definedName>
    <definedName name="solver_rel1" localSheetId="5" hidden="1">5</definedName>
    <definedName name="solver_rel1" localSheetId="6" hidden="1">5</definedName>
    <definedName name="solver_rel2" localSheetId="0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3" localSheetId="3" hidden="1">5</definedName>
    <definedName name="solver_rel3" localSheetId="4" hidden="1">2</definedName>
    <definedName name="solver_rel3" localSheetId="5" hidden="1">3</definedName>
    <definedName name="solver_rel3" localSheetId="6" hidden="1">2</definedName>
    <definedName name="solver_rhs1" localSheetId="0" hidden="1">Demand</definedName>
    <definedName name="solver_rhs1" localSheetId="3" hidden="1">Ch6_Q4_a!$H$16</definedName>
    <definedName name="solver_rhs1" localSheetId="4" hidden="1">binary</definedName>
    <definedName name="solver_rhs1" localSheetId="5" hidden="1">binary</definedName>
    <definedName name="solver_rhs1" localSheetId="6" hidden="1">binary</definedName>
    <definedName name="solver_rhs2" localSheetId="0" hidden="1">Capacity</definedName>
    <definedName name="solver_rhs2" localSheetId="3" hidden="1">Budget</definedName>
    <definedName name="solver_rhs2" localSheetId="4" hidden="1">Ch6_Q4_b!$D$16</definedName>
    <definedName name="solver_rhs2" localSheetId="5" hidden="1">Ch6_Q4_c!$D$16</definedName>
    <definedName name="solver_rhs2" localSheetId="6" hidden="1">Ch6_Q4_d!$D$16</definedName>
    <definedName name="solver_rhs3" localSheetId="3" hidden="1">binary</definedName>
    <definedName name="solver_rhs3" localSheetId="4" hidden="1">Ch6_Q4_b!$F$16</definedName>
    <definedName name="solver_rhs3" localSheetId="5" hidden="1">Ch6_Q4_c!$H$16</definedName>
    <definedName name="solver_rhs3" localSheetId="6" hidden="1">Ch6_Q4_d!$F$16</definedName>
    <definedName name="solver_rlx" localSheetId="0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0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0" hidden="1">2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0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0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0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0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0" hidden="1">2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val" localSheetId="0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0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Total_cost">Ch5_Q67_a!$B$22</definedName>
    <definedName name="Total_npv">Ch6_Q4_a!$B$19</definedName>
    <definedName name="Total_shipping_quantity">Ch5_Q67_a!$E$12:$E$13</definedName>
  </definedNames>
  <calcPr calcId="152511" iterateDelta="9.9999999999999995E-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9" l="1"/>
  <c r="F16" i="11"/>
  <c r="B16" i="11"/>
  <c r="H9" i="11"/>
  <c r="G9" i="11"/>
  <c r="F9" i="11"/>
  <c r="E9" i="11"/>
  <c r="D9" i="11"/>
  <c r="C9" i="11"/>
  <c r="B9" i="11"/>
  <c r="F16" i="10"/>
  <c r="B16" i="10"/>
  <c r="B19" i="10"/>
  <c r="H9" i="10"/>
  <c r="G9" i="10"/>
  <c r="F9" i="10"/>
  <c r="E9" i="10"/>
  <c r="D9" i="10"/>
  <c r="C9" i="10"/>
  <c r="B9" i="10"/>
  <c r="B16" i="9"/>
  <c r="H9" i="9"/>
  <c r="G9" i="9"/>
  <c r="F9" i="9"/>
  <c r="E9" i="9"/>
  <c r="D9" i="9"/>
  <c r="C9" i="9"/>
  <c r="B9" i="9"/>
  <c r="F16" i="2"/>
  <c r="B19" i="2"/>
  <c r="B16" i="2"/>
  <c r="C9" i="2"/>
  <c r="D9" i="2"/>
  <c r="E9" i="2"/>
  <c r="F9" i="2"/>
  <c r="G9" i="2"/>
  <c r="H9" i="2"/>
  <c r="B9" i="2"/>
  <c r="K1" i="8"/>
  <c r="K15" i="8"/>
  <c r="K14" i="8"/>
  <c r="K13" i="8"/>
  <c r="K12" i="8"/>
  <c r="K11" i="8"/>
  <c r="K10" i="8"/>
  <c r="K9" i="8"/>
  <c r="K8" i="8"/>
  <c r="K7" i="8"/>
  <c r="K6" i="8"/>
  <c r="K5" i="8"/>
  <c r="J4" i="8"/>
  <c r="K1" i="6"/>
  <c r="J4" i="6"/>
  <c r="K14" i="6" s="1"/>
  <c r="K9" i="6" l="1"/>
  <c r="K5" i="6"/>
  <c r="K13" i="6"/>
  <c r="K7" i="6"/>
  <c r="K11" i="6"/>
  <c r="K15" i="6"/>
  <c r="K6" i="6"/>
  <c r="K8" i="6"/>
  <c r="K10" i="6"/>
  <c r="K12" i="6"/>
  <c r="B19" i="11"/>
  <c r="B19" i="9"/>
  <c r="B20" i="1"/>
  <c r="D14" i="1"/>
  <c r="D17" i="1" s="1"/>
  <c r="C14" i="1"/>
  <c r="C17" i="1" s="1"/>
  <c r="B14" i="1"/>
  <c r="B17" i="1" s="1"/>
  <c r="E13" i="1"/>
  <c r="E12" i="1"/>
  <c r="B21" i="1" l="1"/>
  <c r="B22" i="1" s="1"/>
</calcChain>
</file>

<file path=xl/comments1.xml><?xml version="1.0" encoding="utf-8"?>
<comments xmlns="http://schemas.openxmlformats.org/spreadsheetml/2006/main">
  <authors>
    <author>yingjunpan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>
  <authors>
    <author>yingjunpan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<sst xmlns="http://schemas.openxmlformats.org/spreadsheetml/2006/main" count="111" uniqueCount="50">
  <si>
    <t>HWK6-_Ch5_Q67_E4_YingjunPan</t>
  </si>
  <si>
    <t>Input data</t>
  </si>
  <si>
    <t>Unit shipping cost and penalty cost</t>
  </si>
  <si>
    <t>Customer  1</t>
  </si>
  <si>
    <t>Customer  2</t>
  </si>
  <si>
    <t>Customer  3</t>
  </si>
  <si>
    <t>warehouse 1</t>
  </si>
  <si>
    <t>warehouse 2</t>
  </si>
  <si>
    <t>Penalty</t>
  </si>
  <si>
    <t>Shipping Plan</t>
  </si>
  <si>
    <t>Total</t>
  </si>
  <si>
    <t>Demand</t>
  </si>
  <si>
    <t>Shortage of demand</t>
  </si>
  <si>
    <t>Capacity</t>
  </si>
  <si>
    <t>Objectives to minimize</t>
  </si>
  <si>
    <t>Total shipping cost</t>
  </si>
  <si>
    <t>Total penalty cost</t>
  </si>
  <si>
    <t>Total cost</t>
  </si>
  <si>
    <t>&lt;=</t>
  </si>
  <si>
    <t>$D$8</t>
  </si>
  <si>
    <t>$B$22</t>
  </si>
  <si>
    <t>penalty cost of customer 3</t>
  </si>
  <si>
    <t>Oneway analysis for Solver model in Ch5_Q67 worksheet</t>
  </si>
  <si>
    <t>penalty cost of customer 3 (cell $D$8) values along side, output cell(s) along top</t>
  </si>
  <si>
    <t>Total_cost</t>
  </si>
  <si>
    <t>Data for chart</t>
  </si>
  <si>
    <t>$G$13</t>
  </si>
  <si>
    <t>capacity of warehouse 2</t>
  </si>
  <si>
    <t>Oneway analysis for Solver model in Ch5_Q67_a worksheet</t>
  </si>
  <si>
    <t>capacity of warehouse 2 (cell $G$13) values along side, output cell(s) along top</t>
  </si>
  <si>
    <t>Tatham capital budgeting model</t>
  </si>
  <si>
    <t>Input data on potential investments</t>
  </si>
  <si>
    <t>Investment</t>
  </si>
  <si>
    <t>Investment cost</t>
  </si>
  <si>
    <t>NPV</t>
  </si>
  <si>
    <t>NPV per investment dollar</t>
  </si>
  <si>
    <t>Decisions: whether to invest</t>
  </si>
  <si>
    <t>Investment levels</t>
  </si>
  <si>
    <t>Objective to maximize</t>
  </si>
  <si>
    <t>Total NPV</t>
  </si>
  <si>
    <t>HWK6-_Ch6_Q4_E4_YingjunPan</t>
  </si>
  <si>
    <t>Amount invested</t>
  </si>
  <si>
    <t>Budget</t>
  </si>
  <si>
    <t>Constraints</t>
  </si>
  <si>
    <t>Total selected from 1 to 5 not greater than 2</t>
  </si>
  <si>
    <t>Budget Constraints</t>
  </si>
  <si>
    <t>total Level of 6 and 7 greater than 1</t>
  </si>
  <si>
    <t>&gt;=</t>
  </si>
  <si>
    <t>Investment 2</t>
  </si>
  <si>
    <t>investement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</si>
</sst>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"/>
  </numFmts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charset val="134"/>
      <scheme val="minor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6" fontId="0" fillId="0" borderId="0" xfId="0" applyNumberFormat="1"/>
    <xf numFmtId="6" fontId="0" fillId="2" borderId="0" xfId="0" applyNumberFormat="1" applyFill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49" fontId="0" fillId="0" borderId="0" xfId="0" applyNumberFormat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  <xf numFmtId="0" fontId="3" fillId="0" borderId="0" xfId="0" applyFont="1"/>
    <xf numFmtId="44" fontId="0" fillId="0" borderId="0" xfId="1" applyFont="1"/>
    <xf numFmtId="44" fontId="0" fillId="4" borderId="0" xfId="1" applyFont="1" applyFill="1"/>
    <xf numFmtId="44" fontId="0" fillId="0" borderId="1" xfId="1" applyFont="1" applyBorder="1"/>
    <xf numFmtId="44" fontId="0" fillId="0" borderId="2" xfId="1" applyFont="1" applyBorder="1"/>
    <xf numFmtId="44" fontId="0" fillId="0" borderId="3" xfId="1" applyFont="1" applyBorder="1"/>
    <xf numFmtId="0" fontId="0" fillId="0" borderId="0" xfId="0" applyNumberFormat="1"/>
    <xf numFmtId="44" fontId="0" fillId="0" borderId="1" xfId="0" applyNumberFormat="1" applyBorder="1"/>
    <xf numFmtId="44" fontId="0" fillId="0" borderId="2" xfId="0" applyNumberFormat="1" applyBorder="1"/>
    <xf numFmtId="44" fontId="0" fillId="0" borderId="3" xfId="0" applyNumberFormat="1" applyBorder="1"/>
    <xf numFmtId="0" fontId="5" fillId="0" borderId="0" xfId="0" applyFont="1"/>
    <xf numFmtId="0" fontId="0" fillId="0" borderId="0" xfId="0" applyFont="1"/>
    <xf numFmtId="164" fontId="0" fillId="2" borderId="0" xfId="0" applyNumberFormat="1" applyFill="1"/>
    <xf numFmtId="0" fontId="5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Alignment="1">
      <alignment horizontal="right"/>
    </xf>
    <xf numFmtId="2" fontId="0" fillId="0" borderId="0" xfId="0" applyNumberFormat="1"/>
    <xf numFmtId="44" fontId="0" fillId="2" borderId="0" xfId="1" applyFont="1" applyFill="1"/>
    <xf numFmtId="0" fontId="0" fillId="0" borderId="0" xfId="0" applyAlignment="1"/>
    <xf numFmtId="0" fontId="0" fillId="2" borderId="0" xfId="0" applyFill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Ch5_Q67_b!$K$1</c:f>
          <c:strCache>
            <c:ptCount val="1"/>
            <c:pt idx="0">
              <c:v>Sensitivity of Total_cost to penalty cost of customer 3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Ch5_Q67_b!$A$5:$A$15</c:f>
              <c:numCache>
                <c:formatCode>"$"#,##0_);[Red]\("$"#,##0\)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cat>
          <c:val>
            <c:numRef>
              <c:f>Ch5_Q67_b!$K$5:$K$15</c:f>
              <c:numCache>
                <c:formatCode>_("$"* #,##0.00_);_("$"* \(#,##0.00\);_("$"* "-"??_);_(@_)</c:formatCode>
                <c:ptCount val="11"/>
                <c:pt idx="0">
                  <c:v>2600</c:v>
                </c:pt>
                <c:pt idx="1">
                  <c:v>2800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67896"/>
        <c:axId val="427569072"/>
      </c:lineChart>
      <c:catAx>
        <c:axId val="42756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penalty cost of customer 3 ($D$8)</a:t>
                </a:r>
              </a:p>
            </c:rich>
          </c:tx>
          <c:layout/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427569072"/>
        <c:crosses val="autoZero"/>
        <c:auto val="1"/>
        <c:lblAlgn val="ctr"/>
        <c:lblOffset val="100"/>
        <c:noMultiLvlLbl val="0"/>
      </c:catAx>
      <c:valAx>
        <c:axId val="42756907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427567896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Ch5_Q67_c!$K$1</c:f>
          <c:strCache>
            <c:ptCount val="1"/>
            <c:pt idx="0">
              <c:v>Sensitivity of Total_cost to capacity of warehouse 2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Ch5_Q67_c!$A$5:$A$15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Ch5_Q67_c!$K$5:$K$15</c:f>
              <c:numCache>
                <c:formatCode>General</c:formatCode>
                <c:ptCount val="11"/>
                <c:pt idx="0">
                  <c:v>5100</c:v>
                </c:pt>
                <c:pt idx="1">
                  <c:v>4300</c:v>
                </c:pt>
                <c:pt idx="2">
                  <c:v>3500</c:v>
                </c:pt>
                <c:pt idx="3">
                  <c:v>3000</c:v>
                </c:pt>
                <c:pt idx="4">
                  <c:v>2500</c:v>
                </c:pt>
                <c:pt idx="5">
                  <c:v>2000</c:v>
                </c:pt>
                <c:pt idx="6">
                  <c:v>1950</c:v>
                </c:pt>
                <c:pt idx="7">
                  <c:v>1950</c:v>
                </c:pt>
                <c:pt idx="8">
                  <c:v>1950</c:v>
                </c:pt>
                <c:pt idx="9">
                  <c:v>1950</c:v>
                </c:pt>
                <c:pt idx="10">
                  <c:v>1950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967008"/>
        <c:axId val="430959560"/>
      </c:lineChart>
      <c:catAx>
        <c:axId val="43096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of warehouse 2 ($G$13)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0959560"/>
        <c:crosses val="autoZero"/>
        <c:auto val="1"/>
        <c:lblAlgn val="ctr"/>
        <c:lblOffset val="100"/>
        <c:noMultiLvlLbl val="0"/>
      </c:catAx>
      <c:valAx>
        <c:axId val="430959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967008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7</xdr:col>
      <xdr:colOff>552450</xdr:colOff>
      <xdr:row>28</xdr:row>
      <xdr:rowOff>19050</xdr:rowOff>
    </xdr:to>
    <xdr:sp macro="" textlink="">
      <xdr:nvSpPr>
        <xdr:cNvPr id="2" name="TextBox 1"/>
        <xdr:cNvSpPr txBox="1"/>
      </xdr:nvSpPr>
      <xdr:spPr>
        <a:xfrm>
          <a:off x="0" y="4381500"/>
          <a:ext cx="6067425" cy="9715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Conculution:</a:t>
          </a:r>
        </a:p>
        <a:p>
          <a:pPr marL="0" indent="0"/>
          <a:r>
            <a:rPr lang="en-US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to minimize the sum of penalty and shipping costs, 10 units of goods and 30 units of goods are shiped from warehouse 1 to customer 2 and 3 respectively and 30 units of goods are shiped from warehouse 2 to customer 1, and the optimal cost is 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$ 3,000.00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514350</xdr:colOff>
      <xdr:row>16</xdr:row>
      <xdr:rowOff>0</xdr:rowOff>
    </xdr:from>
    <xdr:to>
      <xdr:col>17</xdr:col>
      <xdr:colOff>419100</xdr:colOff>
      <xdr:row>31</xdr:row>
      <xdr:rowOff>0</xdr:rowOff>
    </xdr:to>
    <xdr:graphicFrame macro="">
      <xdr:nvGraphicFramePr>
        <xdr:cNvPr id="2" name="STS_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419100</xdr:colOff>
      <xdr:row>3</xdr:row>
      <xdr:rowOff>0</xdr:rowOff>
    </xdr:from>
    <xdr:to>
      <xdr:col>15</xdr:col>
      <xdr:colOff>419100</xdr:colOff>
      <xdr:row>4</xdr:row>
      <xdr:rowOff>95250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  <xdr:twoCellAnchor>
    <xdr:from>
      <xdr:col>0</xdr:col>
      <xdr:colOff>66675</xdr:colOff>
      <xdr:row>17</xdr:row>
      <xdr:rowOff>161925</xdr:rowOff>
    </xdr:from>
    <xdr:to>
      <xdr:col>7</xdr:col>
      <xdr:colOff>133350</xdr:colOff>
      <xdr:row>23</xdr:row>
      <xdr:rowOff>180975</xdr:rowOff>
    </xdr:to>
    <xdr:sp macro="" textlink="">
      <xdr:nvSpPr>
        <xdr:cNvPr id="4" name="TextBox 3"/>
        <xdr:cNvSpPr txBox="1"/>
      </xdr:nvSpPr>
      <xdr:spPr>
        <a:xfrm>
          <a:off x="66675" y="3876675"/>
          <a:ext cx="4429125" cy="11620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Conclution:</a:t>
          </a:r>
        </a:p>
        <a:p>
          <a:r>
            <a:rPr lang="en-US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With the penalty cost of customer 3 changing from $50 to $70 in an increastment of $10, the optimal cost increases from $2,600 to $3,000. When the penalty cost of customer 3 is greater than $70, the optimal cost fixs on $3,000 and does not affected by the increase of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penalty cost of customer 3 .</a:t>
          </a:r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514350</xdr:colOff>
      <xdr:row>16</xdr:row>
      <xdr:rowOff>0</xdr:rowOff>
    </xdr:from>
    <xdr:to>
      <xdr:col>17</xdr:col>
      <xdr:colOff>514350</xdr:colOff>
      <xdr:row>31</xdr:row>
      <xdr:rowOff>0</xdr:rowOff>
    </xdr:to>
    <xdr:graphicFrame macro="">
      <xdr:nvGraphicFramePr>
        <xdr:cNvPr id="2" name="STS_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514350</xdr:colOff>
      <xdr:row>3</xdr:row>
      <xdr:rowOff>0</xdr:rowOff>
    </xdr:from>
    <xdr:to>
      <xdr:col>15</xdr:col>
      <xdr:colOff>514350</xdr:colOff>
      <xdr:row>4</xdr:row>
      <xdr:rowOff>95250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  <xdr:twoCellAnchor>
    <xdr:from>
      <xdr:col>0</xdr:col>
      <xdr:colOff>152400</xdr:colOff>
      <xdr:row>16</xdr:row>
      <xdr:rowOff>19050</xdr:rowOff>
    </xdr:from>
    <xdr:to>
      <xdr:col>7</xdr:col>
      <xdr:colOff>600075</xdr:colOff>
      <xdr:row>21</xdr:row>
      <xdr:rowOff>161925</xdr:rowOff>
    </xdr:to>
    <xdr:sp macro="" textlink="">
      <xdr:nvSpPr>
        <xdr:cNvPr id="4" name="TextBox 3"/>
        <xdr:cNvSpPr txBox="1"/>
      </xdr:nvSpPr>
      <xdr:spPr>
        <a:xfrm>
          <a:off x="152400" y="3543300"/>
          <a:ext cx="4810125" cy="10953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</a:t>
          </a:r>
          <a:r>
            <a:rPr lang="en-US" sz="1100" baseline="0"/>
            <a:t> t</a:t>
          </a:r>
          <a:r>
            <a:rPr lang="en-US" sz="1100"/>
            <a:t>he capacity of warehouse 2 increases from 0 to 60</a:t>
          </a:r>
          <a:r>
            <a:rPr lang="en-US" sz="1100" baseline="0"/>
            <a:t>, the optimal cost decreases from $5,100 to $1,950. When the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 capacity of warehouse 2 greater than 60, the optimal cost will not affected by the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increase of 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 capacity of warehouse 2 and fixs on $1950.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19050</xdr:rowOff>
    </xdr:from>
    <xdr:to>
      <xdr:col>6</xdr:col>
      <xdr:colOff>552450</xdr:colOff>
      <xdr:row>24</xdr:row>
      <xdr:rowOff>28575</xdr:rowOff>
    </xdr:to>
    <xdr:sp macro="" textlink="">
      <xdr:nvSpPr>
        <xdr:cNvPr id="2" name="TextBox 1"/>
        <xdr:cNvSpPr txBox="1"/>
      </xdr:nvSpPr>
      <xdr:spPr>
        <a:xfrm>
          <a:off x="9525" y="3867150"/>
          <a:ext cx="5915025" cy="7715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Conculution:</a:t>
          </a:r>
        </a:p>
        <a:p>
          <a:r>
            <a:rPr lang="en-US" sz="12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If at most two of projects 1 through 5can be selected, by add a constraint of total level selected from 1 to 5 not greater than 2(F16:H16), the optimal total NPV is</a:t>
          </a:r>
          <a:r>
            <a:rPr lang="en-US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$ 45,500.00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19</xdr:row>
      <xdr:rowOff>161925</xdr:rowOff>
    </xdr:from>
    <xdr:to>
      <xdr:col>6</xdr:col>
      <xdr:colOff>361950</xdr:colOff>
      <xdr:row>24</xdr:row>
      <xdr:rowOff>180975</xdr:rowOff>
    </xdr:to>
    <xdr:sp macro="" textlink="">
      <xdr:nvSpPr>
        <xdr:cNvPr id="2" name="TextBox 1"/>
        <xdr:cNvSpPr txBox="1"/>
      </xdr:nvSpPr>
      <xdr:spPr>
        <a:xfrm>
          <a:off x="1" y="3819525"/>
          <a:ext cx="5419724" cy="9715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Conculution:</a:t>
          </a:r>
        </a:p>
        <a:p>
          <a:pPr marL="0" indent="0"/>
          <a:r>
            <a:rPr lang="en-US" sz="12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if investment 1 is selected, then investment 3 must also be selected, by adding the constraint of investment level for investment 3 shown as F16, the optimal total NPV is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$45,500.00 </a:t>
          </a:r>
          <a:endParaRPr lang="en-US" sz="1200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161925</xdr:rowOff>
    </xdr:from>
    <xdr:to>
      <xdr:col>7</xdr:col>
      <xdr:colOff>247650</xdr:colOff>
      <xdr:row>23</xdr:row>
      <xdr:rowOff>85725</xdr:rowOff>
    </xdr:to>
    <xdr:sp macro="" textlink="">
      <xdr:nvSpPr>
        <xdr:cNvPr id="2" name="TextBox 1"/>
        <xdr:cNvSpPr txBox="1"/>
      </xdr:nvSpPr>
      <xdr:spPr>
        <a:xfrm>
          <a:off x="0" y="3819525"/>
          <a:ext cx="6086475" cy="6858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Conculution:</a:t>
          </a:r>
        </a:p>
        <a:p>
          <a:pPr marL="0" indent="0"/>
          <a:r>
            <a:rPr lang="en-US" sz="12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if at least one of investments 6 and 7must be selected, by adding a constraint of total level of investment 6 and 7 greater than 1(F16:H16), the optimal total NPV is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$ 45,500.00 </a:t>
          </a:r>
          <a:endParaRPr lang="en-US" sz="1200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161925</xdr:rowOff>
    </xdr:from>
    <xdr:to>
      <xdr:col>7</xdr:col>
      <xdr:colOff>247650</xdr:colOff>
      <xdr:row>24</xdr:row>
      <xdr:rowOff>9525</xdr:rowOff>
    </xdr:to>
    <xdr:sp macro="" textlink="">
      <xdr:nvSpPr>
        <xdr:cNvPr id="2" name="TextBox 1"/>
        <xdr:cNvSpPr txBox="1"/>
      </xdr:nvSpPr>
      <xdr:spPr>
        <a:xfrm>
          <a:off x="0" y="3819525"/>
          <a:ext cx="5848350" cy="8001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Conculution:</a:t>
          </a:r>
        </a:p>
        <a:p>
          <a:pPr marL="0" indent="0"/>
          <a:r>
            <a:rPr lang="en-US" sz="12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investment 2 can be selected only if both investments 1 and 3 are selected, by adding a constraint for the level of investment 2 shown at F16,the optimal total NPV is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$ 45,500.00 </a:t>
          </a:r>
          <a:endParaRPr lang="en-US" sz="1200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D2" sqref="D2"/>
    </sheetView>
  </sheetViews>
  <sheetFormatPr defaultRowHeight="15"/>
  <cols>
    <col min="1" max="1" width="21.28515625" customWidth="1"/>
    <col min="2" max="2" width="11.42578125" customWidth="1"/>
    <col min="3" max="4" width="11.28515625" customWidth="1"/>
  </cols>
  <sheetData>
    <row r="1" spans="1:7">
      <c r="A1" s="7" t="s">
        <v>0</v>
      </c>
      <c r="B1" s="7"/>
    </row>
    <row r="3" spans="1:7">
      <c r="A3" s="3" t="s">
        <v>1</v>
      </c>
    </row>
    <row r="4" spans="1:7">
      <c r="A4" s="5" t="s">
        <v>2</v>
      </c>
      <c r="B4" s="5"/>
      <c r="C4" s="5"/>
    </row>
    <row r="5" spans="1:7">
      <c r="B5" t="s">
        <v>3</v>
      </c>
      <c r="C5" t="s">
        <v>4</v>
      </c>
      <c r="D5" t="s">
        <v>5</v>
      </c>
    </row>
    <row r="6" spans="1:7">
      <c r="A6" t="s">
        <v>6</v>
      </c>
      <c r="B6" s="2">
        <v>15</v>
      </c>
      <c r="C6" s="2">
        <v>35</v>
      </c>
      <c r="D6" s="2">
        <v>25</v>
      </c>
    </row>
    <row r="7" spans="1:7">
      <c r="A7" t="s">
        <v>7</v>
      </c>
      <c r="B7" s="2">
        <v>10</v>
      </c>
      <c r="C7" s="2">
        <v>30</v>
      </c>
      <c r="D7" s="2">
        <v>40</v>
      </c>
    </row>
    <row r="8" spans="1:7">
      <c r="A8" t="s">
        <v>8</v>
      </c>
      <c r="B8" s="2">
        <v>90</v>
      </c>
      <c r="C8" s="2">
        <v>80</v>
      </c>
      <c r="D8" s="2">
        <v>110</v>
      </c>
    </row>
    <row r="10" spans="1:7">
      <c r="A10" s="3" t="s">
        <v>9</v>
      </c>
    </row>
    <row r="11" spans="1:7">
      <c r="B11" t="s">
        <v>3</v>
      </c>
      <c r="C11" t="s">
        <v>4</v>
      </c>
      <c r="D11" t="s">
        <v>5</v>
      </c>
      <c r="E11" t="s">
        <v>10</v>
      </c>
      <c r="G11" t="s">
        <v>13</v>
      </c>
    </row>
    <row r="12" spans="1:7">
      <c r="A12" t="s">
        <v>6</v>
      </c>
      <c r="B12" s="8">
        <v>0</v>
      </c>
      <c r="C12" s="8">
        <v>10</v>
      </c>
      <c r="D12" s="8">
        <v>30</v>
      </c>
      <c r="E12">
        <f>SUM(B12:D12)</f>
        <v>40</v>
      </c>
      <c r="F12" s="4" t="s">
        <v>18</v>
      </c>
      <c r="G12" s="6">
        <v>40</v>
      </c>
    </row>
    <row r="13" spans="1:7">
      <c r="A13" t="s">
        <v>7</v>
      </c>
      <c r="B13" s="8">
        <v>30</v>
      </c>
      <c r="C13" s="8">
        <v>0</v>
      </c>
      <c r="D13" s="8">
        <v>0</v>
      </c>
      <c r="E13">
        <f>SUM(B13:D13)</f>
        <v>30</v>
      </c>
      <c r="F13" s="4" t="s">
        <v>18</v>
      </c>
      <c r="G13" s="6">
        <v>30</v>
      </c>
    </row>
    <row r="14" spans="1:7">
      <c r="A14" t="s">
        <v>10</v>
      </c>
      <c r="B14">
        <f>SUM(B12:B13)</f>
        <v>30</v>
      </c>
      <c r="C14">
        <f t="shared" ref="C14:D14" si="0">SUM(C12:C13)</f>
        <v>10</v>
      </c>
      <c r="D14">
        <f>SUM(D12:D13)</f>
        <v>30</v>
      </c>
    </row>
    <row r="15" spans="1:7">
      <c r="B15" s="4" t="s">
        <v>18</v>
      </c>
      <c r="C15" s="4" t="s">
        <v>18</v>
      </c>
      <c r="D15" s="4" t="s">
        <v>18</v>
      </c>
    </row>
    <row r="16" spans="1:7">
      <c r="A16" t="s">
        <v>11</v>
      </c>
      <c r="B16" s="6">
        <v>30</v>
      </c>
      <c r="C16" s="6">
        <v>30</v>
      </c>
      <c r="D16" s="6">
        <v>30</v>
      </c>
    </row>
    <row r="17" spans="1:4">
      <c r="A17" t="s">
        <v>12</v>
      </c>
      <c r="B17">
        <f>B16-B14</f>
        <v>0</v>
      </c>
      <c r="C17">
        <f t="shared" ref="C17:D17" si="1">C16-C14</f>
        <v>20</v>
      </c>
      <c r="D17">
        <f t="shared" si="1"/>
        <v>0</v>
      </c>
    </row>
    <row r="19" spans="1:4">
      <c r="A19" s="3" t="s">
        <v>14</v>
      </c>
    </row>
    <row r="20" spans="1:4">
      <c r="A20" t="s">
        <v>15</v>
      </c>
      <c r="B20" s="13">
        <f>SUMPRODUCT(B6:D7,B12:D13)</f>
        <v>1400</v>
      </c>
    </row>
    <row r="21" spans="1:4">
      <c r="A21" t="s">
        <v>16</v>
      </c>
      <c r="B21" s="13">
        <f>SUMPRODUCT(B8:D8,B17:D17)</f>
        <v>1600</v>
      </c>
    </row>
    <row r="22" spans="1:4">
      <c r="A22" t="s">
        <v>17</v>
      </c>
      <c r="B22" s="14">
        <f>B20+B21</f>
        <v>3000</v>
      </c>
    </row>
  </sheetData>
  <mergeCells count="2">
    <mergeCell ref="A4:C4"/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workbookViewId="0">
      <selection activeCell="F5" sqref="F5"/>
    </sheetView>
  </sheetViews>
  <sheetFormatPr defaultRowHeight="15"/>
  <cols>
    <col min="2" max="2" width="10.5703125" bestFit="1" customWidth="1"/>
    <col min="11" max="11" width="10.5703125" bestFit="1" customWidth="1"/>
  </cols>
  <sheetData>
    <row r="1" spans="1:11">
      <c r="A1" s="3" t="s">
        <v>22</v>
      </c>
      <c r="K1" s="12" t="str">
        <f>CONCATENATE("Sensitivity of ",$K$4," to ","penalty cost of customer 3")</f>
        <v>Sensitivity of Total_cost to penalty cost of customer 3</v>
      </c>
    </row>
    <row r="3" spans="1:11">
      <c r="A3" t="s">
        <v>23</v>
      </c>
      <c r="K3" t="s">
        <v>25</v>
      </c>
    </row>
    <row r="4" spans="1:11" ht="52.5">
      <c r="B4" s="10" t="s">
        <v>24</v>
      </c>
      <c r="J4" s="12">
        <f>MATCH($K$4,OutputAddresses,0)</f>
        <v>1</v>
      </c>
      <c r="K4" s="11" t="s">
        <v>24</v>
      </c>
    </row>
    <row r="5" spans="1:11">
      <c r="A5" s="1">
        <v>50</v>
      </c>
      <c r="B5" s="15">
        <v>2600</v>
      </c>
      <c r="K5" s="13">
        <f>INDEX(OutputValues,1,$J$4)</f>
        <v>2600</v>
      </c>
    </row>
    <row r="6" spans="1:11">
      <c r="A6" s="1">
        <v>60</v>
      </c>
      <c r="B6" s="16">
        <v>2800</v>
      </c>
      <c r="K6" s="13">
        <f>INDEX(OutputValues,2,$J$4)</f>
        <v>2800</v>
      </c>
    </row>
    <row r="7" spans="1:11">
      <c r="A7" s="1">
        <v>70</v>
      </c>
      <c r="B7" s="16">
        <v>3000</v>
      </c>
      <c r="K7" s="13">
        <f>INDEX(OutputValues,3,$J$4)</f>
        <v>3000</v>
      </c>
    </row>
    <row r="8" spans="1:11">
      <c r="A8" s="1">
        <v>80</v>
      </c>
      <c r="B8" s="16">
        <v>3000</v>
      </c>
      <c r="K8" s="13">
        <f>INDEX(OutputValues,4,$J$4)</f>
        <v>3000</v>
      </c>
    </row>
    <row r="9" spans="1:11">
      <c r="A9" s="1">
        <v>90</v>
      </c>
      <c r="B9" s="16">
        <v>3000</v>
      </c>
      <c r="K9" s="13">
        <f>INDEX(OutputValues,5,$J$4)</f>
        <v>3000</v>
      </c>
    </row>
    <row r="10" spans="1:11">
      <c r="A10" s="1">
        <v>100</v>
      </c>
      <c r="B10" s="16">
        <v>3000</v>
      </c>
      <c r="K10" s="13">
        <f>INDEX(OutputValues,6,$J$4)</f>
        <v>3000</v>
      </c>
    </row>
    <row r="11" spans="1:11">
      <c r="A11" s="1">
        <v>110</v>
      </c>
      <c r="B11" s="16">
        <v>3000</v>
      </c>
      <c r="K11" s="13">
        <f>INDEX(OutputValues,7,$J$4)</f>
        <v>3000</v>
      </c>
    </row>
    <row r="12" spans="1:11">
      <c r="A12" s="1">
        <v>120</v>
      </c>
      <c r="B12" s="16">
        <v>3000</v>
      </c>
      <c r="K12" s="13">
        <f>INDEX(OutputValues,8,$J$4)</f>
        <v>3000</v>
      </c>
    </row>
    <row r="13" spans="1:11">
      <c r="A13" s="1">
        <v>130</v>
      </c>
      <c r="B13" s="16">
        <v>3000</v>
      </c>
      <c r="K13" s="13">
        <f>INDEX(OutputValues,9,$J$4)</f>
        <v>3000</v>
      </c>
    </row>
    <row r="14" spans="1:11">
      <c r="A14" s="1">
        <v>140</v>
      </c>
      <c r="B14" s="16">
        <v>3000</v>
      </c>
      <c r="K14" s="13">
        <f>INDEX(OutputValues,10,$J$4)</f>
        <v>3000</v>
      </c>
    </row>
    <row r="15" spans="1:11">
      <c r="A15" s="1">
        <v>150</v>
      </c>
      <c r="B15" s="17">
        <v>3000</v>
      </c>
      <c r="K15" s="13">
        <f>INDEX(OutputValues,11,$J$4)</f>
        <v>3000</v>
      </c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workbookViewId="0">
      <selection activeCell="F8" sqref="F8"/>
    </sheetView>
  </sheetViews>
  <sheetFormatPr defaultRowHeight="15"/>
  <cols>
    <col min="2" max="2" width="10.5703125" bestFit="1" customWidth="1"/>
  </cols>
  <sheetData>
    <row r="1" spans="1:11">
      <c r="A1" s="3" t="s">
        <v>28</v>
      </c>
      <c r="K1" s="12" t="str">
        <f>CONCATENATE("Sensitivity of ",$K$4," to ","capacity of warehouse 2")</f>
        <v>Sensitivity of Total_cost to capacity of warehouse 2</v>
      </c>
    </row>
    <row r="3" spans="1:11">
      <c r="A3" t="s">
        <v>29</v>
      </c>
      <c r="K3" t="s">
        <v>25</v>
      </c>
    </row>
    <row r="4" spans="1:11" ht="52.5">
      <c r="B4" s="10" t="s">
        <v>24</v>
      </c>
      <c r="J4" s="12">
        <f>MATCH($K$4,OutputAddresses,0)</f>
        <v>1</v>
      </c>
      <c r="K4" s="11" t="s">
        <v>24</v>
      </c>
    </row>
    <row r="5" spans="1:11">
      <c r="A5" s="18">
        <v>0</v>
      </c>
      <c r="B5" s="19">
        <v>5100</v>
      </c>
      <c r="K5">
        <f>INDEX(OutputValues,1,$J$4)</f>
        <v>5100</v>
      </c>
    </row>
    <row r="6" spans="1:11">
      <c r="A6" s="18">
        <v>10</v>
      </c>
      <c r="B6" s="20">
        <v>4300</v>
      </c>
      <c r="K6">
        <f>INDEX(OutputValues,2,$J$4)</f>
        <v>4300</v>
      </c>
    </row>
    <row r="7" spans="1:11">
      <c r="A7" s="18">
        <v>20</v>
      </c>
      <c r="B7" s="20">
        <v>3500</v>
      </c>
      <c r="K7">
        <f>INDEX(OutputValues,3,$J$4)</f>
        <v>3500</v>
      </c>
    </row>
    <row r="8" spans="1:11">
      <c r="A8" s="18">
        <v>30</v>
      </c>
      <c r="B8" s="20">
        <v>3000</v>
      </c>
      <c r="K8">
        <f>INDEX(OutputValues,4,$J$4)</f>
        <v>3000</v>
      </c>
    </row>
    <row r="9" spans="1:11">
      <c r="A9" s="18">
        <v>40</v>
      </c>
      <c r="B9" s="20">
        <v>2500</v>
      </c>
      <c r="K9">
        <f>INDEX(OutputValues,5,$J$4)</f>
        <v>2500</v>
      </c>
    </row>
    <row r="10" spans="1:11">
      <c r="A10" s="18">
        <v>50</v>
      </c>
      <c r="B10" s="20">
        <v>2000</v>
      </c>
      <c r="K10">
        <f>INDEX(OutputValues,6,$J$4)</f>
        <v>2000</v>
      </c>
    </row>
    <row r="11" spans="1:11">
      <c r="A11" s="18">
        <v>60</v>
      </c>
      <c r="B11" s="20">
        <v>1950</v>
      </c>
      <c r="K11">
        <f>INDEX(OutputValues,7,$J$4)</f>
        <v>1950</v>
      </c>
    </row>
    <row r="12" spans="1:11">
      <c r="A12" s="18">
        <v>70</v>
      </c>
      <c r="B12" s="20">
        <v>1950</v>
      </c>
      <c r="K12">
        <f>INDEX(OutputValues,8,$J$4)</f>
        <v>1950</v>
      </c>
    </row>
    <row r="13" spans="1:11">
      <c r="A13" s="18">
        <v>80</v>
      </c>
      <c r="B13" s="20">
        <v>1950</v>
      </c>
      <c r="K13">
        <f>INDEX(OutputValues,9,$J$4)</f>
        <v>1950</v>
      </c>
    </row>
    <row r="14" spans="1:11">
      <c r="A14" s="18">
        <v>90</v>
      </c>
      <c r="B14" s="20">
        <v>1950</v>
      </c>
      <c r="K14">
        <f>INDEX(OutputValues,10,$J$4)</f>
        <v>1950</v>
      </c>
    </row>
    <row r="15" spans="1:11">
      <c r="A15" s="18">
        <v>100</v>
      </c>
      <c r="B15" s="21">
        <v>1950</v>
      </c>
      <c r="K15">
        <f>INDEX(OutputValues,11,$J$4)</f>
        <v>1950</v>
      </c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3" sqref="G3"/>
    </sheetView>
  </sheetViews>
  <sheetFormatPr defaultRowHeight="15"/>
  <cols>
    <col min="1" max="1" width="24.42578125" customWidth="1"/>
    <col min="2" max="2" width="16.42578125" customWidth="1"/>
    <col min="4" max="4" width="11.5703125" bestFit="1" customWidth="1"/>
    <col min="6" max="6" width="9.85546875" customWidth="1"/>
    <col min="7" max="7" width="10.140625" customWidth="1"/>
    <col min="8" max="8" width="11.28515625" customWidth="1"/>
  </cols>
  <sheetData>
    <row r="1" spans="1:9">
      <c r="A1" s="7" t="s">
        <v>40</v>
      </c>
      <c r="B1" s="7"/>
    </row>
    <row r="3" spans="1:9" ht="15.75">
      <c r="A3" s="25" t="s">
        <v>30</v>
      </c>
      <c r="B3" s="25"/>
      <c r="C3" s="26"/>
      <c r="D3" s="26"/>
    </row>
    <row r="5" spans="1:9" ht="15.75">
      <c r="A5" s="25" t="s">
        <v>31</v>
      </c>
      <c r="B5" s="25"/>
      <c r="C5" s="26"/>
      <c r="D5" s="26"/>
    </row>
    <row r="6" spans="1:9">
      <c r="A6" t="s">
        <v>32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</row>
    <row r="7" spans="1:9">
      <c r="A7" s="23" t="s">
        <v>33</v>
      </c>
      <c r="B7" s="24">
        <v>5000</v>
      </c>
      <c r="C7" s="24">
        <v>2500</v>
      </c>
      <c r="D7" s="24">
        <v>3500</v>
      </c>
      <c r="E7" s="24">
        <v>6000</v>
      </c>
      <c r="F7" s="24">
        <v>7000</v>
      </c>
      <c r="G7" s="24">
        <v>4500</v>
      </c>
      <c r="H7" s="24">
        <v>3000</v>
      </c>
    </row>
    <row r="8" spans="1:9">
      <c r="A8" s="23" t="s">
        <v>34</v>
      </c>
      <c r="B8" s="24">
        <v>16000</v>
      </c>
      <c r="C8" s="24">
        <v>8000</v>
      </c>
      <c r="D8" s="24">
        <v>10000</v>
      </c>
      <c r="E8" s="24">
        <v>19500</v>
      </c>
      <c r="F8" s="24">
        <v>22000</v>
      </c>
      <c r="G8" s="24">
        <v>12000</v>
      </c>
      <c r="H8" s="24">
        <v>7500</v>
      </c>
    </row>
    <row r="9" spans="1:9">
      <c r="A9" s="23" t="s">
        <v>35</v>
      </c>
      <c r="B9" s="28">
        <f>B8/B7</f>
        <v>3.2</v>
      </c>
      <c r="C9" s="28">
        <f t="shared" ref="C9:H9" si="0">C8/C7</f>
        <v>3.2</v>
      </c>
      <c r="D9" s="28">
        <f t="shared" si="0"/>
        <v>2.8571428571428572</v>
      </c>
      <c r="E9" s="28">
        <f t="shared" si="0"/>
        <v>3.25</v>
      </c>
      <c r="F9" s="28">
        <f t="shared" si="0"/>
        <v>3.1428571428571428</v>
      </c>
      <c r="G9" s="28">
        <f t="shared" si="0"/>
        <v>2.6666666666666665</v>
      </c>
      <c r="H9" s="28">
        <f t="shared" si="0"/>
        <v>2.5</v>
      </c>
    </row>
    <row r="11" spans="1:9" ht="15.75">
      <c r="A11" s="25" t="s">
        <v>36</v>
      </c>
      <c r="B11" s="25"/>
    </row>
    <row r="12" spans="1:9">
      <c r="A12" t="s">
        <v>37</v>
      </c>
      <c r="B12" s="8">
        <v>1</v>
      </c>
      <c r="C12" s="8">
        <v>0</v>
      </c>
      <c r="D12" s="8">
        <v>0</v>
      </c>
      <c r="E12" s="8">
        <v>0</v>
      </c>
      <c r="F12" s="8">
        <v>1</v>
      </c>
      <c r="G12" s="8">
        <v>0</v>
      </c>
      <c r="H12" s="8">
        <v>1</v>
      </c>
    </row>
    <row r="14" spans="1:9" ht="15.75">
      <c r="A14" s="22" t="s">
        <v>43</v>
      </c>
    </row>
    <row r="15" spans="1:9">
      <c r="B15" t="s">
        <v>41</v>
      </c>
      <c r="D15" s="27" t="s">
        <v>42</v>
      </c>
      <c r="F15" s="7" t="s">
        <v>44</v>
      </c>
      <c r="G15" s="7"/>
      <c r="H15" s="7"/>
      <c r="I15" s="7"/>
    </row>
    <row r="16" spans="1:9">
      <c r="B16" s="13">
        <f>SUMPRODUCT(B12:H12,B7:H7)</f>
        <v>15000</v>
      </c>
      <c r="C16" s="4" t="s">
        <v>18</v>
      </c>
      <c r="D16" s="29">
        <v>15000</v>
      </c>
      <c r="F16">
        <f>SUM(B12:F12)</f>
        <v>2</v>
      </c>
      <c r="G16" s="4" t="s">
        <v>18</v>
      </c>
      <c r="H16" s="6">
        <v>2</v>
      </c>
    </row>
    <row r="18" spans="1:2">
      <c r="A18" s="3" t="s">
        <v>38</v>
      </c>
    </row>
    <row r="19" spans="1:2">
      <c r="A19" t="s">
        <v>39</v>
      </c>
      <c r="B19" s="14">
        <f>SUMPRODUCT(B12:H12,B8:H8)</f>
        <v>45500</v>
      </c>
    </row>
  </sheetData>
  <mergeCells count="5">
    <mergeCell ref="A11:B11"/>
    <mergeCell ref="A5:B5"/>
    <mergeCell ref="F15:I15"/>
    <mergeCell ref="A1:B1"/>
    <mergeCell ref="A3:B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E30" sqref="E30"/>
    </sheetView>
  </sheetViews>
  <sheetFormatPr defaultRowHeight="15"/>
  <cols>
    <col min="1" max="1" width="25.28515625" customWidth="1"/>
    <col min="2" max="2" width="11.5703125" bestFit="1" customWidth="1"/>
    <col min="4" max="4" width="11.5703125" bestFit="1" customWidth="1"/>
  </cols>
  <sheetData>
    <row r="1" spans="1:11">
      <c r="A1" s="7" t="s">
        <v>40</v>
      </c>
      <c r="B1" s="7"/>
    </row>
    <row r="3" spans="1:11" ht="15.75">
      <c r="A3" s="25" t="s">
        <v>30</v>
      </c>
      <c r="B3" s="25"/>
      <c r="C3" s="26"/>
      <c r="D3" s="26"/>
    </row>
    <row r="5" spans="1:11" ht="15.75">
      <c r="A5" s="25" t="s">
        <v>31</v>
      </c>
      <c r="B5" s="25"/>
      <c r="C5" s="26"/>
      <c r="D5" s="26"/>
    </row>
    <row r="6" spans="1:11">
      <c r="A6" t="s">
        <v>32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</row>
    <row r="7" spans="1:11">
      <c r="A7" s="23" t="s">
        <v>33</v>
      </c>
      <c r="B7" s="24">
        <v>5000</v>
      </c>
      <c r="C7" s="24">
        <v>2500</v>
      </c>
      <c r="D7" s="24">
        <v>3500</v>
      </c>
      <c r="E7" s="24">
        <v>6000</v>
      </c>
      <c r="F7" s="24">
        <v>7000</v>
      </c>
      <c r="G7" s="24">
        <v>4500</v>
      </c>
      <c r="H7" s="24">
        <v>3000</v>
      </c>
    </row>
    <row r="8" spans="1:11">
      <c r="A8" s="23" t="s">
        <v>34</v>
      </c>
      <c r="B8" s="24">
        <v>16000</v>
      </c>
      <c r="C8" s="24">
        <v>8000</v>
      </c>
      <c r="D8" s="24">
        <v>10000</v>
      </c>
      <c r="E8" s="24">
        <v>19500</v>
      </c>
      <c r="F8" s="24">
        <v>22000</v>
      </c>
      <c r="G8" s="24">
        <v>12000</v>
      </c>
      <c r="H8" s="24">
        <v>7500</v>
      </c>
    </row>
    <row r="9" spans="1:11">
      <c r="A9" s="23" t="s">
        <v>35</v>
      </c>
      <c r="B9" s="28">
        <f>B8/B7</f>
        <v>3.2</v>
      </c>
      <c r="C9" s="28">
        <f t="shared" ref="C9:H9" si="0">C8/C7</f>
        <v>3.2</v>
      </c>
      <c r="D9" s="28">
        <f t="shared" si="0"/>
        <v>2.8571428571428572</v>
      </c>
      <c r="E9" s="28">
        <f t="shared" si="0"/>
        <v>3.25</v>
      </c>
      <c r="F9" s="28">
        <f t="shared" si="0"/>
        <v>3.1428571428571428</v>
      </c>
      <c r="G9" s="28">
        <f t="shared" si="0"/>
        <v>2.6666666666666665</v>
      </c>
      <c r="H9" s="28">
        <f t="shared" si="0"/>
        <v>2.5</v>
      </c>
    </row>
    <row r="11" spans="1:11" ht="15.75">
      <c r="A11" s="25" t="s">
        <v>36</v>
      </c>
      <c r="B11" s="25"/>
    </row>
    <row r="12" spans="1:11">
      <c r="A12" t="s">
        <v>37</v>
      </c>
      <c r="B12" s="8">
        <v>1</v>
      </c>
      <c r="C12" s="8">
        <v>0</v>
      </c>
      <c r="D12" s="8">
        <v>1</v>
      </c>
      <c r="E12" s="8">
        <v>1</v>
      </c>
      <c r="F12" s="8">
        <v>0</v>
      </c>
      <c r="G12" s="8">
        <v>0</v>
      </c>
      <c r="H12" s="8">
        <v>0</v>
      </c>
    </row>
    <row r="14" spans="1:11" ht="15.75">
      <c r="A14" s="22" t="s">
        <v>45</v>
      </c>
    </row>
    <row r="15" spans="1:11">
      <c r="B15" t="s">
        <v>41</v>
      </c>
      <c r="D15" s="27" t="s">
        <v>42</v>
      </c>
      <c r="F15" s="7" t="s">
        <v>49</v>
      </c>
      <c r="G15" s="7"/>
      <c r="H15" s="30"/>
      <c r="I15" s="30"/>
    </row>
    <row r="16" spans="1:11">
      <c r="B16" s="13">
        <f>SUMPRODUCT(B12:H12,B7:H7)</f>
        <v>14500</v>
      </c>
      <c r="C16" s="4" t="s">
        <v>18</v>
      </c>
      <c r="D16" s="29">
        <v>15000</v>
      </c>
      <c r="F16">
        <f>IF(B12=1,1,)</f>
        <v>1</v>
      </c>
      <c r="G16" s="4"/>
      <c r="H16" s="30"/>
      <c r="I16" s="30"/>
      <c r="J16" s="30"/>
      <c r="K16" s="30"/>
    </row>
    <row r="18" spans="1:2">
      <c r="A18" s="3" t="s">
        <v>38</v>
      </c>
    </row>
    <row r="19" spans="1:2">
      <c r="A19" t="s">
        <v>39</v>
      </c>
      <c r="B19" s="14">
        <f>SUMPRODUCT(B12:H12,B8:H8)</f>
        <v>45500</v>
      </c>
    </row>
  </sheetData>
  <mergeCells count="5">
    <mergeCell ref="A1:B1"/>
    <mergeCell ref="A3:B3"/>
    <mergeCell ref="A5:B5"/>
    <mergeCell ref="A11:B11"/>
    <mergeCell ref="F15:G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3" sqref="C3"/>
    </sheetView>
  </sheetViews>
  <sheetFormatPr defaultRowHeight="15"/>
  <cols>
    <col min="1" max="1" width="24.140625" customWidth="1"/>
    <col min="2" max="2" width="11.5703125" bestFit="1" customWidth="1"/>
    <col min="4" max="4" width="11.5703125" bestFit="1" customWidth="1"/>
    <col min="6" max="6" width="11.42578125" customWidth="1"/>
    <col min="7" max="8" width="10.5703125" customWidth="1"/>
  </cols>
  <sheetData>
    <row r="1" spans="1:9">
      <c r="A1" s="7" t="s">
        <v>40</v>
      </c>
      <c r="B1" s="7"/>
    </row>
    <row r="3" spans="1:9" ht="15.75">
      <c r="A3" s="25" t="s">
        <v>30</v>
      </c>
      <c r="B3" s="25"/>
      <c r="C3" s="26"/>
      <c r="D3" s="26"/>
    </row>
    <row r="5" spans="1:9" ht="15.75">
      <c r="A5" s="25" t="s">
        <v>31</v>
      </c>
      <c r="B5" s="25"/>
      <c r="C5" s="26"/>
      <c r="D5" s="26"/>
    </row>
    <row r="6" spans="1:9">
      <c r="A6" t="s">
        <v>32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</row>
    <row r="7" spans="1:9">
      <c r="A7" s="23" t="s">
        <v>33</v>
      </c>
      <c r="B7" s="24">
        <v>5000</v>
      </c>
      <c r="C7" s="24">
        <v>2500</v>
      </c>
      <c r="D7" s="24">
        <v>3500</v>
      </c>
      <c r="E7" s="24">
        <v>6000</v>
      </c>
      <c r="F7" s="24">
        <v>7000</v>
      </c>
      <c r="G7" s="24">
        <v>4500</v>
      </c>
      <c r="H7" s="24">
        <v>3000</v>
      </c>
    </row>
    <row r="8" spans="1:9">
      <c r="A8" s="23" t="s">
        <v>34</v>
      </c>
      <c r="B8" s="24">
        <v>16000</v>
      </c>
      <c r="C8" s="24">
        <v>8000</v>
      </c>
      <c r="D8" s="24">
        <v>10000</v>
      </c>
      <c r="E8" s="24">
        <v>19500</v>
      </c>
      <c r="F8" s="24">
        <v>22000</v>
      </c>
      <c r="G8" s="24">
        <v>12000</v>
      </c>
      <c r="H8" s="24">
        <v>7500</v>
      </c>
    </row>
    <row r="9" spans="1:9">
      <c r="A9" s="23" t="s">
        <v>35</v>
      </c>
      <c r="B9" s="28">
        <f>B8/B7</f>
        <v>3.2</v>
      </c>
      <c r="C9" s="28">
        <f t="shared" ref="C9:H9" si="0">C8/C7</f>
        <v>3.2</v>
      </c>
      <c r="D9" s="28">
        <f t="shared" si="0"/>
        <v>2.8571428571428572</v>
      </c>
      <c r="E9" s="28">
        <f t="shared" si="0"/>
        <v>3.25</v>
      </c>
      <c r="F9" s="28">
        <f t="shared" si="0"/>
        <v>3.1428571428571428</v>
      </c>
      <c r="G9" s="28">
        <f t="shared" si="0"/>
        <v>2.6666666666666665</v>
      </c>
      <c r="H9" s="28">
        <f t="shared" si="0"/>
        <v>2.5</v>
      </c>
    </row>
    <row r="11" spans="1:9" ht="15.75">
      <c r="A11" s="25" t="s">
        <v>36</v>
      </c>
      <c r="B11" s="25"/>
    </row>
    <row r="12" spans="1:9">
      <c r="A12" t="s">
        <v>37</v>
      </c>
      <c r="B12" s="8">
        <v>1</v>
      </c>
      <c r="C12" s="8">
        <v>0</v>
      </c>
      <c r="D12" s="8">
        <v>0</v>
      </c>
      <c r="E12" s="8">
        <v>0</v>
      </c>
      <c r="F12" s="8">
        <v>1</v>
      </c>
      <c r="G12" s="8">
        <v>0</v>
      </c>
      <c r="H12" s="8">
        <v>1</v>
      </c>
    </row>
    <row r="14" spans="1:9" ht="15.75">
      <c r="A14" s="22" t="s">
        <v>45</v>
      </c>
    </row>
    <row r="15" spans="1:9">
      <c r="B15" t="s">
        <v>41</v>
      </c>
      <c r="D15" s="27" t="s">
        <v>42</v>
      </c>
      <c r="F15" s="7" t="s">
        <v>46</v>
      </c>
      <c r="G15" s="7"/>
      <c r="H15" s="7"/>
      <c r="I15" s="30"/>
    </row>
    <row r="16" spans="1:9">
      <c r="B16" s="13">
        <f>SUMPRODUCT(B12:H12,B7:H7)</f>
        <v>15000</v>
      </c>
      <c r="C16" s="4" t="s">
        <v>18</v>
      </c>
      <c r="D16" s="29">
        <v>15000</v>
      </c>
      <c r="F16">
        <f>SUM(G12:H12)</f>
        <v>1</v>
      </c>
      <c r="G16" s="4" t="s">
        <v>47</v>
      </c>
      <c r="H16" s="31">
        <v>1</v>
      </c>
      <c r="I16" s="30"/>
    </row>
    <row r="18" spans="1:2">
      <c r="A18" s="3" t="s">
        <v>38</v>
      </c>
    </row>
    <row r="19" spans="1:2">
      <c r="A19" t="s">
        <v>39</v>
      </c>
      <c r="B19" s="14">
        <f>SUMPRODUCT(B12:H12,B8:H8)</f>
        <v>45500</v>
      </c>
    </row>
  </sheetData>
  <mergeCells count="5">
    <mergeCell ref="A1:B1"/>
    <mergeCell ref="A3:B3"/>
    <mergeCell ref="A5:B5"/>
    <mergeCell ref="A11:B11"/>
    <mergeCell ref="F15:H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26" sqref="F26"/>
    </sheetView>
  </sheetViews>
  <sheetFormatPr defaultRowHeight="15"/>
  <cols>
    <col min="1" max="1" width="24.28515625" customWidth="1"/>
    <col min="2" max="2" width="11.5703125" bestFit="1" customWidth="1"/>
    <col min="4" max="4" width="11.5703125" bestFit="1" customWidth="1"/>
  </cols>
  <sheetData>
    <row r="1" spans="1:9">
      <c r="A1" s="7" t="s">
        <v>40</v>
      </c>
      <c r="B1" s="7"/>
    </row>
    <row r="3" spans="1:9" ht="15.75">
      <c r="A3" s="25" t="s">
        <v>30</v>
      </c>
      <c r="B3" s="25"/>
      <c r="C3" s="26"/>
      <c r="D3" s="26"/>
    </row>
    <row r="5" spans="1:9" ht="15.75">
      <c r="A5" s="25" t="s">
        <v>31</v>
      </c>
      <c r="B5" s="25"/>
      <c r="C5" s="26"/>
      <c r="D5" s="26"/>
    </row>
    <row r="6" spans="1:9">
      <c r="A6" t="s">
        <v>32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</row>
    <row r="7" spans="1:9">
      <c r="A7" s="23" t="s">
        <v>33</v>
      </c>
      <c r="B7" s="24">
        <v>5000</v>
      </c>
      <c r="C7" s="24">
        <v>2500</v>
      </c>
      <c r="D7" s="24">
        <v>3500</v>
      </c>
      <c r="E7" s="24">
        <v>6000</v>
      </c>
      <c r="F7" s="24">
        <v>7000</v>
      </c>
      <c r="G7" s="24">
        <v>4500</v>
      </c>
      <c r="H7" s="24">
        <v>3000</v>
      </c>
    </row>
    <row r="8" spans="1:9">
      <c r="A8" s="23" t="s">
        <v>34</v>
      </c>
      <c r="B8" s="24">
        <v>16000</v>
      </c>
      <c r="C8" s="24">
        <v>8000</v>
      </c>
      <c r="D8" s="24">
        <v>10000</v>
      </c>
      <c r="E8" s="24">
        <v>19500</v>
      </c>
      <c r="F8" s="24">
        <v>22000</v>
      </c>
      <c r="G8" s="24">
        <v>12000</v>
      </c>
      <c r="H8" s="24">
        <v>7500</v>
      </c>
    </row>
    <row r="9" spans="1:9">
      <c r="A9" s="23" t="s">
        <v>35</v>
      </c>
      <c r="B9" s="28">
        <f>B8/B7</f>
        <v>3.2</v>
      </c>
      <c r="C9" s="28">
        <f t="shared" ref="C9:H9" si="0">C8/C7</f>
        <v>3.2</v>
      </c>
      <c r="D9" s="28">
        <f t="shared" si="0"/>
        <v>2.8571428571428572</v>
      </c>
      <c r="E9" s="28">
        <f t="shared" si="0"/>
        <v>3.25</v>
      </c>
      <c r="F9" s="28">
        <f t="shared" si="0"/>
        <v>3.1428571428571428</v>
      </c>
      <c r="G9" s="28">
        <f t="shared" si="0"/>
        <v>2.6666666666666665</v>
      </c>
      <c r="H9" s="28">
        <f t="shared" si="0"/>
        <v>2.5</v>
      </c>
    </row>
    <row r="11" spans="1:9" ht="15.75">
      <c r="A11" s="25" t="s">
        <v>36</v>
      </c>
      <c r="B11" s="25"/>
    </row>
    <row r="12" spans="1:9">
      <c r="A12" t="s">
        <v>37</v>
      </c>
      <c r="B12" s="8">
        <v>1</v>
      </c>
      <c r="C12" s="8">
        <v>0</v>
      </c>
      <c r="D12" s="8">
        <v>0</v>
      </c>
      <c r="E12" s="8">
        <v>0</v>
      </c>
      <c r="F12" s="8">
        <v>1</v>
      </c>
      <c r="G12" s="8">
        <v>0</v>
      </c>
      <c r="H12" s="8">
        <v>1</v>
      </c>
    </row>
    <row r="14" spans="1:9" ht="15.75">
      <c r="A14" s="22" t="s">
        <v>45</v>
      </c>
    </row>
    <row r="15" spans="1:9">
      <c r="B15" t="s">
        <v>41</v>
      </c>
      <c r="D15" s="27" t="s">
        <v>42</v>
      </c>
      <c r="F15" s="7" t="s">
        <v>48</v>
      </c>
      <c r="G15" s="7"/>
      <c r="H15" s="30"/>
      <c r="I15" s="30"/>
    </row>
    <row r="16" spans="1:9">
      <c r="B16" s="13">
        <f>SUMPRODUCT(B12:H12,B7:H7)</f>
        <v>15000</v>
      </c>
      <c r="C16" s="4" t="s">
        <v>18</v>
      </c>
      <c r="D16" s="29">
        <v>15000</v>
      </c>
      <c r="F16">
        <f>IF(AND(B12=1,D12=1),1,0)</f>
        <v>0</v>
      </c>
      <c r="G16" s="4"/>
      <c r="H16" s="30"/>
      <c r="I16" s="30"/>
    </row>
    <row r="18" spans="1:2">
      <c r="A18" s="3" t="s">
        <v>38</v>
      </c>
    </row>
    <row r="19" spans="1:2">
      <c r="A19" t="s">
        <v>39</v>
      </c>
      <c r="B19" s="14">
        <f>SUMPRODUCT(B12:H12,B8:H8)</f>
        <v>45500</v>
      </c>
    </row>
  </sheetData>
  <mergeCells count="5">
    <mergeCell ref="A1:B1"/>
    <mergeCell ref="A3:B3"/>
    <mergeCell ref="A5:B5"/>
    <mergeCell ref="A11:B11"/>
    <mergeCell ref="F15:G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5"/>
  <sheetData>
    <row r="1" spans="1:2">
      <c r="A1">
        <v>1</v>
      </c>
    </row>
    <row r="2" spans="1:2">
      <c r="A2" t="s">
        <v>26</v>
      </c>
    </row>
    <row r="3" spans="1:2">
      <c r="A3">
        <v>1</v>
      </c>
    </row>
    <row r="4" spans="1:2">
      <c r="A4">
        <v>0</v>
      </c>
    </row>
    <row r="5" spans="1:2">
      <c r="A5">
        <v>100</v>
      </c>
    </row>
    <row r="6" spans="1:2">
      <c r="A6">
        <v>10</v>
      </c>
    </row>
    <row r="8" spans="1:2">
      <c r="A8" s="9"/>
      <c r="B8" s="9"/>
    </row>
    <row r="9" spans="1:2">
      <c r="A9" t="s">
        <v>20</v>
      </c>
    </row>
    <row r="10" spans="1:2">
      <c r="A10" t="s">
        <v>27</v>
      </c>
    </row>
    <row r="15" spans="1:2">
      <c r="B15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5"/>
  <sheetData>
    <row r="1" spans="1:2">
      <c r="A1">
        <v>1</v>
      </c>
    </row>
    <row r="2" spans="1:2">
      <c r="A2" t="s">
        <v>19</v>
      </c>
    </row>
    <row r="3" spans="1:2">
      <c r="A3">
        <v>1</v>
      </c>
    </row>
    <row r="4" spans="1:2">
      <c r="A4">
        <v>50</v>
      </c>
    </row>
    <row r="5" spans="1:2">
      <c r="A5">
        <v>150</v>
      </c>
    </row>
    <row r="6" spans="1:2">
      <c r="A6">
        <v>10</v>
      </c>
    </row>
    <row r="8" spans="1:2">
      <c r="A8" s="9"/>
      <c r="B8" s="9"/>
    </row>
    <row r="9" spans="1:2">
      <c r="A9" t="s">
        <v>20</v>
      </c>
    </row>
    <row r="10" spans="1:2">
      <c r="A10" t="s">
        <v>21</v>
      </c>
    </row>
    <row r="15" spans="1:2">
      <c r="B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Ch5_Q67_a</vt:lpstr>
      <vt:lpstr>Ch5_Q67_b</vt:lpstr>
      <vt:lpstr>Ch5_Q67_c</vt:lpstr>
      <vt:lpstr>Ch6_Q4_a</vt:lpstr>
      <vt:lpstr>Ch6_Q4_b</vt:lpstr>
      <vt:lpstr>Ch6_Q4_c</vt:lpstr>
      <vt:lpstr>Ch6_Q4_d</vt:lpstr>
      <vt:lpstr>Amount_invested</vt:lpstr>
      <vt:lpstr>Budget</vt:lpstr>
      <vt:lpstr>Capacity</vt:lpstr>
      <vt:lpstr>Ch5_Q67_b!ChartData</vt:lpstr>
      <vt:lpstr>Ch5_Q67_c!ChartData</vt:lpstr>
      <vt:lpstr>Demand</vt:lpstr>
      <vt:lpstr>Ch5_Q67_b!InputValues</vt:lpstr>
      <vt:lpstr>Ch5_Q67_c!InputValues</vt:lpstr>
      <vt:lpstr>INvestment_cost</vt:lpstr>
      <vt:lpstr>INvestment_levels</vt:lpstr>
      <vt:lpstr>Npv</vt:lpstr>
      <vt:lpstr>Ch5_Q67_b!OutputAddresses</vt:lpstr>
      <vt:lpstr>Ch5_Q67_c!OutputAddresses</vt:lpstr>
      <vt:lpstr>Ch5_Q67_b!OutputValues</vt:lpstr>
      <vt:lpstr>Ch5_Q67_c!OutputValues</vt:lpstr>
      <vt:lpstr>Penalty</vt:lpstr>
      <vt:lpstr>Shipping_cost</vt:lpstr>
      <vt:lpstr>Shipping_quantity</vt:lpstr>
      <vt:lpstr>Shortage</vt:lpstr>
      <vt:lpstr>Total_cost</vt:lpstr>
      <vt:lpstr>Total_npv</vt:lpstr>
      <vt:lpstr>Total_shipping_quantity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yingjunpan</dc:creator>
  <cp:lastModifiedBy>yingjunpan</cp:lastModifiedBy>
  <dcterms:created xsi:type="dcterms:W3CDTF">2017-03-01T04:25:35Z</dcterms:created>
  <dcterms:modified xsi:type="dcterms:W3CDTF">2017-03-02T19:34:20Z</dcterms:modified>
</cp:coreProperties>
</file>