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0" windowWidth="20490" windowHeight="7755"/>
  </bookViews>
  <sheets>
    <sheet name="Ch6_Q11" sheetId="1" r:id="rId1"/>
    <sheet name="Sheet1_STS" sheetId="3" state="veryHidden" r:id="rId2"/>
    <sheet name="Ch6_Q12" sheetId="4" r:id="rId3"/>
    <sheet name="Ch6_Q28" sheetId="2" r:id="rId4"/>
  </sheets>
  <definedNames>
    <definedName name="Assignments">Ch6_Q28!$B$25:$H$35</definedName>
    <definedName name="Available">Ch6_Q11!$D$22:$D$23</definedName>
    <definedName name="ChartData" localSheetId="2">Ch6_Q12!$K$6:$K$17</definedName>
    <definedName name="Cloth_unit">Ch6_Q11!$B$6:$G$6</definedName>
    <definedName name="Effective_capacity">Ch6_Q11!$B$18:$G$18</definedName>
    <definedName name="Fixed_cost">Ch6_Q11!$B$10:$G$10</definedName>
    <definedName name="Include_service_center">Ch6_Q28!$B$21:$H$21</definedName>
    <definedName name="InputValues" localSheetId="2">Ch6_Q12!$A$6:$A$17</definedName>
    <definedName name="Labor_hour_unit">Ch6_Q11!$B$5:$G$5</definedName>
    <definedName name="Logical_capacity">Ch6_Q28!$B$38:$H$38</definedName>
    <definedName name="Max_centers">Ch6_Q28!$K$21</definedName>
    <definedName name="Number_seviced_by">Ch6_Q28!$B$36:$H$36</definedName>
    <definedName name="OutputAddresses" localSheetId="2">Ch6_Q12!$B$5:$C$5</definedName>
    <definedName name="OutputValues" localSheetId="2">Ch6_Q12!$B$6:$C$17</definedName>
    <definedName name="Profit">Ch6_Q11!$B$29</definedName>
    <definedName name="Rent_equipment">Ch6_Q11!$B$14:$G$14</definedName>
    <definedName name="Resource_used">Ch6_Q11!$B$22:$B$23</definedName>
    <definedName name="Sell_price">Ch6_Q11!$B$8:$G$8</definedName>
    <definedName name="Service_centers">Ch6_Q28!$I$21</definedName>
    <definedName name="solver_adj" localSheetId="0" hidden="1">Ch6_Q11!$B$16:$G$16,Ch6_Q11!$B$14:$G$14</definedName>
    <definedName name="solver_adj" localSheetId="3" hidden="1">Ch6_Q28!$B$25:$H$35,Ch6_Q28!$B$21:$H$21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2</definedName>
    <definedName name="solver_eng" localSheetId="3" hidden="1">2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lhs1" localSheetId="0" hidden="1">Ch6_Q11!$B$14:$G$14</definedName>
    <definedName name="solver_lhs1" localSheetId="3" hidden="1">Ch6_Q28!$B$21:$H$21</definedName>
    <definedName name="solver_lhs2" localSheetId="0" hidden="1">Ch6_Q11!$B$16:$G$16</definedName>
    <definedName name="solver_lhs2" localSheetId="3" hidden="1">Ch6_Q28!$B$25:$H$35</definedName>
    <definedName name="solver_lhs3" localSheetId="0" hidden="1">Ch6_Q11!$B$22:$B$23</definedName>
    <definedName name="solver_lhs3" localSheetId="3" hidden="1">Ch6_Q28!$B$36:$H$36</definedName>
    <definedName name="solver_lhs4" localSheetId="3" hidden="1">Ch6_Q28!$I$21</definedName>
    <definedName name="solver_lhs5" localSheetId="3" hidden="1">Ch6_Q28!$I$25:$I$35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3</definedName>
    <definedName name="solver_num" localSheetId="3" hidden="1">5</definedName>
    <definedName name="solver_nwt" localSheetId="0" hidden="1">1</definedName>
    <definedName name="solver_nwt" localSheetId="3" hidden="1">1</definedName>
    <definedName name="solver_opt" localSheetId="0" hidden="1">Ch6_Q11!$B$29</definedName>
    <definedName name="solver_opt" localSheetId="3" hidden="1">Ch6_Q28!$B$55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el1" localSheetId="0" hidden="1">5</definedName>
    <definedName name="solver_rel1" localSheetId="3" hidden="1">5</definedName>
    <definedName name="solver_rel2" localSheetId="0" hidden="1">1</definedName>
    <definedName name="solver_rel2" localSheetId="3" hidden="1">5</definedName>
    <definedName name="solver_rel3" localSheetId="0" hidden="1">1</definedName>
    <definedName name="solver_rel3" localSheetId="3" hidden="1">1</definedName>
    <definedName name="solver_rel4" localSheetId="3" hidden="1">1</definedName>
    <definedName name="solver_rel5" localSheetId="3" hidden="1">2</definedName>
    <definedName name="solver_rhs1" localSheetId="0" hidden="1">binary</definedName>
    <definedName name="solver_rhs1" localSheetId="3" hidden="1">binary</definedName>
    <definedName name="solver_rhs2" localSheetId="0" hidden="1">Ch6_Q11!$B$18:$G$18</definedName>
    <definedName name="solver_rhs2" localSheetId="3" hidden="1">binary</definedName>
    <definedName name="solver_rhs3" localSheetId="0" hidden="1">Ch6_Q11!$D$22:$D$23</definedName>
    <definedName name="solver_rhs3" localSheetId="3" hidden="1">Logical_capacity</definedName>
    <definedName name="solver_rhs4" localSheetId="3" hidden="1">Max_centers</definedName>
    <definedName name="solver_rhs5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2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1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  <definedName name="Total_assignments">Ch6_Q28!$I$25:$I$35</definedName>
    <definedName name="Total_distance">Ch6_Q28!$B$55</definedName>
    <definedName name="units_produced">Ch6_Q11!$B$16:$G$16</definedName>
    <definedName name="Variable_cost">Ch6_Q11!$B$9:$G$9</definedName>
  </definedNames>
  <calcPr calcId="152511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2" l="1"/>
  <c r="D38" i="2"/>
  <c r="E38" i="2"/>
  <c r="F38" i="2"/>
  <c r="G38" i="2"/>
  <c r="H38" i="2"/>
  <c r="B38" i="2"/>
  <c r="C43" i="2"/>
  <c r="C44" i="2"/>
  <c r="C45" i="2"/>
  <c r="C46" i="2"/>
  <c r="C47" i="2"/>
  <c r="C48" i="2"/>
  <c r="C49" i="2"/>
  <c r="C50" i="2"/>
  <c r="C51" i="2"/>
  <c r="C52" i="2"/>
  <c r="C42" i="2"/>
  <c r="I21" i="2"/>
  <c r="I26" i="2"/>
  <c r="I27" i="2"/>
  <c r="I28" i="2"/>
  <c r="I29" i="2"/>
  <c r="I30" i="2"/>
  <c r="I31" i="2"/>
  <c r="I32" i="2"/>
  <c r="I33" i="2"/>
  <c r="I34" i="2"/>
  <c r="I35" i="2"/>
  <c r="I25" i="2"/>
  <c r="C36" i="2"/>
  <c r="D36" i="2"/>
  <c r="E36" i="2"/>
  <c r="F36" i="2"/>
  <c r="G36" i="2"/>
  <c r="H36" i="2"/>
  <c r="B36" i="2"/>
  <c r="K2" i="4"/>
  <c r="B55" i="2" l="1"/>
  <c r="J5" i="4"/>
  <c r="K16" i="4" s="1"/>
  <c r="B28" i="1"/>
  <c r="B27" i="1"/>
  <c r="B23" i="1"/>
  <c r="B26" i="1"/>
  <c r="B22" i="1"/>
  <c r="C18" i="1"/>
  <c r="D18" i="1"/>
  <c r="E18" i="1"/>
  <c r="F18" i="1"/>
  <c r="G18" i="1"/>
  <c r="B18" i="1"/>
  <c r="K7" i="4" l="1"/>
  <c r="K9" i="4"/>
  <c r="K11" i="4"/>
  <c r="K13" i="4"/>
  <c r="K15" i="4"/>
  <c r="K17" i="4"/>
  <c r="K6" i="4"/>
  <c r="K8" i="4"/>
  <c r="K10" i="4"/>
  <c r="K12" i="4"/>
  <c r="K14" i="4"/>
  <c r="B29" i="1"/>
</calcChain>
</file>

<file path=xl/comments1.xml><?xml version="1.0" encoding="utf-8"?>
<comments xmlns="http://schemas.openxmlformats.org/spreadsheetml/2006/main">
  <authors>
    <author>yingjunpan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<sst xmlns="http://schemas.openxmlformats.org/spreadsheetml/2006/main" count="141" uniqueCount="70">
  <si>
    <t>HW7_Ch6Q11_YingjunPan</t>
  </si>
  <si>
    <t>Input Data on product</t>
  </si>
  <si>
    <t>Labor hours/unit</t>
  </si>
  <si>
    <t>Cloth(sq.yd.)/unit</t>
  </si>
  <si>
    <t>Selling price/unit</t>
  </si>
  <si>
    <t>Variable cost/unit</t>
  </si>
  <si>
    <t>Fixed cost for equipment</t>
  </si>
  <si>
    <t>Production plan</t>
  </si>
  <si>
    <t>rent equipment</t>
  </si>
  <si>
    <t>units produced</t>
  </si>
  <si>
    <t>Effective capacity</t>
  </si>
  <si>
    <t>Constraints</t>
  </si>
  <si>
    <t>Labor Hour</t>
  </si>
  <si>
    <t>Cloth</t>
  </si>
  <si>
    <t>Monetary outputs</t>
  </si>
  <si>
    <t>Revenue</t>
  </si>
  <si>
    <t>Variable Cost</t>
  </si>
  <si>
    <t>Profit</t>
  </si>
  <si>
    <t>Shirts</t>
  </si>
  <si>
    <t>Shorts</t>
  </si>
  <si>
    <t>Pants</t>
  </si>
  <si>
    <t>Skirts</t>
  </si>
  <si>
    <t>Jackets</t>
  </si>
  <si>
    <t>Sweatshirts</t>
  </si>
  <si>
    <t>Available</t>
  </si>
  <si>
    <t>Resource used</t>
  </si>
  <si>
    <t>&lt;=</t>
  </si>
  <si>
    <t>HW7_Ch6Q12_YingjunPan</t>
  </si>
  <si>
    <t>$G$10</t>
  </si>
  <si>
    <t>$G$14,$B$29</t>
  </si>
  <si>
    <t>Fixed cost for sweatshirt</t>
  </si>
  <si>
    <t>Oneway analysis for Solver model in Sheet1 worksheet</t>
  </si>
  <si>
    <t>Fixed cost for sweatshirt (cell $G$10) values along side, output cell(s) along top</t>
  </si>
  <si>
    <t>Rent_equipment_6</t>
  </si>
  <si>
    <t>Data for chart</t>
  </si>
  <si>
    <t>Locating service centers and assigning service centers to customers</t>
  </si>
  <si>
    <t>Distances between customer cities (along side) and potential service center cities (along top)</t>
  </si>
  <si>
    <t>Memphis</t>
  </si>
  <si>
    <t>Houston</t>
  </si>
  <si>
    <t>Cleveland</t>
  </si>
  <si>
    <t>Buffalo</t>
  </si>
  <si>
    <t>Minneapolis</t>
  </si>
  <si>
    <t>St. Louis</t>
  </si>
  <si>
    <t>Kansas City</t>
  </si>
  <si>
    <t>Boston</t>
  </si>
  <si>
    <t>Chicago</t>
  </si>
  <si>
    <t>Dallas</t>
  </si>
  <si>
    <t>Denver</t>
  </si>
  <si>
    <t>Los Angeles</t>
  </si>
  <si>
    <t>Miami</t>
  </si>
  <si>
    <t>New York</t>
  </si>
  <si>
    <t>Phoenix</t>
  </si>
  <si>
    <t>Pittsburgh</t>
  </si>
  <si>
    <t>San Francisco</t>
  </si>
  <si>
    <t>Seattle</t>
  </si>
  <si>
    <t>Locations of service centers</t>
  </si>
  <si>
    <t>Service centers</t>
  </si>
  <si>
    <t>Max centers</t>
  </si>
  <si>
    <t>HW7_Ch6Q28_YingjunPan</t>
  </si>
  <si>
    <t>Include service center</t>
  </si>
  <si>
    <t>Assignments (1 if customers along side are serviced by service center along top, 0 otherwise)</t>
  </si>
  <si>
    <t>Number serviced by</t>
  </si>
  <si>
    <t>Logical capacity</t>
  </si>
  <si>
    <t>Numbers of annual trips to customers, and total distances (1000s of miles) traveled annually to customers</t>
  </si>
  <si>
    <t>Objective to minimize (1000s of miles)</t>
  </si>
  <si>
    <t>Total distance</t>
  </si>
  <si>
    <t>Total assignments</t>
  </si>
  <si>
    <t>Required</t>
  </si>
  <si>
    <t>Annual trips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</si>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</sst>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;\-&quot;$&quot;#,##0"/>
    <numFmt numFmtId="164" formatCode="&quot;$&quot;#,##0_);[Red]\(&quot;$&quot;#,##0\)"/>
    <numFmt numFmtId="165" formatCode="&quot;$&quot;#,##0.00"/>
  </numFmts>
  <fonts count="7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charset val="134"/>
      <scheme val="minor"/>
    </font>
    <font>
      <sz val="9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63377788628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right"/>
    </xf>
    <xf numFmtId="0" fontId="2" fillId="2" borderId="0" xfId="0" applyFont="1" applyFill="1" applyBorder="1"/>
    <xf numFmtId="5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0" applyNumberFormat="1"/>
    <xf numFmtId="165" fontId="0" fillId="5" borderId="0" xfId="0" applyNumberFormat="1" applyFill="1"/>
    <xf numFmtId="49" fontId="0" fillId="0" borderId="0" xfId="0" applyNumberFormat="1"/>
    <xf numFmtId="5" fontId="0" fillId="0" borderId="0" xfId="0" applyNumberFormat="1"/>
    <xf numFmtId="0" fontId="0" fillId="0" borderId="0" xfId="0" applyAlignment="1">
      <alignment horizontal="right" textRotation="90"/>
    </xf>
    <xf numFmtId="0" fontId="0" fillId="6" borderId="0" xfId="0" applyFill="1" applyAlignment="1">
      <alignment horizontal="right" textRotation="90"/>
    </xf>
    <xf numFmtId="0" fontId="3" fillId="0" borderId="0" xfId="0" applyFont="1"/>
    <xf numFmtId="0" fontId="0" fillId="0" borderId="1" xfId="0" applyNumberFormat="1" applyBorder="1"/>
    <xf numFmtId="165" fontId="0" fillId="0" borderId="2" xfId="0" applyNumberFormat="1" applyBorder="1"/>
    <xf numFmtId="0" fontId="0" fillId="0" borderId="3" xfId="0" applyNumberFormat="1" applyBorder="1"/>
    <xf numFmtId="165" fontId="0" fillId="0" borderId="4" xfId="0" applyNumberFormat="1" applyBorder="1"/>
    <xf numFmtId="0" fontId="0" fillId="0" borderId="5" xfId="0" applyNumberFormat="1" applyBorder="1"/>
    <xf numFmtId="165" fontId="0" fillId="0" borderId="6" xfId="0" applyNumberFormat="1" applyBorder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6" fillId="0" borderId="0" xfId="0" applyNumberFormat="1" applyFont="1" applyAlignment="1">
      <alignment horizontal="left"/>
    </xf>
    <xf numFmtId="0" fontId="6" fillId="0" borderId="0" xfId="0" applyNumberFormat="1" applyFont="1"/>
    <xf numFmtId="0" fontId="6" fillId="0" borderId="0" xfId="0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6" fillId="7" borderId="0" xfId="0" applyFont="1" applyFill="1" applyBorder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Ch6_Q12!$K$2</c:f>
          <c:strCache>
            <c:ptCount val="1"/>
            <c:pt idx="0">
              <c:v>Sensitivity of Rent_equipment_6 to Fixed cost for sweatshirt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Ch6_Q12!$A$6:$A$17</c:f>
              <c:numCache>
                <c:formatCode>"$"#,##0_);\("$"#,##0\)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</c:numCache>
            </c:numRef>
          </c:cat>
          <c:val>
            <c:numRef>
              <c:f>Ch6_Q12!$K$6:$K$17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517096"/>
        <c:axId val="415514744"/>
      </c:lineChart>
      <c:catAx>
        <c:axId val="41551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Fixed cost for sweatshirt ($G$10)</a:t>
                </a:r>
              </a:p>
            </c:rich>
          </c:tx>
          <c:layout/>
          <c:overlay val="0"/>
        </c:title>
        <c:numFmt formatCode="&quot;$&quot;#,##0_);\(&quot;$&quot;#,##0\)" sourceLinked="1"/>
        <c:majorTickMark val="out"/>
        <c:minorTickMark val="none"/>
        <c:tickLblPos val="nextTo"/>
        <c:crossAx val="415514744"/>
        <c:crosses val="autoZero"/>
        <c:auto val="1"/>
        <c:lblAlgn val="ctr"/>
        <c:lblOffset val="100"/>
        <c:noMultiLvlLbl val="0"/>
      </c:catAx>
      <c:valAx>
        <c:axId val="41551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5517096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30</xdr:row>
      <xdr:rowOff>123825</xdr:rowOff>
    </xdr:from>
    <xdr:to>
      <xdr:col>5</xdr:col>
      <xdr:colOff>76200</xdr:colOff>
      <xdr:row>37</xdr:row>
      <xdr:rowOff>0</xdr:rowOff>
    </xdr:to>
    <xdr:sp macro="" textlink="">
      <xdr:nvSpPr>
        <xdr:cNvPr id="2" name="TextBox 1"/>
        <xdr:cNvSpPr txBox="1"/>
      </xdr:nvSpPr>
      <xdr:spPr>
        <a:xfrm>
          <a:off x="47625" y="5838825"/>
          <a:ext cx="4352925" cy="12096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Answer:</a:t>
          </a:r>
        </a:p>
        <a:p>
          <a:pPr marL="0" indent="0"/>
          <a:endParaRPr lang="en-US" sz="12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n-US" sz="1200" smtClean="0">
              <a:solidFill>
                <a:schemeClr val="dk1"/>
              </a:solidFill>
              <a:latin typeface="+mn-lt"/>
              <a:ea typeface="+mn-ea"/>
              <a:cs typeface="+mn-cs"/>
            </a:rPr>
            <a:t>After adding the</a:t>
          </a:r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sweatshirts</a:t>
          </a:r>
          <a:r>
            <a:rPr lang="en-US" sz="1200" smtClean="0">
              <a:solidFill>
                <a:schemeClr val="dk1"/>
              </a:solidFill>
              <a:latin typeface="+mn-lt"/>
              <a:ea typeface="+mn-ea"/>
              <a:cs typeface="+mn-cs"/>
            </a:rPr>
            <a:t> assumtion,</a:t>
          </a:r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t</a:t>
          </a:r>
          <a:r>
            <a:rPr lang="en-US" sz="1200" smtClean="0">
              <a:solidFill>
                <a:schemeClr val="dk1"/>
              </a:solidFill>
              <a:latin typeface="+mn-lt"/>
              <a:ea typeface="+mn-ea"/>
              <a:cs typeface="+mn-cs"/>
            </a:rPr>
            <a:t>he optimal profit and production plan are as same as before</a:t>
          </a:r>
          <a:r>
            <a:rPr lang="en-US" sz="12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, so add sweatshirt into the production plan is not reasonable.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542925</xdr:colOff>
      <xdr:row>17</xdr:row>
      <xdr:rowOff>0</xdr:rowOff>
    </xdr:from>
    <xdr:to>
      <xdr:col>17</xdr:col>
      <xdr:colOff>542925</xdr:colOff>
      <xdr:row>32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542925</xdr:colOff>
      <xdr:row>3</xdr:row>
      <xdr:rowOff>0</xdr:rowOff>
    </xdr:from>
    <xdr:to>
      <xdr:col>15</xdr:col>
      <xdr:colOff>542925</xdr:colOff>
      <xdr:row>4</xdr:row>
      <xdr:rowOff>571500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  <xdr:twoCellAnchor>
    <xdr:from>
      <xdr:col>0</xdr:col>
      <xdr:colOff>9526</xdr:colOff>
      <xdr:row>19</xdr:row>
      <xdr:rowOff>0</xdr:rowOff>
    </xdr:from>
    <xdr:to>
      <xdr:col>8</xdr:col>
      <xdr:colOff>9525</xdr:colOff>
      <xdr:row>25</xdr:row>
      <xdr:rowOff>0</xdr:rowOff>
    </xdr:to>
    <xdr:sp macro="" textlink="">
      <xdr:nvSpPr>
        <xdr:cNvPr id="4" name="TextBox 3"/>
        <xdr:cNvSpPr txBox="1"/>
      </xdr:nvSpPr>
      <xdr:spPr>
        <a:xfrm>
          <a:off x="9526" y="4648200"/>
          <a:ext cx="4943474" cy="1143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Answer:</a:t>
          </a:r>
        </a:p>
        <a:p>
          <a:r>
            <a:rPr lang="en-US" sz="1200" baseline="0"/>
            <a:t>With the fixed cost for sweatshirt decreases to 0, the rent equipment is still 0 which means the company will not produce sweatshirts. The profit is a constant as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$54,613.79,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 matter how cheap the fixed cost for sweatshirts is.</a:t>
          </a:r>
          <a:endParaRPr lang="en-US" sz="1200" baseline="0"/>
        </a:p>
        <a:p>
          <a:endParaRPr lang="en-US" sz="12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9525</xdr:rowOff>
    </xdr:from>
    <xdr:to>
      <xdr:col>7</xdr:col>
      <xdr:colOff>9525</xdr:colOff>
      <xdr:row>63</xdr:row>
      <xdr:rowOff>0</xdr:rowOff>
    </xdr:to>
    <xdr:sp macro="" textlink="">
      <xdr:nvSpPr>
        <xdr:cNvPr id="2" name="TextBox 1"/>
        <xdr:cNvSpPr txBox="1"/>
      </xdr:nvSpPr>
      <xdr:spPr>
        <a:xfrm>
          <a:off x="0" y="10687050"/>
          <a:ext cx="5800725" cy="13239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Answer:</a:t>
          </a:r>
        </a:p>
        <a:p>
          <a:r>
            <a:rPr lang="en-US" sz="1200"/>
            <a:t>The optimal solution</a:t>
          </a:r>
          <a:r>
            <a:rPr lang="en-US" sz="1200" baseline="0"/>
            <a:t> is to locate service centers in the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Houston,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Buffalo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Kansas City.</a:t>
          </a:r>
        </a:p>
        <a:p>
          <a:r>
            <a:rPr lang="en-US" sz="1200" b="0" i="0" u="none" strike="noStrike" smtClean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Houston center services customers in Dallas, Los Angeles, Miami, Phoenix; the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Buffalo</a:t>
          </a:r>
          <a:r>
            <a:rPr lang="en-US" sz="1200"/>
            <a:t> </a:t>
          </a:r>
          <a:r>
            <a:rPr lang="en-US" sz="1200" b="0" i="0" u="none" strike="noStrike" smtClean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center services customers in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Boston, New York and Pittsburgh; the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Kansas City</a:t>
          </a:r>
          <a:r>
            <a:rPr lang="en-US" sz="1200"/>
            <a:t> </a:t>
          </a:r>
          <a:r>
            <a:rPr lang="en-US" sz="1200" b="0" i="0" u="none" strike="noStrike" smtClean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center services customers in Chicago, Denver,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San Francisco</a:t>
          </a:r>
          <a:r>
            <a:rPr lang="en-US" sz="1200"/>
            <a:t> and seattle</a:t>
          </a:r>
          <a:r>
            <a:rPr lang="en-US" sz="1200" b="0" i="0" u="none" strike="noStrike" smtClean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/>
            <a:t>T</a:t>
          </a:r>
          <a:r>
            <a:rPr lang="en-US" sz="1200" baseline="0"/>
            <a:t>the total distance is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10695603</a:t>
          </a:r>
          <a:r>
            <a:rPr lang="en-US" sz="1200"/>
            <a:t> miles.</a:t>
          </a:r>
        </a:p>
        <a:p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2" sqref="B2"/>
    </sheetView>
  </sheetViews>
  <sheetFormatPr defaultRowHeight="15"/>
  <cols>
    <col min="1" max="1" width="23.85546875" customWidth="1"/>
    <col min="2" max="2" width="13.5703125" customWidth="1"/>
    <col min="7" max="7" width="12.28515625" customWidth="1"/>
  </cols>
  <sheetData>
    <row r="1" spans="1:7">
      <c r="A1" t="s">
        <v>0</v>
      </c>
    </row>
    <row r="3" spans="1:7">
      <c r="A3" s="1" t="s">
        <v>1</v>
      </c>
    </row>
    <row r="4" spans="1:7"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</row>
    <row r="5" spans="1:7">
      <c r="A5" t="s">
        <v>2</v>
      </c>
      <c r="B5" s="3">
        <v>2</v>
      </c>
      <c r="C5" s="3">
        <v>1</v>
      </c>
      <c r="D5" s="3">
        <v>6</v>
      </c>
      <c r="E5" s="3">
        <v>4</v>
      </c>
      <c r="F5" s="3">
        <v>8</v>
      </c>
      <c r="G5" s="3">
        <v>1</v>
      </c>
    </row>
    <row r="6" spans="1:7">
      <c r="A6" t="s">
        <v>3</v>
      </c>
      <c r="B6" s="3">
        <v>3</v>
      </c>
      <c r="C6" s="3">
        <v>2.5</v>
      </c>
      <c r="D6" s="3">
        <v>4</v>
      </c>
      <c r="E6" s="3">
        <v>4.5</v>
      </c>
      <c r="F6" s="3">
        <v>5.5</v>
      </c>
      <c r="G6" s="3">
        <v>3.5</v>
      </c>
    </row>
    <row r="8" spans="1:7">
      <c r="A8" t="s">
        <v>4</v>
      </c>
      <c r="B8" s="4">
        <v>35</v>
      </c>
      <c r="C8" s="4">
        <v>40</v>
      </c>
      <c r="D8" s="4">
        <v>65</v>
      </c>
      <c r="E8" s="5">
        <v>70</v>
      </c>
      <c r="F8" s="5">
        <v>110</v>
      </c>
      <c r="G8" s="5">
        <v>45</v>
      </c>
    </row>
    <row r="9" spans="1:7">
      <c r="A9" t="s">
        <v>5</v>
      </c>
      <c r="B9" s="4">
        <v>20</v>
      </c>
      <c r="C9" s="4">
        <v>10</v>
      </c>
      <c r="D9" s="4">
        <v>25</v>
      </c>
      <c r="E9" s="5">
        <v>30</v>
      </c>
      <c r="F9" s="5">
        <v>35</v>
      </c>
      <c r="G9" s="5">
        <v>15</v>
      </c>
    </row>
    <row r="10" spans="1:7">
      <c r="A10" t="s">
        <v>6</v>
      </c>
      <c r="B10" s="4">
        <v>1500</v>
      </c>
      <c r="C10" s="4">
        <v>1200</v>
      </c>
      <c r="D10" s="4">
        <v>1600</v>
      </c>
      <c r="E10" s="4">
        <v>1500</v>
      </c>
      <c r="F10" s="4">
        <v>1600</v>
      </c>
      <c r="G10" s="4">
        <v>1100</v>
      </c>
    </row>
    <row r="12" spans="1:7">
      <c r="A12" s="1" t="s">
        <v>7</v>
      </c>
    </row>
    <row r="13" spans="1:7"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</row>
    <row r="14" spans="1:7">
      <c r="A14" t="s">
        <v>8</v>
      </c>
      <c r="B14" s="7">
        <v>0</v>
      </c>
      <c r="C14" s="7">
        <v>1</v>
      </c>
      <c r="D14" s="7">
        <v>0</v>
      </c>
      <c r="E14" s="7">
        <v>0</v>
      </c>
      <c r="F14" s="7">
        <v>1</v>
      </c>
      <c r="G14" s="7">
        <v>0</v>
      </c>
    </row>
    <row r="16" spans="1:7">
      <c r="A16" t="s">
        <v>9</v>
      </c>
      <c r="B16" s="7">
        <v>0</v>
      </c>
      <c r="C16" s="7">
        <v>965.5172119140625</v>
      </c>
      <c r="D16" s="7">
        <v>0</v>
      </c>
      <c r="E16" s="7">
        <v>0</v>
      </c>
      <c r="F16" s="7">
        <v>379.31033325195312</v>
      </c>
      <c r="G16" s="7">
        <v>0</v>
      </c>
    </row>
    <row r="17" spans="1:7"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</row>
    <row r="18" spans="1:7">
      <c r="A18" t="s">
        <v>10</v>
      </c>
      <c r="B18">
        <f>B14*MIN($D$22/B5,$D$23/B6)</f>
        <v>0</v>
      </c>
      <c r="C18">
        <f t="shared" ref="C18:G18" si="0">C14*MIN($D$22/C5,$D$23/C6)</f>
        <v>1800</v>
      </c>
      <c r="D18">
        <f t="shared" si="0"/>
        <v>0</v>
      </c>
      <c r="E18">
        <f t="shared" si="0"/>
        <v>0</v>
      </c>
      <c r="F18">
        <f t="shared" si="0"/>
        <v>500</v>
      </c>
      <c r="G18">
        <f t="shared" si="0"/>
        <v>0</v>
      </c>
    </row>
    <row r="20" spans="1:7">
      <c r="A20" s="1" t="s">
        <v>11</v>
      </c>
    </row>
    <row r="21" spans="1:7">
      <c r="B21" s="2" t="s">
        <v>25</v>
      </c>
      <c r="D21" s="2" t="s">
        <v>24</v>
      </c>
    </row>
    <row r="22" spans="1:7">
      <c r="A22" t="s">
        <v>12</v>
      </c>
      <c r="B22">
        <f>SUMPRODUCT(B5:G5,B16:G16)</f>
        <v>3999.9998779296875</v>
      </c>
      <c r="C22" t="s">
        <v>26</v>
      </c>
      <c r="D22" s="3">
        <v>4000</v>
      </c>
    </row>
    <row r="23" spans="1:7">
      <c r="A23" t="s">
        <v>13</v>
      </c>
      <c r="B23">
        <f>SUMPRODUCT(B16:G16,B6:G6)</f>
        <v>4499.9998626708984</v>
      </c>
      <c r="C23" t="s">
        <v>26</v>
      </c>
      <c r="D23" s="3">
        <v>4500</v>
      </c>
    </row>
    <row r="25" spans="1:7">
      <c r="A25" t="s">
        <v>14</v>
      </c>
    </row>
    <row r="26" spans="1:7">
      <c r="A26" t="s">
        <v>15</v>
      </c>
      <c r="B26" s="9">
        <f>SUMPRODUCT(B16:G16,B8:G8)</f>
        <v>80344.825134277344</v>
      </c>
    </row>
    <row r="27" spans="1:7">
      <c r="A27" t="s">
        <v>16</v>
      </c>
      <c r="B27" s="9">
        <f>SUMPRODUCT(B9:G9,B16:G16)</f>
        <v>22931.033782958984</v>
      </c>
    </row>
    <row r="28" spans="1:7">
      <c r="A28" t="s">
        <v>6</v>
      </c>
      <c r="B28" s="9">
        <f>SUMPRODUCT(B14:G14,B10:G10)</f>
        <v>2800</v>
      </c>
    </row>
    <row r="29" spans="1:7">
      <c r="A29" t="s">
        <v>17</v>
      </c>
      <c r="B29" s="10">
        <f>B26-B27-B28</f>
        <v>54613.791351318359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/>
  <sheetData>
    <row r="1" spans="1:2">
      <c r="A1">
        <v>1</v>
      </c>
    </row>
    <row r="2" spans="1:2">
      <c r="A2" t="s">
        <v>28</v>
      </c>
    </row>
    <row r="3" spans="1:2">
      <c r="A3">
        <v>1</v>
      </c>
    </row>
    <row r="4" spans="1:2">
      <c r="A4">
        <v>0</v>
      </c>
    </row>
    <row r="5" spans="1:2">
      <c r="A5">
        <v>1100</v>
      </c>
    </row>
    <row r="6" spans="1:2">
      <c r="A6">
        <v>100</v>
      </c>
    </row>
    <row r="8" spans="1:2">
      <c r="A8" s="11"/>
      <c r="B8" s="11"/>
    </row>
    <row r="9" spans="1:2">
      <c r="A9" t="s">
        <v>29</v>
      </c>
    </row>
    <row r="10" spans="1:2">
      <c r="A10" t="s">
        <v>30</v>
      </c>
    </row>
    <row r="15" spans="1:2">
      <c r="B1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workbookViewId="0">
      <selection activeCell="F6" sqref="F6"/>
    </sheetView>
  </sheetViews>
  <sheetFormatPr defaultRowHeight="15"/>
  <cols>
    <col min="3" max="3" width="10.140625" bestFit="1" customWidth="1"/>
  </cols>
  <sheetData>
    <row r="1" spans="1:11">
      <c r="A1" s="31" t="s">
        <v>27</v>
      </c>
      <c r="B1" s="31"/>
      <c r="C1" s="31"/>
    </row>
    <row r="2" spans="1:11">
      <c r="A2" s="1" t="s">
        <v>31</v>
      </c>
      <c r="K2" s="15" t="str">
        <f>CONCATENATE("Sensitivity of ",$K$5," to ","Fixed cost for sweatshirt")</f>
        <v>Sensitivity of Rent_equipment_6 to Fixed cost for sweatshirt</v>
      </c>
    </row>
    <row r="4" spans="1:11">
      <c r="A4" t="s">
        <v>32</v>
      </c>
      <c r="K4" t="s">
        <v>34</v>
      </c>
    </row>
    <row r="5" spans="1:11" ht="96">
      <c r="B5" s="13" t="s">
        <v>33</v>
      </c>
      <c r="C5" s="13" t="s">
        <v>17</v>
      </c>
      <c r="J5" s="15">
        <f>MATCH($K$5,OutputAddresses,0)</f>
        <v>1</v>
      </c>
      <c r="K5" s="14" t="s">
        <v>33</v>
      </c>
    </row>
    <row r="6" spans="1:11">
      <c r="A6" s="12">
        <v>0</v>
      </c>
      <c r="B6" s="16">
        <v>0</v>
      </c>
      <c r="C6" s="17">
        <v>54613.79</v>
      </c>
      <c r="K6">
        <f>INDEX(OutputValues,1,$J$5)</f>
        <v>0</v>
      </c>
    </row>
    <row r="7" spans="1:11">
      <c r="A7" s="12">
        <v>100</v>
      </c>
      <c r="B7" s="18">
        <v>0</v>
      </c>
      <c r="C7" s="19">
        <v>54613.79</v>
      </c>
      <c r="K7">
        <f>INDEX(OutputValues,2,$J$5)</f>
        <v>0</v>
      </c>
    </row>
    <row r="8" spans="1:11">
      <c r="A8" s="12">
        <v>200</v>
      </c>
      <c r="B8" s="18">
        <v>0</v>
      </c>
      <c r="C8" s="19">
        <v>54613.79</v>
      </c>
      <c r="K8">
        <f>INDEX(OutputValues,3,$J$5)</f>
        <v>0</v>
      </c>
    </row>
    <row r="9" spans="1:11">
      <c r="A9" s="12">
        <v>300</v>
      </c>
      <c r="B9" s="18">
        <v>0</v>
      </c>
      <c r="C9" s="19">
        <v>54613.79</v>
      </c>
      <c r="K9">
        <f>INDEX(OutputValues,4,$J$5)</f>
        <v>0</v>
      </c>
    </row>
    <row r="10" spans="1:11">
      <c r="A10" s="12">
        <v>400</v>
      </c>
      <c r="B10" s="18">
        <v>0</v>
      </c>
      <c r="C10" s="19">
        <v>54613.79</v>
      </c>
      <c r="K10">
        <f>INDEX(OutputValues,5,$J$5)</f>
        <v>0</v>
      </c>
    </row>
    <row r="11" spans="1:11">
      <c r="A11" s="12">
        <v>500</v>
      </c>
      <c r="B11" s="18">
        <v>0</v>
      </c>
      <c r="C11" s="19">
        <v>54613.79</v>
      </c>
      <c r="K11">
        <f>INDEX(OutputValues,6,$J$5)</f>
        <v>0</v>
      </c>
    </row>
    <row r="12" spans="1:11">
      <c r="A12" s="12">
        <v>600</v>
      </c>
      <c r="B12" s="18">
        <v>0</v>
      </c>
      <c r="C12" s="19">
        <v>54613.79</v>
      </c>
      <c r="K12">
        <f>INDEX(OutputValues,7,$J$5)</f>
        <v>0</v>
      </c>
    </row>
    <row r="13" spans="1:11">
      <c r="A13" s="12">
        <v>700</v>
      </c>
      <c r="B13" s="18">
        <v>0</v>
      </c>
      <c r="C13" s="19">
        <v>54613.79</v>
      </c>
      <c r="K13">
        <f>INDEX(OutputValues,8,$J$5)</f>
        <v>0</v>
      </c>
    </row>
    <row r="14" spans="1:11">
      <c r="A14" s="12">
        <v>800</v>
      </c>
      <c r="B14" s="18">
        <v>0</v>
      </c>
      <c r="C14" s="19">
        <v>54613.79</v>
      </c>
      <c r="K14">
        <f>INDEX(OutputValues,9,$J$5)</f>
        <v>0</v>
      </c>
    </row>
    <row r="15" spans="1:11">
      <c r="A15" s="12">
        <v>900</v>
      </c>
      <c r="B15" s="18">
        <v>0</v>
      </c>
      <c r="C15" s="19">
        <v>54613.79</v>
      </c>
      <c r="K15">
        <f>INDEX(OutputValues,10,$J$5)</f>
        <v>0</v>
      </c>
    </row>
    <row r="16" spans="1:11">
      <c r="A16" s="12">
        <v>1000</v>
      </c>
      <c r="B16" s="18">
        <v>0</v>
      </c>
      <c r="C16" s="19">
        <v>54613.79</v>
      </c>
      <c r="K16">
        <f>INDEX(OutputValues,11,$J$5)</f>
        <v>0</v>
      </c>
    </row>
    <row r="17" spans="1:11">
      <c r="A17" s="12">
        <v>1100</v>
      </c>
      <c r="B17" s="20">
        <v>0</v>
      </c>
      <c r="C17" s="21">
        <v>54613.79</v>
      </c>
      <c r="K17">
        <f>INDEX(OutputValues,12,$J$5)</f>
        <v>0</v>
      </c>
    </row>
  </sheetData>
  <mergeCells count="1">
    <mergeCell ref="A1:C1"/>
  </mergeCells>
  <dataValidations count="1">
    <dataValidation type="list" allowBlank="1" showInputMessage="1" showErrorMessage="1" sqref="K5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B2" sqref="B2"/>
    </sheetView>
  </sheetViews>
  <sheetFormatPr defaultRowHeight="15"/>
  <cols>
    <col min="1" max="1" width="20.28515625" customWidth="1"/>
    <col min="2" max="2" width="12.42578125" customWidth="1"/>
    <col min="3" max="3" width="13.42578125" customWidth="1"/>
    <col min="4" max="4" width="9.85546875" customWidth="1"/>
    <col min="6" max="6" width="12.5703125" customWidth="1"/>
    <col min="7" max="7" width="9.140625" customWidth="1"/>
    <col min="8" max="8" width="11" customWidth="1"/>
    <col min="9" max="9" width="18" customWidth="1"/>
    <col min="10" max="10" width="7.7109375" customWidth="1"/>
    <col min="11" max="11" width="11.5703125" customWidth="1"/>
  </cols>
  <sheetData>
    <row r="1" spans="1:11">
      <c r="A1" t="s">
        <v>58</v>
      </c>
    </row>
    <row r="3" spans="1:11">
      <c r="A3" s="32" t="s">
        <v>35</v>
      </c>
      <c r="B3" s="32"/>
      <c r="C3" s="32"/>
      <c r="D3" s="32"/>
      <c r="E3" s="32"/>
      <c r="F3" s="35"/>
      <c r="G3" s="23"/>
      <c r="H3" s="23"/>
      <c r="I3" s="23"/>
      <c r="J3" s="23"/>
      <c r="K3" s="23"/>
    </row>
    <row r="4" spans="1:1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>
      <c r="A5" s="32" t="s">
        <v>36</v>
      </c>
      <c r="B5" s="32"/>
      <c r="C5" s="32"/>
      <c r="D5" s="32"/>
      <c r="E5" s="32"/>
      <c r="F5" s="32"/>
      <c r="G5" s="32"/>
      <c r="H5" s="35"/>
      <c r="I5" s="23"/>
      <c r="J5" s="22"/>
      <c r="K5" s="23"/>
    </row>
    <row r="6" spans="1:11">
      <c r="A6" s="24"/>
      <c r="B6" s="25" t="s">
        <v>37</v>
      </c>
      <c r="C6" s="25" t="s">
        <v>38</v>
      </c>
      <c r="D6" s="25" t="s">
        <v>39</v>
      </c>
      <c r="E6" s="25" t="s">
        <v>40</v>
      </c>
      <c r="F6" s="25" t="s">
        <v>41</v>
      </c>
      <c r="G6" s="25" t="s">
        <v>42</v>
      </c>
      <c r="H6" s="25" t="s">
        <v>43</v>
      </c>
      <c r="I6" s="23"/>
      <c r="J6" s="26"/>
      <c r="K6" s="27"/>
    </row>
    <row r="7" spans="1:11">
      <c r="A7" s="24" t="s">
        <v>44</v>
      </c>
      <c r="B7" s="6">
        <v>1316</v>
      </c>
      <c r="C7" s="6">
        <v>1848</v>
      </c>
      <c r="D7" s="6">
        <v>640</v>
      </c>
      <c r="E7" s="6">
        <v>458</v>
      </c>
      <c r="F7" s="6">
        <v>1396</v>
      </c>
      <c r="G7" s="6">
        <v>1193</v>
      </c>
      <c r="H7" s="6">
        <v>1432</v>
      </c>
      <c r="I7" s="23"/>
      <c r="J7" s="27"/>
      <c r="K7" s="27"/>
    </row>
    <row r="8" spans="1:11">
      <c r="A8" s="24" t="s">
        <v>45</v>
      </c>
      <c r="B8" s="6">
        <v>533</v>
      </c>
      <c r="C8" s="6">
        <v>1083</v>
      </c>
      <c r="D8" s="6">
        <v>345</v>
      </c>
      <c r="E8" s="6">
        <v>532</v>
      </c>
      <c r="F8" s="6">
        <v>408</v>
      </c>
      <c r="G8" s="6">
        <v>297</v>
      </c>
      <c r="H8" s="6">
        <v>510</v>
      </c>
      <c r="I8" s="23"/>
      <c r="J8" s="27"/>
      <c r="K8" s="27"/>
    </row>
    <row r="9" spans="1:11">
      <c r="A9" s="23" t="s">
        <v>46</v>
      </c>
      <c r="B9" s="6">
        <v>452</v>
      </c>
      <c r="C9" s="6">
        <v>239</v>
      </c>
      <c r="D9" s="6">
        <v>1182</v>
      </c>
      <c r="E9" s="6">
        <v>1366</v>
      </c>
      <c r="F9" s="6">
        <v>939</v>
      </c>
      <c r="G9" s="6">
        <v>630</v>
      </c>
      <c r="H9" s="6">
        <v>506</v>
      </c>
      <c r="I9" s="23"/>
      <c r="J9" s="27"/>
      <c r="K9" s="27"/>
    </row>
    <row r="10" spans="1:11">
      <c r="A10" s="23" t="s">
        <v>47</v>
      </c>
      <c r="B10" s="6">
        <v>1095</v>
      </c>
      <c r="C10" s="6">
        <v>1035</v>
      </c>
      <c r="D10" s="6">
        <v>1333</v>
      </c>
      <c r="E10" s="6">
        <v>1523</v>
      </c>
      <c r="F10" s="6">
        <v>915</v>
      </c>
      <c r="G10" s="6">
        <v>851</v>
      </c>
      <c r="H10" s="6">
        <v>606</v>
      </c>
      <c r="I10" s="23"/>
      <c r="J10" s="27"/>
      <c r="K10" s="27"/>
    </row>
    <row r="11" spans="1:11">
      <c r="A11" s="23" t="s">
        <v>48</v>
      </c>
      <c r="B11" s="6">
        <v>1792</v>
      </c>
      <c r="C11" s="6">
        <v>1548</v>
      </c>
      <c r="D11" s="6">
        <v>2384</v>
      </c>
      <c r="E11" s="6">
        <v>2535</v>
      </c>
      <c r="F11" s="6">
        <v>1926</v>
      </c>
      <c r="G11" s="6">
        <v>1826</v>
      </c>
      <c r="H11" s="6">
        <v>1619</v>
      </c>
      <c r="I11" s="23"/>
      <c r="J11" s="27"/>
      <c r="K11" s="27"/>
    </row>
    <row r="12" spans="1:11">
      <c r="A12" s="23" t="s">
        <v>49</v>
      </c>
      <c r="B12" s="6">
        <v>1047</v>
      </c>
      <c r="C12" s="6">
        <v>1189</v>
      </c>
      <c r="D12" s="6">
        <v>1243</v>
      </c>
      <c r="E12" s="6">
        <v>1383</v>
      </c>
      <c r="F12" s="6">
        <v>1789</v>
      </c>
      <c r="G12" s="6">
        <v>1216</v>
      </c>
      <c r="H12" s="6">
        <v>1461</v>
      </c>
      <c r="I12" s="23"/>
      <c r="J12" s="27"/>
      <c r="K12" s="27"/>
    </row>
    <row r="13" spans="1:11">
      <c r="A13" s="23" t="s">
        <v>50</v>
      </c>
      <c r="B13" s="6">
        <v>1094</v>
      </c>
      <c r="C13" s="6">
        <v>1627</v>
      </c>
      <c r="D13" s="6">
        <v>462</v>
      </c>
      <c r="E13" s="6">
        <v>373</v>
      </c>
      <c r="F13" s="6">
        <v>1202</v>
      </c>
      <c r="G13" s="6">
        <v>953</v>
      </c>
      <c r="H13" s="6">
        <v>1192</v>
      </c>
      <c r="I13" s="23"/>
      <c r="J13" s="23"/>
      <c r="K13" s="23"/>
    </row>
    <row r="14" spans="1:11">
      <c r="A14" s="23" t="s">
        <v>51</v>
      </c>
      <c r="B14" s="6">
        <v>1425</v>
      </c>
      <c r="C14" s="6">
        <v>1176</v>
      </c>
      <c r="D14" s="6">
        <v>2016</v>
      </c>
      <c r="E14" s="6">
        <v>2198</v>
      </c>
      <c r="F14" s="6">
        <v>1642</v>
      </c>
      <c r="G14" s="6">
        <v>1458</v>
      </c>
      <c r="H14" s="6">
        <v>1204</v>
      </c>
      <c r="I14" s="23"/>
      <c r="J14" s="23"/>
      <c r="K14" s="23"/>
    </row>
    <row r="15" spans="1:11">
      <c r="A15" s="23" t="s">
        <v>52</v>
      </c>
      <c r="B15" s="6">
        <v>771</v>
      </c>
      <c r="C15" s="6">
        <v>1338</v>
      </c>
      <c r="D15" s="6">
        <v>133</v>
      </c>
      <c r="E15" s="6">
        <v>215</v>
      </c>
      <c r="F15" s="6">
        <v>874</v>
      </c>
      <c r="G15" s="6">
        <v>602</v>
      </c>
      <c r="H15" s="6">
        <v>841</v>
      </c>
      <c r="I15" s="23"/>
      <c r="J15" s="23"/>
      <c r="K15" s="23"/>
    </row>
    <row r="16" spans="1:11">
      <c r="A16" s="28" t="s">
        <v>53</v>
      </c>
      <c r="B16" s="6">
        <v>2091</v>
      </c>
      <c r="C16" s="6">
        <v>1929</v>
      </c>
      <c r="D16" s="6">
        <v>2462</v>
      </c>
      <c r="E16" s="6">
        <v>2651</v>
      </c>
      <c r="F16" s="6">
        <v>1966</v>
      </c>
      <c r="G16" s="6">
        <v>2058</v>
      </c>
      <c r="H16" s="6">
        <v>1811</v>
      </c>
      <c r="I16" s="23"/>
      <c r="J16" s="23"/>
      <c r="K16" s="23"/>
    </row>
    <row r="17" spans="1:11">
      <c r="A17" s="24" t="s">
        <v>54</v>
      </c>
      <c r="B17" s="6">
        <v>2286</v>
      </c>
      <c r="C17" s="6">
        <v>2309</v>
      </c>
      <c r="D17" s="6">
        <v>2392</v>
      </c>
      <c r="E17" s="6">
        <v>2595</v>
      </c>
      <c r="F17" s="6">
        <v>1656</v>
      </c>
      <c r="G17" s="6">
        <v>2083</v>
      </c>
      <c r="H17" s="6">
        <v>1837</v>
      </c>
      <c r="I17" s="23"/>
      <c r="J17" s="23"/>
      <c r="K17" s="23"/>
    </row>
    <row r="18" spans="1:11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</row>
    <row r="19" spans="1:11">
      <c r="A19" s="32" t="s">
        <v>55</v>
      </c>
      <c r="B19" s="32"/>
      <c r="C19" s="23"/>
      <c r="D19" s="23"/>
      <c r="E19" s="23"/>
      <c r="F19" s="23"/>
      <c r="G19" s="23"/>
      <c r="H19" s="23"/>
      <c r="I19" s="23"/>
      <c r="J19" s="23"/>
      <c r="K19" s="23"/>
    </row>
    <row r="20" spans="1:11">
      <c r="A20" s="22"/>
      <c r="B20" s="25" t="s">
        <v>37</v>
      </c>
      <c r="C20" s="25" t="s">
        <v>38</v>
      </c>
      <c r="D20" s="25" t="s">
        <v>39</v>
      </c>
      <c r="E20" s="25" t="s">
        <v>40</v>
      </c>
      <c r="F20" s="25" t="s">
        <v>41</v>
      </c>
      <c r="G20" s="25" t="s">
        <v>42</v>
      </c>
      <c r="H20" s="25" t="s">
        <v>43</v>
      </c>
      <c r="I20" s="29" t="s">
        <v>56</v>
      </c>
      <c r="J20" s="23"/>
      <c r="K20" s="29" t="s">
        <v>57</v>
      </c>
    </row>
    <row r="21" spans="1:11">
      <c r="A21" s="23" t="s">
        <v>59</v>
      </c>
      <c r="B21" s="7">
        <v>0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1</v>
      </c>
      <c r="I21">
        <f>SUM(B21:H21)</f>
        <v>3</v>
      </c>
      <c r="J21" s="30" t="s">
        <v>26</v>
      </c>
      <c r="K21" s="6">
        <v>3</v>
      </c>
    </row>
    <row r="22" spans="1:11">
      <c r="A22" s="23"/>
    </row>
    <row r="23" spans="1:11">
      <c r="A23" s="32" t="s">
        <v>60</v>
      </c>
      <c r="B23" s="32"/>
      <c r="C23" s="32"/>
      <c r="D23" s="32"/>
      <c r="E23" s="32"/>
      <c r="F23" s="32"/>
      <c r="G23" s="32"/>
    </row>
    <row r="24" spans="1:11">
      <c r="A24" s="23"/>
      <c r="B24" s="25" t="s">
        <v>37</v>
      </c>
      <c r="C24" s="25" t="s">
        <v>38</v>
      </c>
      <c r="D24" s="25" t="s">
        <v>39</v>
      </c>
      <c r="E24" s="25" t="s">
        <v>40</v>
      </c>
      <c r="F24" s="25" t="s">
        <v>41</v>
      </c>
      <c r="G24" s="25" t="s">
        <v>42</v>
      </c>
      <c r="H24" s="25" t="s">
        <v>43</v>
      </c>
      <c r="I24" s="25" t="s">
        <v>66</v>
      </c>
      <c r="K24" s="25" t="s">
        <v>67</v>
      </c>
    </row>
    <row r="25" spans="1:11">
      <c r="A25" s="24" t="s">
        <v>44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>
        <f>SUM(B25:H25)</f>
        <v>1</v>
      </c>
      <c r="J25" s="30" t="s">
        <v>69</v>
      </c>
      <c r="K25">
        <v>1</v>
      </c>
    </row>
    <row r="26" spans="1:11">
      <c r="A26" s="24" t="s">
        <v>45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1</v>
      </c>
      <c r="I26">
        <f t="shared" ref="I26:I35" si="0">SUM(B26:H26)</f>
        <v>1</v>
      </c>
      <c r="J26" s="30" t="s">
        <v>69</v>
      </c>
      <c r="K26">
        <v>1</v>
      </c>
    </row>
    <row r="27" spans="1:11">
      <c r="A27" s="23" t="s">
        <v>46</v>
      </c>
      <c r="B27" s="7">
        <v>0</v>
      </c>
      <c r="C27" s="7">
        <v>1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>
        <f t="shared" si="0"/>
        <v>1</v>
      </c>
      <c r="J27" s="30" t="s">
        <v>69</v>
      </c>
      <c r="K27">
        <v>1</v>
      </c>
    </row>
    <row r="28" spans="1:11">
      <c r="A28" s="23" t="s">
        <v>47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</v>
      </c>
      <c r="I28">
        <f t="shared" si="0"/>
        <v>1</v>
      </c>
      <c r="J28" s="30" t="s">
        <v>69</v>
      </c>
      <c r="K28">
        <v>1</v>
      </c>
    </row>
    <row r="29" spans="1:11">
      <c r="A29" s="23" t="s">
        <v>48</v>
      </c>
      <c r="B29" s="7">
        <v>0</v>
      </c>
      <c r="C29" s="7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>
        <f t="shared" si="0"/>
        <v>1</v>
      </c>
      <c r="J29" s="30" t="s">
        <v>69</v>
      </c>
      <c r="K29">
        <v>1</v>
      </c>
    </row>
    <row r="30" spans="1:11">
      <c r="A30" s="23" t="s">
        <v>49</v>
      </c>
      <c r="B30" s="7">
        <v>0</v>
      </c>
      <c r="C30" s="7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>
        <f t="shared" si="0"/>
        <v>1</v>
      </c>
      <c r="J30" s="30" t="s">
        <v>69</v>
      </c>
      <c r="K30">
        <v>1</v>
      </c>
    </row>
    <row r="31" spans="1:11">
      <c r="A31" s="23" t="s">
        <v>50</v>
      </c>
      <c r="B31" s="7">
        <v>0</v>
      </c>
      <c r="C31" s="7">
        <v>0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>
        <f t="shared" si="0"/>
        <v>1</v>
      </c>
      <c r="J31" s="30" t="s">
        <v>69</v>
      </c>
      <c r="K31">
        <v>1</v>
      </c>
    </row>
    <row r="32" spans="1:11">
      <c r="A32" s="23" t="s">
        <v>51</v>
      </c>
      <c r="B32" s="7">
        <v>0</v>
      </c>
      <c r="C32" s="7">
        <v>1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>
        <f t="shared" si="0"/>
        <v>1</v>
      </c>
      <c r="J32" s="30" t="s">
        <v>69</v>
      </c>
      <c r="K32">
        <v>1</v>
      </c>
    </row>
    <row r="33" spans="1:11">
      <c r="A33" s="23" t="s">
        <v>52</v>
      </c>
      <c r="B33" s="7">
        <v>0</v>
      </c>
      <c r="C33" s="7">
        <v>0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>
        <f t="shared" si="0"/>
        <v>1</v>
      </c>
      <c r="J33" s="30" t="s">
        <v>69</v>
      </c>
      <c r="K33">
        <v>1</v>
      </c>
    </row>
    <row r="34" spans="1:11">
      <c r="A34" s="28" t="s">
        <v>53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>
        <f t="shared" si="0"/>
        <v>1</v>
      </c>
      <c r="J34" s="30" t="s">
        <v>69</v>
      </c>
      <c r="K34">
        <v>1</v>
      </c>
    </row>
    <row r="35" spans="1:11">
      <c r="A35" s="24" t="s">
        <v>54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1</v>
      </c>
      <c r="I35">
        <f t="shared" si="0"/>
        <v>1</v>
      </c>
      <c r="J35" s="30" t="s">
        <v>69</v>
      </c>
      <c r="K35">
        <v>1</v>
      </c>
    </row>
    <row r="36" spans="1:11" ht="15.75" customHeight="1">
      <c r="A36" s="33" t="s">
        <v>61</v>
      </c>
      <c r="B36">
        <f>SUM(B25:B35)</f>
        <v>0</v>
      </c>
      <c r="C36">
        <f t="shared" ref="C36:H36" si="1">SUM(C25:C35)</f>
        <v>4</v>
      </c>
      <c r="D36">
        <f t="shared" si="1"/>
        <v>0</v>
      </c>
      <c r="E36">
        <f t="shared" si="1"/>
        <v>3</v>
      </c>
      <c r="F36">
        <f t="shared" si="1"/>
        <v>0</v>
      </c>
      <c r="G36">
        <f t="shared" si="1"/>
        <v>0</v>
      </c>
      <c r="H36">
        <f t="shared" si="1"/>
        <v>4</v>
      </c>
    </row>
    <row r="37" spans="1:11">
      <c r="B37" s="30" t="s">
        <v>26</v>
      </c>
      <c r="C37" s="30" t="s">
        <v>26</v>
      </c>
      <c r="D37" s="30" t="s">
        <v>26</v>
      </c>
      <c r="E37" s="30" t="s">
        <v>26</v>
      </c>
      <c r="F37" s="30" t="s">
        <v>26</v>
      </c>
      <c r="G37" s="30" t="s">
        <v>26</v>
      </c>
      <c r="H37" s="30" t="s">
        <v>26</v>
      </c>
    </row>
    <row r="38" spans="1:11">
      <c r="A38" t="s">
        <v>62</v>
      </c>
      <c r="B38">
        <f>11*B21</f>
        <v>0</v>
      </c>
      <c r="C38">
        <f t="shared" ref="C38:H38" si="2">11*C21</f>
        <v>11</v>
      </c>
      <c r="D38">
        <f t="shared" si="2"/>
        <v>0</v>
      </c>
      <c r="E38">
        <f t="shared" si="2"/>
        <v>11</v>
      </c>
      <c r="F38">
        <f t="shared" si="2"/>
        <v>0</v>
      </c>
      <c r="G38">
        <f t="shared" si="2"/>
        <v>0</v>
      </c>
      <c r="H38">
        <f t="shared" si="2"/>
        <v>11</v>
      </c>
    </row>
    <row r="39" spans="1:11">
      <c r="A39" s="23"/>
    </row>
    <row r="40" spans="1:11">
      <c r="A40" s="32" t="s">
        <v>63</v>
      </c>
      <c r="B40" s="32"/>
      <c r="C40" s="32"/>
      <c r="D40" s="32"/>
      <c r="E40" s="32"/>
      <c r="F40" s="32"/>
      <c r="G40" s="32"/>
      <c r="H40" s="32"/>
    </row>
    <row r="41" spans="1:11">
      <c r="A41" s="22"/>
      <c r="B41" s="25" t="s">
        <v>68</v>
      </c>
      <c r="C41" s="25" t="s">
        <v>65</v>
      </c>
    </row>
    <row r="42" spans="1:11">
      <c r="A42" s="24" t="s">
        <v>44</v>
      </c>
      <c r="B42" s="34">
        <v>885</v>
      </c>
      <c r="C42">
        <f>B42*SUMPRODUCT(B7:H7,B25:H25)/1000</f>
        <v>405.33</v>
      </c>
    </row>
    <row r="43" spans="1:11">
      <c r="A43" s="24" t="s">
        <v>45</v>
      </c>
      <c r="B43" s="34">
        <v>760</v>
      </c>
      <c r="C43">
        <f t="shared" ref="C43:C52" si="3">B43*SUMPRODUCT(B8:H8,B26:H26)/1000</f>
        <v>387.6</v>
      </c>
    </row>
    <row r="44" spans="1:11">
      <c r="A44" s="23" t="s">
        <v>46</v>
      </c>
      <c r="B44" s="34">
        <v>1124</v>
      </c>
      <c r="C44">
        <f t="shared" si="3"/>
        <v>268.63600000000002</v>
      </c>
    </row>
    <row r="45" spans="1:11">
      <c r="A45" s="23" t="s">
        <v>47</v>
      </c>
      <c r="B45" s="34">
        <v>708</v>
      </c>
      <c r="C45">
        <f t="shared" si="3"/>
        <v>429.048</v>
      </c>
    </row>
    <row r="46" spans="1:11">
      <c r="A46" s="23" t="s">
        <v>48</v>
      </c>
      <c r="B46" s="34">
        <v>1224</v>
      </c>
      <c r="C46">
        <f t="shared" si="3"/>
        <v>1894.752</v>
      </c>
    </row>
    <row r="47" spans="1:11">
      <c r="A47" s="23" t="s">
        <v>49</v>
      </c>
      <c r="B47" s="34">
        <v>1152</v>
      </c>
      <c r="C47">
        <f t="shared" si="3"/>
        <v>1369.7280000000001</v>
      </c>
    </row>
    <row r="48" spans="1:11">
      <c r="A48" s="23" t="s">
        <v>50</v>
      </c>
      <c r="B48" s="34">
        <v>1560</v>
      </c>
      <c r="C48">
        <f t="shared" si="3"/>
        <v>581.88</v>
      </c>
    </row>
    <row r="49" spans="1:3">
      <c r="A49" s="23" t="s">
        <v>51</v>
      </c>
      <c r="B49" s="34">
        <v>1222</v>
      </c>
      <c r="C49">
        <f t="shared" si="3"/>
        <v>1437.0719999999999</v>
      </c>
    </row>
    <row r="50" spans="1:3">
      <c r="A50" s="23" t="s">
        <v>52</v>
      </c>
      <c r="B50" s="34">
        <v>856</v>
      </c>
      <c r="C50">
        <f t="shared" si="3"/>
        <v>184.04</v>
      </c>
    </row>
    <row r="51" spans="1:3">
      <c r="A51" s="28" t="s">
        <v>53</v>
      </c>
      <c r="B51" s="34">
        <v>1443</v>
      </c>
      <c r="C51">
        <f t="shared" si="3"/>
        <v>2613.2730000000001</v>
      </c>
    </row>
    <row r="52" spans="1:3">
      <c r="A52" s="24" t="s">
        <v>54</v>
      </c>
      <c r="B52" s="34">
        <v>612</v>
      </c>
      <c r="C52">
        <f t="shared" si="3"/>
        <v>1124.2439999999999</v>
      </c>
    </row>
    <row r="53" spans="1:3">
      <c r="A53" s="24"/>
    </row>
    <row r="54" spans="1:3">
      <c r="A54" s="32" t="s">
        <v>64</v>
      </c>
      <c r="B54" s="32"/>
      <c r="C54" s="32"/>
    </row>
    <row r="55" spans="1:3">
      <c r="A55" s="23" t="s">
        <v>65</v>
      </c>
      <c r="B55" s="8">
        <f>SUM(C42:C52)</f>
        <v>10695.603000000001</v>
      </c>
    </row>
    <row r="56" spans="1:3">
      <c r="A56" s="23"/>
    </row>
    <row r="57" spans="1:3">
      <c r="A57" s="23"/>
    </row>
    <row r="58" spans="1:3">
      <c r="A58" s="23"/>
    </row>
    <row r="59" spans="1:3">
      <c r="A59" s="23"/>
    </row>
    <row r="60" spans="1:3">
      <c r="A60" s="23"/>
    </row>
  </sheetData>
  <mergeCells count="6">
    <mergeCell ref="A54:C54"/>
    <mergeCell ref="A40:H40"/>
    <mergeCell ref="A23:G23"/>
    <mergeCell ref="A19:B19"/>
    <mergeCell ref="A5:G5"/>
    <mergeCell ref="A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Ch6_Q11</vt:lpstr>
      <vt:lpstr>Ch6_Q12</vt:lpstr>
      <vt:lpstr>Ch6_Q28</vt:lpstr>
      <vt:lpstr>Assignments</vt:lpstr>
      <vt:lpstr>Available</vt:lpstr>
      <vt:lpstr>Ch6_Q12!ChartData</vt:lpstr>
      <vt:lpstr>Cloth_unit</vt:lpstr>
      <vt:lpstr>Effective_capacity</vt:lpstr>
      <vt:lpstr>Fixed_cost</vt:lpstr>
      <vt:lpstr>Include_service_center</vt:lpstr>
      <vt:lpstr>Ch6_Q12!InputValues</vt:lpstr>
      <vt:lpstr>Labor_hour_unit</vt:lpstr>
      <vt:lpstr>Logical_capacity</vt:lpstr>
      <vt:lpstr>Max_centers</vt:lpstr>
      <vt:lpstr>Number_seviced_by</vt:lpstr>
      <vt:lpstr>Ch6_Q12!OutputAddresses</vt:lpstr>
      <vt:lpstr>Ch6_Q12!OutputValues</vt:lpstr>
      <vt:lpstr>Profit</vt:lpstr>
      <vt:lpstr>Rent_equipment</vt:lpstr>
      <vt:lpstr>Resource_used</vt:lpstr>
      <vt:lpstr>Sell_price</vt:lpstr>
      <vt:lpstr>Service_centers</vt:lpstr>
      <vt:lpstr>Total_assignments</vt:lpstr>
      <vt:lpstr>Total_distance</vt:lpstr>
      <vt:lpstr>units_produced</vt:lpstr>
      <vt:lpstr>Variable_cost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yingjunpan</dc:creator>
  <cp:lastModifiedBy>yingjunpan</cp:lastModifiedBy>
  <dcterms:created xsi:type="dcterms:W3CDTF">2017-03-06T04:08:24Z</dcterms:created>
  <dcterms:modified xsi:type="dcterms:W3CDTF">2017-03-09T22:57:48Z</dcterms:modified>
</cp:coreProperties>
</file>