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hD_at_UCD\post-doc\PAPER\PAPER_2\"/>
    </mc:Choice>
  </mc:AlternateContent>
  <xr:revisionPtr revIDLastSave="0" documentId="13_ncr:1_{1BC8873A-1852-4D4B-9622-5D7EB667AD86}" xr6:coauthVersionLast="47" xr6:coauthVersionMax="47" xr10:uidLastSave="{00000000-0000-0000-0000-000000000000}"/>
  <bookViews>
    <workbookView xWindow="28680" yWindow="-120" windowWidth="29040" windowHeight="15840" activeTab="4" xr2:uid="{96384DB6-F121-4517-8168-FCAC4DE43661}"/>
  </bookViews>
  <sheets>
    <sheet name="Figure 2" sheetId="3" r:id="rId1"/>
    <sheet name="Figure 3" sheetId="4" r:id="rId2"/>
    <sheet name="Figure 5" sheetId="5" r:id="rId3"/>
    <sheet name="Figure 6" sheetId="6" r:id="rId4"/>
    <sheet name="Figures 7 &amp; 8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" i="5" l="1"/>
  <c r="N5" i="5"/>
  <c r="N6" i="5"/>
  <c r="N7" i="5"/>
  <c r="N3" i="5"/>
  <c r="M4" i="5"/>
  <c r="M5" i="5"/>
  <c r="M6" i="5"/>
  <c r="M7" i="5"/>
  <c r="M3" i="5"/>
  <c r="M20" i="4"/>
  <c r="M2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2" i="3"/>
  <c r="M3" i="3"/>
  <c r="M4" i="3"/>
  <c r="M5" i="3"/>
  <c r="M6" i="3"/>
  <c r="M8" i="3"/>
  <c r="M9" i="3"/>
  <c r="M10" i="3"/>
  <c r="M11" i="3"/>
  <c r="M12" i="3"/>
  <c r="M14" i="3"/>
  <c r="M15" i="3"/>
  <c r="M16" i="3"/>
  <c r="M17" i="3"/>
  <c r="M18" i="3"/>
  <c r="M20" i="3"/>
  <c r="M21" i="3"/>
  <c r="M22" i="3"/>
  <c r="M23" i="3"/>
  <c r="M24" i="3"/>
  <c r="M26" i="3"/>
  <c r="M27" i="3"/>
  <c r="M28" i="3"/>
  <c r="M29" i="3"/>
  <c r="M30" i="3"/>
  <c r="M26" i="4"/>
  <c r="M14" i="4"/>
  <c r="M8" i="4"/>
  <c r="M1" i="4"/>
  <c r="M2" i="6" l="1"/>
  <c r="L2" i="4"/>
  <c r="V18" i="7"/>
  <c r="Q18" i="7"/>
  <c r="L18" i="7"/>
  <c r="F18" i="7"/>
  <c r="V17" i="7"/>
  <c r="Q17" i="7"/>
  <c r="L17" i="7"/>
  <c r="F17" i="7"/>
  <c r="V16" i="7"/>
  <c r="Q16" i="7"/>
  <c r="L16" i="7"/>
  <c r="F16" i="7"/>
  <c r="V15" i="7"/>
  <c r="Q15" i="7"/>
  <c r="L15" i="7"/>
  <c r="F15" i="7"/>
  <c r="V14" i="7"/>
  <c r="Q14" i="7"/>
  <c r="L14" i="7"/>
  <c r="F14" i="7"/>
  <c r="V12" i="7"/>
  <c r="Q12" i="7"/>
  <c r="L12" i="7"/>
  <c r="F12" i="7"/>
  <c r="V11" i="7"/>
  <c r="Q11" i="7"/>
  <c r="L11" i="7"/>
  <c r="F11" i="7"/>
  <c r="V10" i="7"/>
  <c r="Q10" i="7"/>
  <c r="L10" i="7"/>
  <c r="F10" i="7"/>
  <c r="V9" i="7"/>
  <c r="Q9" i="7"/>
  <c r="L9" i="7"/>
  <c r="F9" i="7"/>
  <c r="V8" i="7"/>
  <c r="Q8" i="7"/>
  <c r="L8" i="7"/>
  <c r="F8" i="7"/>
  <c r="V7" i="7"/>
  <c r="Q7" i="7"/>
  <c r="L7" i="7"/>
  <c r="F7" i="7"/>
  <c r="V6" i="7"/>
  <c r="Q6" i="7"/>
  <c r="L6" i="7"/>
  <c r="F6" i="7"/>
  <c r="V5" i="7"/>
  <c r="Q5" i="7"/>
  <c r="L5" i="7"/>
  <c r="F5" i="7"/>
  <c r="V4" i="7"/>
  <c r="Q4" i="7"/>
  <c r="L4" i="7"/>
  <c r="F4" i="7"/>
  <c r="V3" i="7"/>
  <c r="Q3" i="7"/>
  <c r="L3" i="7"/>
  <c r="F3" i="7"/>
  <c r="M18" i="6"/>
  <c r="L18" i="6"/>
  <c r="H18" i="6"/>
  <c r="G18" i="6"/>
  <c r="M17" i="6"/>
  <c r="L17" i="6"/>
  <c r="H17" i="6"/>
  <c r="G17" i="6"/>
  <c r="M16" i="6"/>
  <c r="L16" i="6"/>
  <c r="H16" i="6"/>
  <c r="G16" i="6"/>
  <c r="M15" i="6"/>
  <c r="L15" i="6"/>
  <c r="H15" i="6"/>
  <c r="G15" i="6"/>
  <c r="M14" i="6"/>
  <c r="L14" i="6"/>
  <c r="H14" i="6"/>
  <c r="G14" i="6"/>
  <c r="M12" i="6"/>
  <c r="M11" i="6"/>
  <c r="M10" i="6"/>
  <c r="M9" i="6"/>
  <c r="M8" i="6"/>
  <c r="M6" i="6"/>
  <c r="M5" i="6"/>
  <c r="M4" i="6"/>
  <c r="M3" i="6"/>
  <c r="I7" i="5" l="1"/>
  <c r="L7" i="5" s="1"/>
  <c r="H7" i="5"/>
  <c r="G7" i="5"/>
  <c r="I6" i="5"/>
  <c r="L6" i="5" s="1"/>
  <c r="H6" i="5"/>
  <c r="G6" i="5"/>
  <c r="I5" i="5"/>
  <c r="L5" i="5" s="1"/>
  <c r="H5" i="5"/>
  <c r="G5" i="5"/>
  <c r="I4" i="5"/>
  <c r="L4" i="5" s="1"/>
  <c r="H4" i="5"/>
  <c r="G4" i="5"/>
  <c r="I3" i="5"/>
  <c r="L3" i="5" s="1"/>
  <c r="H3" i="5"/>
  <c r="G3" i="5"/>
  <c r="L30" i="4"/>
  <c r="I30" i="4"/>
  <c r="H30" i="4"/>
  <c r="G30" i="4"/>
  <c r="L29" i="4"/>
  <c r="I29" i="4"/>
  <c r="H29" i="4"/>
  <c r="G29" i="4"/>
  <c r="L28" i="4"/>
  <c r="I28" i="4"/>
  <c r="H28" i="4"/>
  <c r="G28" i="4"/>
  <c r="L27" i="4"/>
  <c r="I27" i="4"/>
  <c r="H27" i="4"/>
  <c r="G27" i="4"/>
  <c r="L26" i="4"/>
  <c r="I26" i="4"/>
  <c r="H26" i="4"/>
  <c r="G26" i="4"/>
  <c r="L24" i="4"/>
  <c r="I24" i="4"/>
  <c r="H24" i="4"/>
  <c r="G24" i="4"/>
  <c r="L23" i="4"/>
  <c r="I23" i="4"/>
  <c r="H23" i="4"/>
  <c r="G23" i="4"/>
  <c r="L22" i="4"/>
  <c r="I22" i="4"/>
  <c r="H22" i="4"/>
  <c r="G22" i="4"/>
  <c r="L21" i="4"/>
  <c r="I21" i="4"/>
  <c r="H21" i="4"/>
  <c r="G21" i="4"/>
  <c r="L20" i="4"/>
  <c r="I20" i="4"/>
  <c r="H20" i="4"/>
  <c r="G20" i="4"/>
  <c r="L18" i="4"/>
  <c r="I18" i="4"/>
  <c r="H18" i="4"/>
  <c r="G18" i="4"/>
  <c r="L17" i="4"/>
  <c r="I17" i="4"/>
  <c r="H17" i="4"/>
  <c r="G17" i="4"/>
  <c r="L16" i="4"/>
  <c r="I16" i="4"/>
  <c r="H16" i="4"/>
  <c r="G16" i="4"/>
  <c r="L15" i="4"/>
  <c r="I15" i="4"/>
  <c r="H15" i="4"/>
  <c r="G15" i="4"/>
  <c r="L14" i="4"/>
  <c r="I14" i="4"/>
  <c r="H14" i="4"/>
  <c r="G14" i="4"/>
  <c r="L12" i="4"/>
  <c r="I12" i="4"/>
  <c r="H12" i="4"/>
  <c r="G12" i="4"/>
  <c r="L11" i="4"/>
  <c r="I11" i="4"/>
  <c r="H11" i="4"/>
  <c r="G11" i="4"/>
  <c r="L10" i="4"/>
  <c r="I10" i="4"/>
  <c r="H10" i="4"/>
  <c r="G10" i="4"/>
  <c r="L9" i="4"/>
  <c r="I9" i="4"/>
  <c r="H9" i="4"/>
  <c r="G9" i="4"/>
  <c r="L8" i="4"/>
  <c r="I8" i="4"/>
  <c r="H8" i="4"/>
  <c r="G8" i="4"/>
  <c r="I6" i="4"/>
  <c r="L6" i="4" s="1"/>
  <c r="H6" i="4"/>
  <c r="G6" i="4"/>
  <c r="I5" i="4"/>
  <c r="L5" i="4" s="1"/>
  <c r="H5" i="4"/>
  <c r="G5" i="4"/>
  <c r="I4" i="4"/>
  <c r="L4" i="4" s="1"/>
  <c r="H4" i="4"/>
  <c r="G4" i="4"/>
  <c r="I3" i="4"/>
  <c r="L3" i="4" s="1"/>
  <c r="H3" i="4"/>
  <c r="G3" i="4"/>
  <c r="I2" i="4"/>
  <c r="H2" i="4"/>
  <c r="G2" i="4"/>
  <c r="L30" i="3"/>
  <c r="I30" i="3"/>
  <c r="H30" i="3"/>
  <c r="G30" i="3"/>
  <c r="L29" i="3"/>
  <c r="I29" i="3"/>
  <c r="H29" i="3"/>
  <c r="G29" i="3"/>
  <c r="L28" i="3"/>
  <c r="I28" i="3"/>
  <c r="H28" i="3"/>
  <c r="G28" i="3"/>
  <c r="L27" i="3"/>
  <c r="I27" i="3"/>
  <c r="H27" i="3"/>
  <c r="G27" i="3"/>
  <c r="L26" i="3"/>
  <c r="I26" i="3"/>
  <c r="H26" i="3"/>
  <c r="G26" i="3"/>
  <c r="L24" i="3"/>
  <c r="I24" i="3"/>
  <c r="H24" i="3"/>
  <c r="G24" i="3"/>
  <c r="L23" i="3"/>
  <c r="I23" i="3"/>
  <c r="H23" i="3"/>
  <c r="G23" i="3"/>
  <c r="L22" i="3"/>
  <c r="I22" i="3"/>
  <c r="H22" i="3"/>
  <c r="G22" i="3"/>
  <c r="L21" i="3"/>
  <c r="I21" i="3"/>
  <c r="H21" i="3"/>
  <c r="G21" i="3"/>
  <c r="L20" i="3"/>
  <c r="I20" i="3"/>
  <c r="H20" i="3"/>
  <c r="G20" i="3"/>
  <c r="L18" i="3"/>
  <c r="I18" i="3"/>
  <c r="H18" i="3"/>
  <c r="G18" i="3"/>
  <c r="L17" i="3"/>
  <c r="I17" i="3"/>
  <c r="H17" i="3"/>
  <c r="G17" i="3"/>
  <c r="L16" i="3"/>
  <c r="I16" i="3"/>
  <c r="H16" i="3"/>
  <c r="G16" i="3"/>
  <c r="L15" i="3"/>
  <c r="I15" i="3"/>
  <c r="H15" i="3"/>
  <c r="G15" i="3"/>
  <c r="L14" i="3"/>
  <c r="I14" i="3"/>
  <c r="H14" i="3"/>
  <c r="G14" i="3"/>
  <c r="L12" i="3"/>
  <c r="I12" i="3"/>
  <c r="H12" i="3"/>
  <c r="G12" i="3"/>
  <c r="L11" i="3"/>
  <c r="I11" i="3"/>
  <c r="H11" i="3"/>
  <c r="G11" i="3"/>
  <c r="L10" i="3"/>
  <c r="I10" i="3"/>
  <c r="H10" i="3"/>
  <c r="G10" i="3"/>
  <c r="L9" i="3"/>
  <c r="I9" i="3"/>
  <c r="H9" i="3"/>
  <c r="G9" i="3"/>
  <c r="L8" i="3"/>
  <c r="I8" i="3"/>
  <c r="H8" i="3"/>
  <c r="G8" i="3"/>
  <c r="I6" i="3"/>
  <c r="L6" i="3" s="1"/>
  <c r="H6" i="3"/>
  <c r="G6" i="3"/>
  <c r="I5" i="3"/>
  <c r="L5" i="3" s="1"/>
  <c r="H5" i="3"/>
  <c r="G5" i="3"/>
  <c r="I4" i="3"/>
  <c r="L4" i="3" s="1"/>
  <c r="H4" i="3"/>
  <c r="G4" i="3"/>
  <c r="I3" i="3"/>
  <c r="L3" i="3" s="1"/>
  <c r="H3" i="3"/>
  <c r="G3" i="3"/>
  <c r="I2" i="3"/>
  <c r="L2" i="3" s="1"/>
  <c r="H2" i="3"/>
  <c r="G2" i="3"/>
</calcChain>
</file>

<file path=xl/sharedStrings.xml><?xml version="1.0" encoding="utf-8"?>
<sst xmlns="http://schemas.openxmlformats.org/spreadsheetml/2006/main" count="80" uniqueCount="26">
  <si>
    <t>pumping</t>
  </si>
  <si>
    <t>Cgw\event</t>
  </si>
  <si>
    <t>Xp</t>
  </si>
  <si>
    <t>Xa</t>
  </si>
  <si>
    <t>Xr</t>
  </si>
  <si>
    <t>Wpump</t>
  </si>
  <si>
    <t>awP</t>
  </si>
  <si>
    <t>awA</t>
  </si>
  <si>
    <t>sw</t>
  </si>
  <si>
    <t>EC</t>
  </si>
  <si>
    <t>Critical EC</t>
  </si>
  <si>
    <t>irr</t>
  </si>
  <si>
    <t>AR</t>
  </si>
  <si>
    <t>No-overdraft (1,382 M$)</t>
  </si>
  <si>
    <t>Restoring 1 MAF (1,437 M$)</t>
  </si>
  <si>
    <t>Restoring 2 MAF (1,347 M$)</t>
  </si>
  <si>
    <t>Cgw=500</t>
  </si>
  <si>
    <t>Cgw=3000</t>
  </si>
  <si>
    <t>Cgw = 4500</t>
  </si>
  <si>
    <t>Cgw=6000</t>
  </si>
  <si>
    <t>Wp</t>
  </si>
  <si>
    <t>Event</t>
  </si>
  <si>
    <t>total irr</t>
  </si>
  <si>
    <t>Pumping 1 MAF in 10 years w/ groundwater salinity of 3,000 mg/L</t>
  </si>
  <si>
    <t>Irrigation water salt concentration</t>
  </si>
  <si>
    <t>Critical threshold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</si>
</sst>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Fill="1" applyBorder="1"/>
    <xf numFmtId="0" fontId="1" fillId="0" borderId="0" xfId="0" applyFont="1" applyFill="1" applyBorder="1" applyAlignment="1">
      <alignment vertical="center"/>
    </xf>
    <xf numFmtId="4" fontId="0" fillId="0" borderId="0" xfId="0" applyNumberFormat="1" applyFill="1" applyBorder="1"/>
    <xf numFmtId="3" fontId="2" fillId="0" borderId="0" xfId="0" applyNumberFormat="1" applyFont="1" applyFill="1" applyBorder="1" applyAlignment="1">
      <alignment vertical="center"/>
    </xf>
    <xf numFmtId="0" fontId="1" fillId="0" borderId="0" xfId="0" applyFont="1" applyFill="1" applyBorder="1" applyAlignment="1">
      <alignment horizontal="right" vertical="center" wrapText="1"/>
    </xf>
    <xf numFmtId="2" fontId="1" fillId="0" borderId="0" xfId="0" applyNumberFormat="1" applyFont="1" applyFill="1" applyBorder="1" applyAlignment="1">
      <alignment horizontal="right" vertical="center"/>
    </xf>
    <xf numFmtId="2" fontId="0" fillId="0" borderId="0" xfId="0" applyNumberFormat="1" applyFill="1" applyBorder="1"/>
    <xf numFmtId="3" fontId="1" fillId="0" borderId="0" xfId="0" applyNumberFormat="1" applyFont="1" applyFill="1" applyBorder="1" applyAlignment="1">
      <alignment horizontal="right" vertical="center" wrapText="1"/>
    </xf>
    <xf numFmtId="3" fontId="0" fillId="0" borderId="0" xfId="0" applyNumberFormat="1" applyFill="1" applyBorder="1"/>
    <xf numFmtId="1" fontId="0" fillId="0" borderId="0" xfId="0" applyNumberFormat="1" applyFill="1" applyBorder="1"/>
    <xf numFmtId="3" fontId="0" fillId="2" borderId="0" xfId="0" applyNumberFormat="1" applyFill="1" applyBorder="1"/>
    <xf numFmtId="3" fontId="1" fillId="0" borderId="0" xfId="0" applyNumberFormat="1" applyFont="1" applyFill="1" applyBorder="1" applyAlignment="1">
      <alignment vertical="center"/>
    </xf>
    <xf numFmtId="3" fontId="1" fillId="2" borderId="0" xfId="0" applyNumberFormat="1" applyFont="1" applyFill="1" applyBorder="1" applyAlignment="1">
      <alignment vertical="center"/>
    </xf>
    <xf numFmtId="3" fontId="2" fillId="0" borderId="0" xfId="0" applyNumberFormat="1" applyFont="1" applyFill="1" applyBorder="1" applyAlignment="1">
      <alignment horizontal="right" vertical="center" wrapText="1"/>
    </xf>
    <xf numFmtId="2" fontId="1" fillId="0" borderId="0" xfId="0" applyNumberFormat="1" applyFont="1" applyFill="1" applyBorder="1" applyAlignment="1">
      <alignment vertical="center" wrapText="1"/>
    </xf>
    <xf numFmtId="0" fontId="1" fillId="0" borderId="0" xfId="0" applyFont="1" applyFill="1" applyBorder="1" applyAlignment="1">
      <alignment vertical="center" wrapText="1"/>
    </xf>
    <xf numFmtId="0" fontId="0" fillId="0" borderId="0" xfId="0" applyFill="1" applyBorder="1" applyAlignment="1">
      <alignment vertical="center" wrapText="1"/>
    </xf>
    <xf numFmtId="3" fontId="1" fillId="0" borderId="0" xfId="0" applyNumberFormat="1" applyFont="1" applyFill="1" applyBorder="1" applyAlignment="1">
      <alignment vertical="center" wrapText="1"/>
    </xf>
    <xf numFmtId="3" fontId="0" fillId="0" borderId="0" xfId="0" applyNumberFormat="1" applyFill="1" applyBorder="1" applyAlignment="1">
      <alignment horizontal="center"/>
    </xf>
    <xf numFmtId="3" fontId="0" fillId="0" borderId="0" xfId="0" applyNumberFormat="1" applyFill="1" applyBorder="1" applyAlignment="1">
      <alignment horizontal="center" vertical="center"/>
    </xf>
    <xf numFmtId="3" fontId="0" fillId="0" borderId="0" xfId="0" applyNumberFormat="1" applyFill="1" applyBorder="1" applyAlignment="1">
      <alignment horizontal="center" vertical="center" wrapText="1"/>
    </xf>
    <xf numFmtId="3" fontId="0" fillId="0" borderId="0" xfId="0" applyNumberFormat="1" applyFill="1" applyBorder="1" applyAlignment="1">
      <alignment horizontal="center"/>
    </xf>
    <xf numFmtId="0" fontId="1" fillId="2" borderId="0" xfId="0" applyFont="1" applyFill="1" applyBorder="1" applyAlignment="1">
      <alignment vertical="center"/>
    </xf>
    <xf numFmtId="4" fontId="0" fillId="2" borderId="0" xfId="0" applyNumberFormat="1" applyFill="1" applyBorder="1"/>
    <xf numFmtId="0" fontId="0" fillId="2" borderId="0" xfId="0" applyFill="1" applyBorder="1"/>
    <xf numFmtId="3" fontId="2" fillId="2" borderId="0" xfId="0" applyNumberFormat="1" applyFont="1" applyFill="1" applyBorder="1" applyAlignment="1">
      <alignment vertical="center"/>
    </xf>
    <xf numFmtId="3" fontId="1" fillId="2" borderId="0" xfId="0" applyNumberFormat="1" applyFont="1" applyFill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275385533952056"/>
          <c:y val="3.4741409024012605E-2"/>
          <c:w val="0.78886109665981552"/>
          <c:h val="0.77228088168075804"/>
        </c:manualLayout>
      </c:layout>
      <c:barChart>
        <c:barDir val="col"/>
        <c:grouping val="clustered"/>
        <c:varyColors val="0"/>
        <c:ser>
          <c:idx val="2"/>
          <c:order val="2"/>
          <c:tx>
            <c:v>Pumping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CE7-42B9-8DB6-E52D83721B8F}"/>
              </c:ext>
            </c:extLst>
          </c:dPt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6CE7-42B9-8DB6-E52D83721B8F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6CE7-42B9-8DB6-E52D83721B8F}"/>
              </c:ext>
            </c:extLst>
          </c:dPt>
          <c:dPt>
            <c:idx val="6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6CE7-42B9-8DB6-E52D83721B8F}"/>
              </c:ext>
            </c:extLst>
          </c:dPt>
          <c:dPt>
            <c:idx val="7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6CE7-42B9-8DB6-E52D83721B8F}"/>
              </c:ext>
            </c:extLst>
          </c:dPt>
          <c:dPt>
            <c:idx val="8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6CE7-42B9-8DB6-E52D83721B8F}"/>
              </c:ext>
            </c:extLst>
          </c:dPt>
          <c:dPt>
            <c:idx val="1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CE7-42B9-8DB6-E52D83721B8F}"/>
              </c:ext>
            </c:extLst>
          </c:dPt>
          <c:dPt>
            <c:idx val="1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6CE7-42B9-8DB6-E52D83721B8F}"/>
              </c:ext>
            </c:extLst>
          </c:dPt>
          <c:dPt>
            <c:idx val="14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6CE7-42B9-8DB6-E52D83721B8F}"/>
              </c:ext>
            </c:extLst>
          </c:dPt>
          <c:dPt>
            <c:idx val="15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6CE7-42B9-8DB6-E52D83721B8F}"/>
              </c:ext>
            </c:extLst>
          </c:dPt>
          <c:dPt>
            <c:idx val="16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6CE7-42B9-8DB6-E52D83721B8F}"/>
              </c:ext>
            </c:extLst>
          </c:dPt>
          <c:dPt>
            <c:idx val="18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6CE7-42B9-8DB6-E52D83721B8F}"/>
              </c:ext>
            </c:extLst>
          </c:dPt>
          <c:dPt>
            <c:idx val="1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6CE7-42B9-8DB6-E52D83721B8F}"/>
              </c:ext>
            </c:extLst>
          </c:dPt>
          <c:dPt>
            <c:idx val="2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6CE7-42B9-8DB6-E52D83721B8F}"/>
              </c:ext>
            </c:extLst>
          </c:dPt>
          <c:dPt>
            <c:idx val="21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6CE7-42B9-8DB6-E52D83721B8F}"/>
              </c:ext>
            </c:extLst>
          </c:dPt>
          <c:dPt>
            <c:idx val="22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6CE7-42B9-8DB6-E52D83721B8F}"/>
              </c:ext>
            </c:extLst>
          </c:dPt>
          <c:dPt>
            <c:idx val="2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6CE7-42B9-8DB6-E52D83721B8F}"/>
              </c:ext>
            </c:extLst>
          </c:dPt>
          <c:dPt>
            <c:idx val="25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6CE7-42B9-8DB6-E52D83721B8F}"/>
              </c:ext>
            </c:extLst>
          </c:dPt>
          <c:dPt>
            <c:idx val="26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6CE7-42B9-8DB6-E52D83721B8F}"/>
              </c:ext>
            </c:extLst>
          </c:dPt>
          <c:dPt>
            <c:idx val="27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6CE7-42B9-8DB6-E52D83721B8F}"/>
              </c:ext>
            </c:extLst>
          </c:dPt>
          <c:dPt>
            <c:idx val="28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6CE7-42B9-8DB6-E52D83721B8F}"/>
              </c:ext>
            </c:extLst>
          </c:dPt>
          <c:val>
            <c:numRef>
              <c:f>'Figure 2'!$F$2:$F$30</c:f>
              <c:numCache>
                <c:formatCode>#,##0</c:formatCode>
                <c:ptCount val="29"/>
                <c:pt idx="0">
                  <c:v>314970.50857929961</c:v>
                </c:pt>
                <c:pt idx="1">
                  <c:v>176251.27717534959</c:v>
                </c:pt>
                <c:pt idx="2">
                  <c:v>36992.503461449531</c:v>
                </c:pt>
                <c:pt idx="3">
                  <c:v>0</c:v>
                </c:pt>
                <c:pt idx="4">
                  <c:v>0</c:v>
                </c:pt>
                <c:pt idx="6">
                  <c:v>257643.09490953022</c:v>
                </c:pt>
                <c:pt idx="7">
                  <c:v>204914.98401001451</c:v>
                </c:pt>
                <c:pt idx="8">
                  <c:v>65656.210296114485</c:v>
                </c:pt>
                <c:pt idx="9">
                  <c:v>0</c:v>
                </c:pt>
                <c:pt idx="10">
                  <c:v>0</c:v>
                </c:pt>
                <c:pt idx="12">
                  <c:v>68199.660979149485</c:v>
                </c:pt>
                <c:pt idx="13">
                  <c:v>106279.09614760205</c:v>
                </c:pt>
                <c:pt idx="14">
                  <c:v>144507.28968286025</c:v>
                </c:pt>
                <c:pt idx="15">
                  <c:v>196484.72095625932</c:v>
                </c:pt>
                <c:pt idx="16">
                  <c:v>12743.52145018643</c:v>
                </c:pt>
                <c:pt idx="18">
                  <c:v>56808.393559010045</c:v>
                </c:pt>
                <c:pt idx="19">
                  <c:v>61245.749704210531</c:v>
                </c:pt>
                <c:pt idx="20">
                  <c:v>83275.410590057334</c:v>
                </c:pt>
                <c:pt idx="21">
                  <c:v>113228.9770261246</c:v>
                </c:pt>
                <c:pt idx="22">
                  <c:v>176451.90699952975</c:v>
                </c:pt>
                <c:pt idx="24">
                  <c:v>56808.200736575789</c:v>
                </c:pt>
                <c:pt idx="25">
                  <c:v>43017.864298823166</c:v>
                </c:pt>
                <c:pt idx="26">
                  <c:v>58491.069970839417</c:v>
                </c:pt>
                <c:pt idx="27">
                  <c:v>79529.891375424311</c:v>
                </c:pt>
                <c:pt idx="28">
                  <c:v>212082.56578264845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BF-4971-A3D6-FDD37860BE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27586504"/>
        <c:axId val="627579944"/>
      </c:barChart>
      <c:lineChart>
        <c:grouping val="standard"/>
        <c:varyColors val="0"/>
        <c:ser>
          <c:idx val="0"/>
          <c:order val="0"/>
          <c:tx>
            <c:v>EC of irrigation water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6"/>
              </a:solidFill>
              <a:ln w="9525">
                <a:noFill/>
              </a:ln>
              <a:effectLst/>
            </c:spPr>
          </c:marker>
          <c:cat>
            <c:multiLvlStrRef>
              <c:f>'Figure 2'!$A$2:$B$30</c:f>
              <c:multiLvlStrCache>
                <c:ptCount val="29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6">
                    <c:v>1</c:v>
                  </c:pt>
                  <c:pt idx="7">
                    <c:v>2</c:v>
                  </c:pt>
                  <c:pt idx="8">
                    <c:v>3</c:v>
                  </c:pt>
                  <c:pt idx="9">
                    <c:v>4</c:v>
                  </c:pt>
                  <c:pt idx="10">
                    <c:v>5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5</c:v>
                  </c:pt>
                  <c:pt idx="18">
                    <c:v>1</c:v>
                  </c:pt>
                  <c:pt idx="19">
                    <c:v>2</c:v>
                  </c:pt>
                  <c:pt idx="20">
                    <c:v>3</c:v>
                  </c:pt>
                  <c:pt idx="21">
                    <c:v>4</c:v>
                  </c:pt>
                  <c:pt idx="22">
                    <c:v>5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5</c:v>
                  </c:pt>
                </c:lvl>
                <c:lvl>
                  <c:pt idx="0">
                    <c:v>500</c:v>
                  </c:pt>
                  <c:pt idx="6">
                    <c:v>1,500</c:v>
                  </c:pt>
                  <c:pt idx="12">
                    <c:v>3,000</c:v>
                  </c:pt>
                  <c:pt idx="18">
                    <c:v>4,500</c:v>
                  </c:pt>
                  <c:pt idx="24">
                    <c:v>6,000</c:v>
                  </c:pt>
                </c:lvl>
              </c:multiLvlStrCache>
            </c:multiLvlStrRef>
          </c:cat>
          <c:val>
            <c:numRef>
              <c:f>'Figure 2'!$M$2:$M$30</c:f>
              <c:numCache>
                <c:formatCode>#,##0</c:formatCode>
                <c:ptCount val="29"/>
                <c:pt idx="0">
                  <c:v>455.90410508348066</c:v>
                </c:pt>
                <c:pt idx="1">
                  <c:v>431.28283331906835</c:v>
                </c:pt>
                <c:pt idx="2">
                  <c:v>406.5657982080225</c:v>
                </c:pt>
                <c:pt idx="3">
                  <c:v>399.99999999999994</c:v>
                </c:pt>
                <c:pt idx="4">
                  <c:v>400</c:v>
                </c:pt>
                <c:pt idx="6">
                  <c:v>959.99992863963575</c:v>
                </c:pt>
                <c:pt idx="7">
                  <c:v>780.7054245692716</c:v>
                </c:pt>
                <c:pt idx="8">
                  <c:v>521.98071086480456</c:v>
                </c:pt>
                <c:pt idx="9">
                  <c:v>399.99999999999994</c:v>
                </c:pt>
                <c:pt idx="10">
                  <c:v>400</c:v>
                </c:pt>
                <c:pt idx="12">
                  <c:v>960.00000325898441</c:v>
                </c:pt>
                <c:pt idx="13">
                  <c:v>959.99853921304305</c:v>
                </c:pt>
                <c:pt idx="14">
                  <c:v>959.99982221834546</c:v>
                </c:pt>
                <c:pt idx="15">
                  <c:v>959.99819690711206</c:v>
                </c:pt>
                <c:pt idx="16">
                  <c:v>429.36901637033782</c:v>
                </c:pt>
                <c:pt idx="18">
                  <c:v>1163.0283473234431</c:v>
                </c:pt>
                <c:pt idx="19">
                  <c:v>959.99972569796637</c:v>
                </c:pt>
                <c:pt idx="20">
                  <c:v>959.99993973588948</c:v>
                </c:pt>
                <c:pt idx="21">
                  <c:v>960.00012429955723</c:v>
                </c:pt>
                <c:pt idx="22">
                  <c:v>960.00200471597941</c:v>
                </c:pt>
                <c:pt idx="24">
                  <c:v>1442.1821806450507</c:v>
                </c:pt>
                <c:pt idx="25">
                  <c:v>959.99990495652696</c:v>
                </c:pt>
                <c:pt idx="26">
                  <c:v>960.0000041399461</c:v>
                </c:pt>
                <c:pt idx="27">
                  <c:v>960.00022243683452</c:v>
                </c:pt>
                <c:pt idx="28">
                  <c:v>1294.6568286968813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BF-4971-A3D6-FDD37860BE10}"/>
            </c:ext>
          </c:extLst>
        </c:ser>
        <c:ser>
          <c:idx val="1"/>
          <c:order val="1"/>
          <c:tx>
            <c:v>Critical EC</c:v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'Figure 2'!$A$2:$B$30</c:f>
              <c:multiLvlStrCache>
                <c:ptCount val="29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6">
                    <c:v>1</c:v>
                  </c:pt>
                  <c:pt idx="7">
                    <c:v>2</c:v>
                  </c:pt>
                  <c:pt idx="8">
                    <c:v>3</c:v>
                  </c:pt>
                  <c:pt idx="9">
                    <c:v>4</c:v>
                  </c:pt>
                  <c:pt idx="10">
                    <c:v>5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5</c:v>
                  </c:pt>
                  <c:pt idx="18">
                    <c:v>1</c:v>
                  </c:pt>
                  <c:pt idx="19">
                    <c:v>2</c:v>
                  </c:pt>
                  <c:pt idx="20">
                    <c:v>3</c:v>
                  </c:pt>
                  <c:pt idx="21">
                    <c:v>4</c:v>
                  </c:pt>
                  <c:pt idx="22">
                    <c:v>5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5</c:v>
                  </c:pt>
                </c:lvl>
                <c:lvl>
                  <c:pt idx="0">
                    <c:v>500</c:v>
                  </c:pt>
                  <c:pt idx="6">
                    <c:v>1,500</c:v>
                  </c:pt>
                  <c:pt idx="12">
                    <c:v>3,000</c:v>
                  </c:pt>
                  <c:pt idx="18">
                    <c:v>4,500</c:v>
                  </c:pt>
                  <c:pt idx="24">
                    <c:v>6,000</c:v>
                  </c:pt>
                </c:lvl>
              </c:multiLvlStrCache>
            </c:multiLvlStrRef>
          </c:cat>
          <c:val>
            <c:numRef>
              <c:f>'Figure 2'!$N$2:$N$30</c:f>
              <c:numCache>
                <c:formatCode>#,##0.00</c:formatCode>
                <c:ptCount val="29"/>
                <c:pt idx="0">
                  <c:v>960</c:v>
                </c:pt>
                <c:pt idx="1">
                  <c:v>960</c:v>
                </c:pt>
                <c:pt idx="2">
                  <c:v>960</c:v>
                </c:pt>
                <c:pt idx="3">
                  <c:v>960</c:v>
                </c:pt>
                <c:pt idx="4">
                  <c:v>960</c:v>
                </c:pt>
                <c:pt idx="5">
                  <c:v>960</c:v>
                </c:pt>
                <c:pt idx="6">
                  <c:v>960</c:v>
                </c:pt>
                <c:pt idx="7">
                  <c:v>960</c:v>
                </c:pt>
                <c:pt idx="8">
                  <c:v>960</c:v>
                </c:pt>
                <c:pt idx="9">
                  <c:v>960</c:v>
                </c:pt>
                <c:pt idx="10">
                  <c:v>960</c:v>
                </c:pt>
                <c:pt idx="11">
                  <c:v>960</c:v>
                </c:pt>
                <c:pt idx="12">
                  <c:v>960</c:v>
                </c:pt>
                <c:pt idx="13">
                  <c:v>960</c:v>
                </c:pt>
                <c:pt idx="14">
                  <c:v>960</c:v>
                </c:pt>
                <c:pt idx="15">
                  <c:v>960</c:v>
                </c:pt>
                <c:pt idx="16">
                  <c:v>960</c:v>
                </c:pt>
                <c:pt idx="17">
                  <c:v>960</c:v>
                </c:pt>
                <c:pt idx="18">
                  <c:v>960</c:v>
                </c:pt>
                <c:pt idx="19">
                  <c:v>960</c:v>
                </c:pt>
                <c:pt idx="20">
                  <c:v>960</c:v>
                </c:pt>
                <c:pt idx="21">
                  <c:v>960</c:v>
                </c:pt>
                <c:pt idx="22">
                  <c:v>960</c:v>
                </c:pt>
                <c:pt idx="23">
                  <c:v>960</c:v>
                </c:pt>
                <c:pt idx="24">
                  <c:v>960</c:v>
                </c:pt>
                <c:pt idx="25">
                  <c:v>960</c:v>
                </c:pt>
                <c:pt idx="26">
                  <c:v>960</c:v>
                </c:pt>
                <c:pt idx="27">
                  <c:v>960</c:v>
                </c:pt>
                <c:pt idx="28">
                  <c:v>960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BF-4971-A3D6-FDD37860BE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3984968"/>
        <c:axId val="603980376"/>
      </c:lineChart>
      <c:catAx>
        <c:axId val="603984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Groundwater salinity (mg/L)</a:t>
                </a:r>
              </a:p>
            </c:rich>
          </c:tx>
          <c:layout>
            <c:manualLayout>
              <c:xMode val="edge"/>
              <c:yMode val="edge"/>
              <c:x val="0.37020183337243084"/>
              <c:y val="0.936355736623572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980376"/>
        <c:crosses val="autoZero"/>
        <c:auto val="1"/>
        <c:lblAlgn val="ctr"/>
        <c:lblOffset val="100"/>
        <c:noMultiLvlLbl val="0"/>
      </c:catAx>
      <c:valAx>
        <c:axId val="603980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Irrigation water salinity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984968"/>
        <c:crosses val="autoZero"/>
        <c:crossBetween val="between"/>
      </c:valAx>
      <c:valAx>
        <c:axId val="627579944"/>
        <c:scaling>
          <c:orientation val="minMax"/>
          <c:max val="40000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Groundwater pumping (TAF/yr)</a:t>
                </a:r>
              </a:p>
            </c:rich>
          </c:tx>
          <c:layout>
            <c:manualLayout>
              <c:xMode val="edge"/>
              <c:yMode val="edge"/>
              <c:x val="0.95811634215734043"/>
              <c:y val="0.209302480140763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586504"/>
        <c:crosses val="max"/>
        <c:crossBetween val="between"/>
        <c:majorUnit val="80000"/>
        <c:dispUnits>
          <c:builtInUnit val="thousands"/>
        </c:dispUnits>
      </c:valAx>
      <c:catAx>
        <c:axId val="627586504"/>
        <c:scaling>
          <c:orientation val="minMax"/>
        </c:scaling>
        <c:delete val="1"/>
        <c:axPos val="b"/>
        <c:majorTickMark val="out"/>
        <c:minorTickMark val="none"/>
        <c:tickLblPos val="nextTo"/>
        <c:crossAx val="6275799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567759411056054"/>
          <c:y val="3.9338394103690034E-2"/>
          <c:w val="0.84987117157467873"/>
          <c:h val="0.69610485132227129"/>
        </c:manualLayout>
      </c:layout>
      <c:barChart>
        <c:barDir val="col"/>
        <c:grouping val="stacked"/>
        <c:varyColors val="0"/>
        <c:ser>
          <c:idx val="0"/>
          <c:order val="0"/>
          <c:tx>
            <c:v>Perennial crop water need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'Figure 3'!$A$2:$B$30</c:f>
              <c:multiLvlStrCache>
                <c:ptCount val="29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6">
                    <c:v>1</c:v>
                  </c:pt>
                  <c:pt idx="7">
                    <c:v>2</c:v>
                  </c:pt>
                  <c:pt idx="8">
                    <c:v>3</c:v>
                  </c:pt>
                  <c:pt idx="9">
                    <c:v>4</c:v>
                  </c:pt>
                  <c:pt idx="10">
                    <c:v>5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5</c:v>
                  </c:pt>
                  <c:pt idx="18">
                    <c:v>1</c:v>
                  </c:pt>
                  <c:pt idx="19">
                    <c:v>2</c:v>
                  </c:pt>
                  <c:pt idx="20">
                    <c:v>3</c:v>
                  </c:pt>
                  <c:pt idx="21">
                    <c:v>4</c:v>
                  </c:pt>
                  <c:pt idx="22">
                    <c:v>5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5</c:v>
                  </c:pt>
                </c:lvl>
                <c:lvl>
                  <c:pt idx="0">
                    <c:v>500</c:v>
                  </c:pt>
                  <c:pt idx="6">
                    <c:v>1,500</c:v>
                  </c:pt>
                  <c:pt idx="12">
                    <c:v>3,000</c:v>
                  </c:pt>
                  <c:pt idx="18">
                    <c:v>4,500</c:v>
                  </c:pt>
                  <c:pt idx="24">
                    <c:v>6,000</c:v>
                  </c:pt>
                </c:lvl>
              </c:multiLvlStrCache>
            </c:multiLvlStrRef>
          </c:cat>
          <c:val>
            <c:numRef>
              <c:f>'Figure 3'!$G$2:$G$30</c:f>
              <c:numCache>
                <c:formatCode>General</c:formatCode>
                <c:ptCount val="29"/>
                <c:pt idx="0">
                  <c:v>473271.81000000006</c:v>
                </c:pt>
                <c:pt idx="1">
                  <c:v>473271.81000000006</c:v>
                </c:pt>
                <c:pt idx="2">
                  <c:v>473271.81000000006</c:v>
                </c:pt>
                <c:pt idx="3">
                  <c:v>473271.81000000006</c:v>
                </c:pt>
                <c:pt idx="4">
                  <c:v>473271.81000000006</c:v>
                </c:pt>
                <c:pt idx="6">
                  <c:v>473281.86744780862</c:v>
                </c:pt>
                <c:pt idx="7">
                  <c:v>473281.86744780862</c:v>
                </c:pt>
                <c:pt idx="8">
                  <c:v>473281.86744780862</c:v>
                </c:pt>
                <c:pt idx="9">
                  <c:v>473281.86744780862</c:v>
                </c:pt>
                <c:pt idx="10">
                  <c:v>473281.86744780862</c:v>
                </c:pt>
                <c:pt idx="12">
                  <c:v>316641.28127473418</c:v>
                </c:pt>
                <c:pt idx="13">
                  <c:v>316641.28127473418</c:v>
                </c:pt>
                <c:pt idx="14">
                  <c:v>316641.28127473418</c:v>
                </c:pt>
                <c:pt idx="15">
                  <c:v>316641.28127473418</c:v>
                </c:pt>
                <c:pt idx="16">
                  <c:v>316641.28127473418</c:v>
                </c:pt>
                <c:pt idx="18">
                  <c:v>305250</c:v>
                </c:pt>
                <c:pt idx="19">
                  <c:v>305250</c:v>
                </c:pt>
                <c:pt idx="20">
                  <c:v>305250</c:v>
                </c:pt>
                <c:pt idx="21">
                  <c:v>305250</c:v>
                </c:pt>
                <c:pt idx="22">
                  <c:v>305250</c:v>
                </c:pt>
                <c:pt idx="24">
                  <c:v>305250</c:v>
                </c:pt>
                <c:pt idx="25">
                  <c:v>305250</c:v>
                </c:pt>
                <c:pt idx="26">
                  <c:v>305250</c:v>
                </c:pt>
                <c:pt idx="27">
                  <c:v>305250</c:v>
                </c:pt>
                <c:pt idx="28">
                  <c:v>305250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88-46F9-807A-7824B584705B}"/>
            </c:ext>
          </c:extLst>
        </c:ser>
        <c:ser>
          <c:idx val="1"/>
          <c:order val="1"/>
          <c:tx>
            <c:v>Annual crop water need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'Figure 3'!$H$2:$H$30</c:f>
              <c:numCache>
                <c:formatCode>General</c:formatCode>
                <c:ptCount val="29"/>
                <c:pt idx="0">
                  <c:v>90141.759471968398</c:v>
                </c:pt>
                <c:pt idx="1">
                  <c:v>90141.759471968398</c:v>
                </c:pt>
                <c:pt idx="2">
                  <c:v>90141.759471968398</c:v>
                </c:pt>
                <c:pt idx="3">
                  <c:v>242498.33707641903</c:v>
                </c:pt>
                <c:pt idx="4">
                  <c:v>642153.13226681901</c:v>
                </c:pt>
                <c:pt idx="6">
                  <c:v>32802.84775707926</c:v>
                </c:pt>
                <c:pt idx="7">
                  <c:v>118793.96826155261</c:v>
                </c:pt>
                <c:pt idx="8">
                  <c:v>118793.96826155261</c:v>
                </c:pt>
                <c:pt idx="9">
                  <c:v>242486.83903132522</c:v>
                </c:pt>
                <c:pt idx="10">
                  <c:v>642141.63422172505</c:v>
                </c:pt>
                <c:pt idx="12">
                  <c:v>0</c:v>
                </c:pt>
                <c:pt idx="13">
                  <c:v>176798.66657181017</c:v>
                </c:pt>
                <c:pt idx="14">
                  <c:v>354285.63382140512</c:v>
                </c:pt>
                <c:pt idx="15">
                  <c:v>595612.14616079372</c:v>
                </c:pt>
                <c:pt idx="16">
                  <c:v>811525.74184605782</c:v>
                </c:pt>
                <c:pt idx="18">
                  <c:v>0</c:v>
                </c:pt>
                <c:pt idx="19">
                  <c:v>143156.58754912126</c:v>
                </c:pt>
                <c:pt idx="20">
                  <c:v>304445.02214889409</c:v>
                </c:pt>
                <c:pt idx="21">
                  <c:v>523747.66965109995</c:v>
                </c:pt>
                <c:pt idx="22">
                  <c:v>775803.57057216659</c:v>
                </c:pt>
                <c:pt idx="24">
                  <c:v>0</c:v>
                </c:pt>
                <c:pt idx="25">
                  <c:v>124928.89496619809</c:v>
                </c:pt>
                <c:pt idx="26">
                  <c:v>279660.87435211567</c:v>
                </c:pt>
                <c:pt idx="27">
                  <c:v>490048.77682259958</c:v>
                </c:pt>
                <c:pt idx="28">
                  <c:v>578642.96312476113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88-46F9-807A-7824B58470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11606944"/>
        <c:axId val="511609240"/>
      </c:barChart>
      <c:lineChart>
        <c:grouping val="standard"/>
        <c:varyColors val="0"/>
        <c:ser>
          <c:idx val="2"/>
          <c:order val="2"/>
          <c:tx>
            <c:v>Total available water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'Figure 3'!$L$2:$L$30</c:f>
              <c:numCache>
                <c:formatCode>#,##0.00</c:formatCode>
                <c:ptCount val="29"/>
                <c:pt idx="0">
                  <c:v>563412.12887489959</c:v>
                </c:pt>
                <c:pt idx="1">
                  <c:v>563412.12887489959</c:v>
                </c:pt>
                <c:pt idx="2">
                  <c:v>563412.12887489947</c:v>
                </c:pt>
                <c:pt idx="3">
                  <c:v>715768.7064793501</c:v>
                </c:pt>
                <c:pt idx="4">
                  <c:v>1115423.5016697501</c:v>
                </c:pt>
                <c:pt idx="6">
                  <c:v>506084.71520513017</c:v>
                </c:pt>
                <c:pt idx="7">
                  <c:v>592075.83570956439</c:v>
                </c:pt>
                <c:pt idx="8">
                  <c:v>592075.83570956439</c:v>
                </c:pt>
                <c:pt idx="9">
                  <c:v>715768.7064793501</c:v>
                </c:pt>
                <c:pt idx="10">
                  <c:v>1115423.5016697501</c:v>
                </c:pt>
                <c:pt idx="12">
                  <c:v>316641.28127474943</c:v>
                </c:pt>
                <c:pt idx="13">
                  <c:v>493439.94784715201</c:v>
                </c:pt>
                <c:pt idx="14">
                  <c:v>670926.9150963102</c:v>
                </c:pt>
                <c:pt idx="15">
                  <c:v>912253.4274356094</c:v>
                </c:pt>
                <c:pt idx="16">
                  <c:v>1128167.0231199365</c:v>
                </c:pt>
                <c:pt idx="18">
                  <c:v>305250.01385461004</c:v>
                </c:pt>
                <c:pt idx="19">
                  <c:v>448406.60140376049</c:v>
                </c:pt>
                <c:pt idx="20">
                  <c:v>609695.03600350732</c:v>
                </c:pt>
                <c:pt idx="21">
                  <c:v>828997.68350547471</c:v>
                </c:pt>
                <c:pt idx="22">
                  <c:v>1291875.4086692799</c:v>
                </c:pt>
                <c:pt idx="24">
                  <c:v>305249.82103217579</c:v>
                </c:pt>
                <c:pt idx="25">
                  <c:v>430178.71599837311</c:v>
                </c:pt>
                <c:pt idx="26">
                  <c:v>584910.69538428937</c:v>
                </c:pt>
                <c:pt idx="27">
                  <c:v>795298.59785477445</c:v>
                </c:pt>
                <c:pt idx="28">
                  <c:v>1327506.0674523986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88-46F9-807A-7824B584705B}"/>
            </c:ext>
          </c:extLst>
        </c:ser>
        <c:ser>
          <c:idx val="3"/>
          <c:order val="3"/>
          <c:tx>
            <c:v>Pumping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'Figure 3'!$F$2:$F$30</c:f>
              <c:numCache>
                <c:formatCode>#,##0</c:formatCode>
                <c:ptCount val="29"/>
                <c:pt idx="0">
                  <c:v>314970.50857929961</c:v>
                </c:pt>
                <c:pt idx="1">
                  <c:v>176251.27717534959</c:v>
                </c:pt>
                <c:pt idx="2">
                  <c:v>36992.503461449531</c:v>
                </c:pt>
                <c:pt idx="3">
                  <c:v>0</c:v>
                </c:pt>
                <c:pt idx="4">
                  <c:v>0</c:v>
                </c:pt>
                <c:pt idx="6">
                  <c:v>257643.09490953022</c:v>
                </c:pt>
                <c:pt idx="7">
                  <c:v>204914.98401001451</c:v>
                </c:pt>
                <c:pt idx="8">
                  <c:v>65656.210296114485</c:v>
                </c:pt>
                <c:pt idx="9">
                  <c:v>0</c:v>
                </c:pt>
                <c:pt idx="10">
                  <c:v>0</c:v>
                </c:pt>
                <c:pt idx="12">
                  <c:v>68199.660979149485</c:v>
                </c:pt>
                <c:pt idx="13">
                  <c:v>106279.09614760205</c:v>
                </c:pt>
                <c:pt idx="14">
                  <c:v>144507.28968286025</c:v>
                </c:pt>
                <c:pt idx="15">
                  <c:v>196484.72095625932</c:v>
                </c:pt>
                <c:pt idx="16">
                  <c:v>12743.52145018643</c:v>
                </c:pt>
                <c:pt idx="18">
                  <c:v>56808.393559010045</c:v>
                </c:pt>
                <c:pt idx="19">
                  <c:v>61245.749704210531</c:v>
                </c:pt>
                <c:pt idx="20">
                  <c:v>83275.410590057334</c:v>
                </c:pt>
                <c:pt idx="21">
                  <c:v>113228.9770261246</c:v>
                </c:pt>
                <c:pt idx="22">
                  <c:v>176451.90699952975</c:v>
                </c:pt>
                <c:pt idx="24">
                  <c:v>56808.200736575789</c:v>
                </c:pt>
                <c:pt idx="25">
                  <c:v>43017.864298823166</c:v>
                </c:pt>
                <c:pt idx="26">
                  <c:v>58491.069970839417</c:v>
                </c:pt>
                <c:pt idx="27">
                  <c:v>79529.891375424311</c:v>
                </c:pt>
                <c:pt idx="28">
                  <c:v>212082.56578264845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588-46F9-807A-7824B58470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1606944"/>
        <c:axId val="511609240"/>
      </c:lineChart>
      <c:catAx>
        <c:axId val="511606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Salt</a:t>
                </a:r>
                <a:r>
                  <a:rPr lang="en-US" sz="1200" baseline="0"/>
                  <a:t> Concentration of GW (mg/L)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609240"/>
        <c:crosses val="autoZero"/>
        <c:auto val="1"/>
        <c:lblAlgn val="ctr"/>
        <c:lblOffset val="100"/>
        <c:noMultiLvlLbl val="0"/>
      </c:catAx>
      <c:valAx>
        <c:axId val="511609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Amount of water (TAF/yr)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606944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547615495948254"/>
          <c:y val="0.91610328768433003"/>
          <c:w val="0.79975189610682218"/>
          <c:h val="8.38967123156700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24785841132584"/>
          <c:y val="3.9338394103690034E-2"/>
          <c:w val="0.79930075218449748"/>
          <c:h val="0.79646318403747918"/>
        </c:manualLayout>
      </c:layout>
      <c:barChart>
        <c:barDir val="col"/>
        <c:grouping val="stacked"/>
        <c:varyColors val="0"/>
        <c:ser>
          <c:idx val="0"/>
          <c:order val="0"/>
          <c:tx>
            <c:v>Perennial crop water need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'Figure 5'!$B$3:$B$7</c15:sqref>
                  </c15:fullRef>
                </c:ext>
              </c:extLst>
              <c:f>'Figure 5'!$B$3:$B$7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'Figure 5'!$G$3:$G$8</c15:sqref>
                  </c15:fullRef>
                </c:ext>
              </c:extLst>
              <c:f>'Figure 5'!$G$3:$G$7</c:f>
              <c:numCache>
                <c:formatCode>General</c:formatCode>
                <c:ptCount val="5"/>
                <c:pt idx="0">
                  <c:v>316641.28127473418</c:v>
                </c:pt>
                <c:pt idx="1">
                  <c:v>316641.28127473418</c:v>
                </c:pt>
                <c:pt idx="2">
                  <c:v>316641.28127473418</c:v>
                </c:pt>
                <c:pt idx="3">
                  <c:v>316641.28127473418</c:v>
                </c:pt>
                <c:pt idx="4">
                  <c:v>316641.28127473418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9C-4C6B-8D73-972B7017831E}"/>
            </c:ext>
          </c:extLst>
        </c:ser>
        <c:ser>
          <c:idx val="1"/>
          <c:order val="1"/>
          <c:tx>
            <c:v>Annual crop water need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'Figure 5'!$B$3:$B$7</c15:sqref>
                  </c15:fullRef>
                </c:ext>
              </c:extLst>
              <c:f>'Figure 5'!$B$3:$B$7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'Figure 5'!$H$3:$H$8</c15:sqref>
                  </c15:fullRef>
                </c:ext>
              </c:extLst>
              <c:f>'Figure 5'!$H$3:$H$7</c:f>
              <c:numCache>
                <c:formatCode>General</c:formatCode>
                <c:ptCount val="5"/>
                <c:pt idx="0">
                  <c:v>0</c:v>
                </c:pt>
                <c:pt idx="1">
                  <c:v>176798.95783002046</c:v>
                </c:pt>
                <c:pt idx="2">
                  <c:v>354285.67335641634</c:v>
                </c:pt>
                <c:pt idx="3">
                  <c:v>595613.00810002489</c:v>
                </c:pt>
                <c:pt idx="4">
                  <c:v>858572.78018504276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9C-4C6B-8D73-972B701783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11606944"/>
        <c:axId val="511609240"/>
      </c:barChart>
      <c:lineChart>
        <c:grouping val="standard"/>
        <c:varyColors val="0"/>
        <c:ser>
          <c:idx val="2"/>
          <c:order val="2"/>
          <c:tx>
            <c:v>Total available water</c:v>
          </c:tx>
          <c:spPr>
            <a:ln w="508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1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Lit>
              <c:ptCount val="5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'Figure 5'!$L$3:$L$8</c15:sqref>
                  </c15:fullRef>
                </c:ext>
              </c:extLst>
              <c:f>'Figure 5'!$L$3:$L$7</c:f>
              <c:numCache>
                <c:formatCode>#,##0.00</c:formatCode>
                <c:ptCount val="5"/>
                <c:pt idx="0">
                  <c:v>316641.3022015777</c:v>
                </c:pt>
                <c:pt idx="1">
                  <c:v>493440.260031602</c:v>
                </c:pt>
                <c:pt idx="2">
                  <c:v>670926.97555799317</c:v>
                </c:pt>
                <c:pt idx="3">
                  <c:v>912254.31030160037</c:v>
                </c:pt>
                <c:pt idx="4">
                  <c:v>1635222.9970371253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9C-4C6B-8D73-972B7017831E}"/>
            </c:ext>
          </c:extLst>
        </c:ser>
        <c:ser>
          <c:idx val="3"/>
          <c:order val="3"/>
          <c:tx>
            <c:v>Pumping</c:v>
          </c:tx>
          <c:spPr>
            <a:ln w="508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1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Lit>
              <c:ptCount val="5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'Figure 5'!$F$3:$F$8</c15:sqref>
                  </c15:fullRef>
                </c:ext>
              </c:extLst>
              <c:f>'Figure 5'!$F$3:$F$7</c:f>
              <c:numCache>
                <c:formatCode>#,##0</c:formatCode>
                <c:ptCount val="5"/>
                <c:pt idx="0">
                  <c:v>68199.681905977719</c:v>
                </c:pt>
                <c:pt idx="1">
                  <c:v>106279.40833205203</c:v>
                </c:pt>
                <c:pt idx="2">
                  <c:v>144507.35014454322</c:v>
                </c:pt>
                <c:pt idx="3">
                  <c:v>196485.60382225027</c:v>
                </c:pt>
                <c:pt idx="4">
                  <c:v>519799.4953673752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B9C-4C6B-8D73-972B701783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1606944"/>
        <c:axId val="511609240"/>
      </c:lineChart>
      <c:catAx>
        <c:axId val="511606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Event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609240"/>
        <c:crosses val="autoZero"/>
        <c:auto val="1"/>
        <c:lblAlgn val="ctr"/>
        <c:lblOffset val="100"/>
        <c:noMultiLvlLbl val="0"/>
      </c:catAx>
      <c:valAx>
        <c:axId val="511609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Amount of water (TAF/yr)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606944"/>
        <c:crosses val="autoZero"/>
        <c:crossBetween val="between"/>
        <c:majorUnit val="300000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6001054466464387"/>
          <c:y val="8.708863315162528E-2"/>
          <c:w val="0.5183224216125798"/>
          <c:h val="0.263441198882397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786762753569386"/>
          <c:y val="3.4741409024012605E-2"/>
          <c:w val="0.66761362892208465"/>
          <c:h val="0.81518400590238627"/>
        </c:manualLayout>
      </c:layout>
      <c:barChart>
        <c:barDir val="col"/>
        <c:grouping val="clustered"/>
        <c:varyColors val="0"/>
        <c:ser>
          <c:idx val="2"/>
          <c:order val="2"/>
          <c:tx>
            <c:v>Pumping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'Figure 5'!$F$3:$F$7</c:f>
              <c:numCache>
                <c:formatCode>#,##0</c:formatCode>
                <c:ptCount val="5"/>
                <c:pt idx="0">
                  <c:v>68199.681905977719</c:v>
                </c:pt>
                <c:pt idx="1">
                  <c:v>106279.40833205203</c:v>
                </c:pt>
                <c:pt idx="2">
                  <c:v>144507.35014454322</c:v>
                </c:pt>
                <c:pt idx="3">
                  <c:v>196485.60382225027</c:v>
                </c:pt>
                <c:pt idx="4">
                  <c:v>519799.4953673752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FA-4535-8050-187CC117FD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27586504"/>
        <c:axId val="627579944"/>
      </c:barChart>
      <c:lineChart>
        <c:grouping val="standard"/>
        <c:varyColors val="0"/>
        <c:ser>
          <c:idx val="0"/>
          <c:order val="0"/>
          <c:tx>
            <c:v>Irrigation water salinity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9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'Figure 5'!$B$3:$B$7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'Figure 5'!$M$3:$M$7</c:f>
              <c:numCache>
                <c:formatCode>#,##0.00</c:formatCode>
                <c:ptCount val="5"/>
                <c:pt idx="0">
                  <c:v>960.00013808261338</c:v>
                </c:pt>
                <c:pt idx="1">
                  <c:v>959.99982985911629</c:v>
                </c:pt>
                <c:pt idx="2">
                  <c:v>960.00000605630157</c:v>
                </c:pt>
                <c:pt idx="3">
                  <c:v>960.00017119015251</c:v>
                </c:pt>
                <c:pt idx="4">
                  <c:v>1226.4797464345422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FA-4535-8050-187CC117FDA4}"/>
            </c:ext>
          </c:extLst>
        </c:ser>
        <c:ser>
          <c:idx val="1"/>
          <c:order val="1"/>
          <c:tx>
            <c:v>Critical Threshold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'Figure 5'!$B$3:$B$7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'Figure 5'!$N$3:$N$7</c:f>
              <c:numCache>
                <c:formatCode>General</c:formatCode>
                <c:ptCount val="5"/>
                <c:pt idx="0">
                  <c:v>960</c:v>
                </c:pt>
                <c:pt idx="1">
                  <c:v>960</c:v>
                </c:pt>
                <c:pt idx="2">
                  <c:v>960</c:v>
                </c:pt>
                <c:pt idx="3">
                  <c:v>960</c:v>
                </c:pt>
                <c:pt idx="4">
                  <c:v>960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FA-4535-8050-187CC117FD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3984968"/>
        <c:axId val="603980376"/>
      </c:lineChart>
      <c:catAx>
        <c:axId val="603984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Event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980376"/>
        <c:crosses val="autoZero"/>
        <c:auto val="1"/>
        <c:lblAlgn val="ctr"/>
        <c:lblOffset val="100"/>
        <c:noMultiLvlLbl val="0"/>
      </c:catAx>
      <c:valAx>
        <c:axId val="603980376"/>
        <c:scaling>
          <c:orientation val="minMax"/>
          <c:max val="1400"/>
          <c:min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Irrigation</a:t>
                </a:r>
                <a:r>
                  <a:rPr lang="en-US" sz="1200" baseline="0"/>
                  <a:t> water salinity (mg/L)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984968"/>
        <c:crosses val="autoZero"/>
        <c:crossBetween val="between"/>
        <c:majorUnit val="100"/>
      </c:valAx>
      <c:valAx>
        <c:axId val="627579944"/>
        <c:scaling>
          <c:orientation val="minMax"/>
          <c:max val="600000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Groundwater pumping (TAF/yr)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586504"/>
        <c:crosses val="max"/>
        <c:crossBetween val="between"/>
        <c:majorUnit val="120000"/>
        <c:dispUnits>
          <c:builtInUnit val="thousands"/>
        </c:dispUnits>
      </c:valAx>
      <c:catAx>
        <c:axId val="627586504"/>
        <c:scaling>
          <c:orientation val="minMax"/>
        </c:scaling>
        <c:delete val="1"/>
        <c:axPos val="b"/>
        <c:majorTickMark val="out"/>
        <c:minorTickMark val="none"/>
        <c:tickLblPos val="nextTo"/>
        <c:crossAx val="6275799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5365128895340024"/>
          <c:y val="8.3948708096963032E-2"/>
          <c:w val="0.49991963124194377"/>
          <c:h val="0.213342023766622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39353744148318"/>
          <c:y val="3.5699792598771131E-2"/>
          <c:w val="0.87686153092249608"/>
          <c:h val="0.84314524830986504"/>
        </c:manualLayout>
      </c:layout>
      <c:barChart>
        <c:barDir val="col"/>
        <c:grouping val="stacked"/>
        <c:varyColors val="0"/>
        <c:ser>
          <c:idx val="0"/>
          <c:order val="0"/>
          <c:tx>
            <c:v>Perennial crop water need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'Figure 6'!$A$2:$B$18</c:f>
              <c:multiLvlStrCache>
                <c:ptCount val="17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6">
                    <c:v>1</c:v>
                  </c:pt>
                  <c:pt idx="7">
                    <c:v>2</c:v>
                  </c:pt>
                  <c:pt idx="8">
                    <c:v>3</c:v>
                  </c:pt>
                  <c:pt idx="9">
                    <c:v>4</c:v>
                  </c:pt>
                  <c:pt idx="10">
                    <c:v>5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5</c:v>
                  </c:pt>
                </c:lvl>
                <c:lvl>
                  <c:pt idx="0">
                    <c:v>No-overdraft (1,382 M$)</c:v>
                  </c:pt>
                  <c:pt idx="6">
                    <c:v>Restoring 1 MAF (1,437 M$)</c:v>
                  </c:pt>
                  <c:pt idx="12">
                    <c:v>Restoring 2 MAF (1,347 M$)</c:v>
                  </c:pt>
                </c:lvl>
              </c:multiLvlStrCache>
            </c:multiLvlStrRef>
          </c:cat>
          <c:val>
            <c:numRef>
              <c:f>'Figure 6'!$G$2:$G$18</c:f>
              <c:numCache>
                <c:formatCode>#,##0</c:formatCode>
                <c:ptCount val="17"/>
                <c:pt idx="0">
                  <c:v>305250</c:v>
                </c:pt>
                <c:pt idx="1">
                  <c:v>305250</c:v>
                </c:pt>
                <c:pt idx="2">
                  <c:v>305250</c:v>
                </c:pt>
                <c:pt idx="3">
                  <c:v>305250</c:v>
                </c:pt>
                <c:pt idx="4">
                  <c:v>305250</c:v>
                </c:pt>
                <c:pt idx="6">
                  <c:v>305250</c:v>
                </c:pt>
                <c:pt idx="7">
                  <c:v>305250</c:v>
                </c:pt>
                <c:pt idx="8">
                  <c:v>305250</c:v>
                </c:pt>
                <c:pt idx="9">
                  <c:v>305250</c:v>
                </c:pt>
                <c:pt idx="10">
                  <c:v>305250</c:v>
                </c:pt>
                <c:pt idx="12">
                  <c:v>282034.72000000003</c:v>
                </c:pt>
                <c:pt idx="13">
                  <c:v>282034.72000000003</c:v>
                </c:pt>
                <c:pt idx="14">
                  <c:v>282034.72000000003</c:v>
                </c:pt>
                <c:pt idx="15">
                  <c:v>282034.72000000003</c:v>
                </c:pt>
                <c:pt idx="16">
                  <c:v>282034.72000000003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8B-4FC5-A8E9-6C6F9079972A}"/>
            </c:ext>
          </c:extLst>
        </c:ser>
        <c:ser>
          <c:idx val="1"/>
          <c:order val="1"/>
          <c:tx>
            <c:v>Annual crop water need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'Figure 6'!$A$2:$B$18</c:f>
              <c:multiLvlStrCache>
                <c:ptCount val="17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6">
                    <c:v>1</c:v>
                  </c:pt>
                  <c:pt idx="7">
                    <c:v>2</c:v>
                  </c:pt>
                  <c:pt idx="8">
                    <c:v>3</c:v>
                  </c:pt>
                  <c:pt idx="9">
                    <c:v>4</c:v>
                  </c:pt>
                  <c:pt idx="10">
                    <c:v>5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5</c:v>
                  </c:pt>
                </c:lvl>
                <c:lvl>
                  <c:pt idx="0">
                    <c:v>No-overdraft (1,382 M$)</c:v>
                  </c:pt>
                  <c:pt idx="6">
                    <c:v>Restoring 1 MAF (1,437 M$)</c:v>
                  </c:pt>
                  <c:pt idx="12">
                    <c:v>Restoring 2 MAF (1,347 M$)</c:v>
                  </c:pt>
                </c:lvl>
              </c:multiLvlStrCache>
            </c:multiLvlStrRef>
          </c:cat>
          <c:val>
            <c:numRef>
              <c:f>'Figure 6'!$H$2:$H$18</c:f>
              <c:numCache>
                <c:formatCode>#,##0</c:formatCode>
                <c:ptCount val="17"/>
                <c:pt idx="0">
                  <c:v>0</c:v>
                </c:pt>
                <c:pt idx="1">
                  <c:v>124928.89496619809</c:v>
                </c:pt>
                <c:pt idx="2">
                  <c:v>279660.87435211567</c:v>
                </c:pt>
                <c:pt idx="3">
                  <c:v>490048.77682259958</c:v>
                </c:pt>
                <c:pt idx="4">
                  <c:v>578642.96312476113</c:v>
                </c:pt>
                <c:pt idx="6">
                  <c:v>0</c:v>
                </c:pt>
                <c:pt idx="7">
                  <c:v>81911.074735110247</c:v>
                </c:pt>
                <c:pt idx="8">
                  <c:v>221169.84844901023</c:v>
                </c:pt>
                <c:pt idx="9">
                  <c:v>410518.92951491039</c:v>
                </c:pt>
                <c:pt idx="10">
                  <c:v>693344.56313483906</c:v>
                </c:pt>
                <c:pt idx="12">
                  <c:v>2.2009771782904863E-12</c:v>
                </c:pt>
                <c:pt idx="13">
                  <c:v>105124.83415389783</c:v>
                </c:pt>
                <c:pt idx="14">
                  <c:v>244383.60786779787</c:v>
                </c:pt>
                <c:pt idx="15">
                  <c:v>292634.73767952825</c:v>
                </c:pt>
                <c:pt idx="16">
                  <c:v>292634.73910898837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8B-4FC5-A8E9-6C6F9079972A}"/>
            </c:ext>
          </c:extLst>
        </c:ser>
        <c:ser>
          <c:idx val="2"/>
          <c:order val="2"/>
          <c:tx>
            <c:v>Artificial recharge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'Figure 6'!$A$2:$B$18</c:f>
              <c:multiLvlStrCache>
                <c:ptCount val="17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6">
                    <c:v>1</c:v>
                  </c:pt>
                  <c:pt idx="7">
                    <c:v>2</c:v>
                  </c:pt>
                  <c:pt idx="8">
                    <c:v>3</c:v>
                  </c:pt>
                  <c:pt idx="9">
                    <c:v>4</c:v>
                  </c:pt>
                  <c:pt idx="10">
                    <c:v>5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5</c:v>
                  </c:pt>
                </c:lvl>
                <c:lvl>
                  <c:pt idx="0">
                    <c:v>No-overdraft (1,382 M$)</c:v>
                  </c:pt>
                  <c:pt idx="6">
                    <c:v>Restoring 1 MAF (1,437 M$)</c:v>
                  </c:pt>
                  <c:pt idx="12">
                    <c:v>Restoring 2 MAF (1,347 M$)</c:v>
                  </c:pt>
                </c:lvl>
              </c:multiLvlStrCache>
            </c:multiLvlStrRef>
          </c:cat>
          <c:val>
            <c:numRef>
              <c:f>'Figure 6'!$M$2:$M$18</c:f>
              <c:numCache>
                <c:formatCode>#,##0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116829.16157055003</c:v>
                </c:pt>
                <c:pt idx="12">
                  <c:v>0</c:v>
                </c:pt>
                <c:pt idx="13">
                  <c:v>0</c:v>
                </c:pt>
                <c:pt idx="14">
                  <c:v>3.4106051316484809E-12</c:v>
                </c:pt>
                <c:pt idx="15">
                  <c:v>141097.95125425776</c:v>
                </c:pt>
                <c:pt idx="16">
                  <c:v>540752.7450150185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8B-4FC5-A8E9-6C6F907997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44652368"/>
        <c:axId val="544648760"/>
      </c:barChart>
      <c:lineChart>
        <c:grouping val="standard"/>
        <c:varyColors val="0"/>
        <c:ser>
          <c:idx val="3"/>
          <c:order val="3"/>
          <c:tx>
            <c:v>Total water available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noFill/>
              </a:ln>
              <a:effectLst/>
            </c:spPr>
          </c:marker>
          <c:val>
            <c:numRef>
              <c:f>'Figure 6'!$L$2:$L$18</c:f>
              <c:numCache>
                <c:formatCode>#,##0</c:formatCode>
                <c:ptCount val="17"/>
                <c:pt idx="0">
                  <c:v>305249.82103217579</c:v>
                </c:pt>
                <c:pt idx="1">
                  <c:v>430178.71599837311</c:v>
                </c:pt>
                <c:pt idx="2">
                  <c:v>584910.69538428937</c:v>
                </c:pt>
                <c:pt idx="3">
                  <c:v>795298.59785477445</c:v>
                </c:pt>
                <c:pt idx="4">
                  <c:v>1327506.0674523986</c:v>
                </c:pt>
                <c:pt idx="6">
                  <c:v>305249.77696451807</c:v>
                </c:pt>
                <c:pt idx="7">
                  <c:v>387160.85169954994</c:v>
                </c:pt>
                <c:pt idx="8">
                  <c:v>526419.62541344995</c:v>
                </c:pt>
                <c:pt idx="9">
                  <c:v>715768.7064793501</c:v>
                </c:pt>
                <c:pt idx="10">
                  <c:v>1115423.5016697501</c:v>
                </c:pt>
                <c:pt idx="12">
                  <c:v>282036.01754564885</c:v>
                </c:pt>
                <c:pt idx="13">
                  <c:v>387160.85169954994</c:v>
                </c:pt>
                <c:pt idx="14">
                  <c:v>526419.62541344995</c:v>
                </c:pt>
                <c:pt idx="15">
                  <c:v>715768.7064793501</c:v>
                </c:pt>
                <c:pt idx="16">
                  <c:v>1115423.5016697501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D8B-4FC5-A8E9-6C6F9079972A}"/>
            </c:ext>
          </c:extLst>
        </c:ser>
        <c:ser>
          <c:idx val="4"/>
          <c:order val="4"/>
          <c:tx>
            <c:v>Pumping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noFill/>
              </a:ln>
              <a:effectLst/>
            </c:spPr>
          </c:marker>
          <c:val>
            <c:numRef>
              <c:f>'Figure 6'!$F$2:$F$18</c:f>
              <c:numCache>
                <c:formatCode>#,##0</c:formatCode>
                <c:ptCount val="17"/>
                <c:pt idx="0">
                  <c:v>56808.200736575789</c:v>
                </c:pt>
                <c:pt idx="1">
                  <c:v>43017.864298823166</c:v>
                </c:pt>
                <c:pt idx="2">
                  <c:v>58491.069970839417</c:v>
                </c:pt>
                <c:pt idx="3">
                  <c:v>79529.891375424311</c:v>
                </c:pt>
                <c:pt idx="4">
                  <c:v>212082.56578264845</c:v>
                </c:pt>
                <c:pt idx="6">
                  <c:v>56808.156668918084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33594.397250048889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D8B-4FC5-A8E9-6C6F907997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4652368"/>
        <c:axId val="544648760"/>
      </c:lineChart>
      <c:catAx>
        <c:axId val="544652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648760"/>
        <c:crosses val="autoZero"/>
        <c:auto val="1"/>
        <c:lblAlgn val="ctr"/>
        <c:lblOffset val="100"/>
        <c:noMultiLvlLbl val="0"/>
      </c:catAx>
      <c:valAx>
        <c:axId val="544648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Amount of water (TAF/yr)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652368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8013514180633372"/>
          <c:y val="4.3483305392368263E-2"/>
          <c:w val="0.25785252091013378"/>
          <c:h val="0.290695872829101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618266559843835"/>
          <c:y val="2.2780141436120123E-2"/>
          <c:w val="0.85663893393957147"/>
          <c:h val="0.78191305502778685"/>
        </c:manualLayout>
      </c:layout>
      <c:barChart>
        <c:barDir val="col"/>
        <c:grouping val="clustered"/>
        <c:varyColors val="0"/>
        <c:ser>
          <c:idx val="0"/>
          <c:order val="0"/>
          <c:tx>
            <c:v>Cgw = 500 mg/L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'Figures 7 &amp; 8'!$A$3:$B$12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1</c:v>
                  </c:pt>
                  <c:pt idx="6">
                    <c:v>2</c:v>
                  </c:pt>
                  <c:pt idx="7">
                    <c:v>3</c:v>
                  </c:pt>
                  <c:pt idx="8">
                    <c:v>4</c:v>
                  </c:pt>
                  <c:pt idx="9">
                    <c:v>5</c:v>
                  </c:pt>
                </c:lvl>
                <c:lvl>
                  <c:pt idx="0">
                    <c:v>1</c:v>
                  </c:pt>
                  <c:pt idx="5">
                    <c:v>2</c:v>
                  </c:pt>
                </c:lvl>
              </c:multiLvlStrCache>
            </c:multiLvlStrRef>
          </c:cat>
          <c:val>
            <c:numRef>
              <c:f>'Figures 7 &amp; 8'!$E$3:$E$12</c:f>
              <c:numCache>
                <c:formatCode>#,##0</c:formatCode>
                <c:ptCount val="10"/>
                <c:pt idx="0">
                  <c:v>-184922.984461318</c:v>
                </c:pt>
                <c:pt idx="1">
                  <c:v>-46203.753057367903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-140938.75767676</c:v>
                </c:pt>
                <c:pt idx="6">
                  <c:v>-2219.5262728103298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32-4622-802C-4CE5E255B69B}"/>
            </c:ext>
          </c:extLst>
        </c:ser>
        <c:ser>
          <c:idx val="1"/>
          <c:order val="1"/>
          <c:tx>
            <c:v>Cgw = 3,000 mg/L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'Figures 7 &amp; 8'!$K$3:$K$12</c:f>
              <c:numCache>
                <c:formatCode>#,##0</c:formatCode>
                <c:ptCount val="10"/>
                <c:pt idx="0">
                  <c:v>-68199.659190411505</c:v>
                </c:pt>
                <c:pt idx="1">
                  <c:v>9.0331153790310433E-14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-68199.658805229599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32-4622-802C-4CE5E255B69B}"/>
            </c:ext>
          </c:extLst>
        </c:ser>
        <c:ser>
          <c:idx val="2"/>
          <c:order val="2"/>
          <c:tx>
            <c:v>Cgw = 4,500 mg/L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'Figures 7 &amp; 8'!$P$3:$P$12</c:f>
              <c:numCache>
                <c:formatCode>#,##0</c:formatCode>
                <c:ptCount val="10"/>
                <c:pt idx="0">
                  <c:v>-56808.378226676701</c:v>
                </c:pt>
                <c:pt idx="1">
                  <c:v>3.6712018373789585E-13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-56808.290485226702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32-4622-802C-4CE5E255B69B}"/>
            </c:ext>
          </c:extLst>
        </c:ser>
        <c:ser>
          <c:idx val="3"/>
          <c:order val="3"/>
          <c:tx>
            <c:v>Cgw = 6,000 mg/L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'Figures 7 &amp; 8'!$U$3:$U$12</c:f>
              <c:numCache>
                <c:formatCode>#,##0</c:formatCode>
                <c:ptCount val="10"/>
                <c:pt idx="0">
                  <c:v>-56808.156668918098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-33594.397250048904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232-4622-802C-4CE5E255B69B}"/>
            </c:ext>
          </c:extLst>
        </c:ser>
        <c:ser>
          <c:idx val="4"/>
          <c:order val="4"/>
          <c:tx>
            <c:v>500 mg/L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'Figures 7 &amp; 8'!$F$3:$F$12</c:f>
              <c:numCache>
                <c:formatCode>#,##0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291147.74242026807</c:v>
                </c:pt>
                <c:pt idx="5">
                  <c:v>0</c:v>
                </c:pt>
                <c:pt idx="6">
                  <c:v>0</c:v>
                </c:pt>
                <c:pt idx="7">
                  <c:v>4353.8739768106689</c:v>
                </c:pt>
                <c:pt idx="8">
                  <c:v>193702.9551175583</c:v>
                </c:pt>
                <c:pt idx="9">
                  <c:v>593357.75387443404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232-4622-802C-4CE5E255B69B}"/>
            </c:ext>
          </c:extLst>
        </c:ser>
        <c:ser>
          <c:idx val="5"/>
          <c:order val="5"/>
          <c:tx>
            <c:v>3,000 mg/L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'Figures 7 &amp; 8'!$L$3:$L$12</c:f>
              <c:numCache>
                <c:formatCode>#,##0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128220.66409209219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158400.58131703027</c:v>
                </c:pt>
                <c:pt idx="9">
                  <c:v>558055.3765074301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232-4622-802C-4CE5E255B69B}"/>
            </c:ext>
          </c:extLst>
        </c:ser>
        <c:ser>
          <c:idx val="6"/>
          <c:order val="6"/>
          <c:tx>
            <c:v>4,500 mg/L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'Figures 7 &amp; 8'!$Q$3:$Q$12</c:f>
              <c:numCache>
                <c:formatCode>#,##0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116829.3831280561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152662.68175437552</c:v>
                </c:pt>
                <c:pt idx="9">
                  <c:v>552401.90775008954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232-4622-802C-4CE5E255B69B}"/>
            </c:ext>
          </c:extLst>
        </c:ser>
        <c:ser>
          <c:idx val="7"/>
          <c:order val="7"/>
          <c:tx>
            <c:v>6,000 mg/L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'Figures 7 &amp; 8'!$V$3:$V$12</c:f>
              <c:numCache>
                <c:formatCode>#,##0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116829.16157055003</c:v>
                </c:pt>
                <c:pt idx="5">
                  <c:v>0</c:v>
                </c:pt>
                <c:pt idx="6">
                  <c:v>0</c:v>
                </c:pt>
                <c:pt idx="7">
                  <c:v>3.4106051316484809E-12</c:v>
                </c:pt>
                <c:pt idx="8">
                  <c:v>141097.95125425776</c:v>
                </c:pt>
                <c:pt idx="9">
                  <c:v>540752.7450150185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232-4622-802C-4CE5E255B6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axId val="436595744"/>
        <c:axId val="436597712"/>
      </c:barChart>
      <c:catAx>
        <c:axId val="436595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Net restoring in 10 Years (MAF)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597712"/>
        <c:crossesAt val="0"/>
        <c:auto val="1"/>
        <c:lblAlgn val="ctr"/>
        <c:lblOffset val="100"/>
        <c:noMultiLvlLbl val="0"/>
      </c:catAx>
      <c:valAx>
        <c:axId val="436597712"/>
        <c:scaling>
          <c:orientation val="minMax"/>
          <c:max val="600000"/>
          <c:min val="-2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Amount</a:t>
                </a:r>
                <a:r>
                  <a:rPr lang="en-US" sz="1200" baseline="0"/>
                  <a:t> of water (TAF/yr)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1.9755513063518176E-2"/>
              <c:y val="0.252431136800692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595744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>
        <c:manualLayout>
          <c:xMode val="edge"/>
          <c:yMode val="edge"/>
          <c:x val="0.16230774278215221"/>
          <c:y val="4.4085659579868562E-2"/>
          <c:w val="0.25348140890590065"/>
          <c:h val="0.2451608366274919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909799600587882"/>
          <c:y val="3.4047292256224757E-2"/>
          <c:w val="0.84704452451206591"/>
          <c:h val="0.76653956501217002"/>
        </c:manualLayout>
      </c:layout>
      <c:barChart>
        <c:barDir val="col"/>
        <c:grouping val="clustered"/>
        <c:varyColors val="0"/>
        <c:ser>
          <c:idx val="0"/>
          <c:order val="0"/>
          <c:tx>
            <c:v>Cgw = 500 mg/L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'Figures 7 &amp; 8'!$A$3:$B$12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1</c:v>
                  </c:pt>
                  <c:pt idx="6">
                    <c:v>2</c:v>
                  </c:pt>
                  <c:pt idx="7">
                    <c:v>3</c:v>
                  </c:pt>
                  <c:pt idx="8">
                    <c:v>4</c:v>
                  </c:pt>
                  <c:pt idx="9">
                    <c:v>5</c:v>
                  </c:pt>
                </c:lvl>
                <c:lvl>
                  <c:pt idx="0">
                    <c:v>1</c:v>
                  </c:pt>
                  <c:pt idx="5">
                    <c:v>2</c:v>
                  </c:pt>
                </c:lvl>
              </c:multiLvlStrCache>
            </c:multiLvlStrRef>
          </c:cat>
          <c:val>
            <c:numRef>
              <c:f>'Figures 7 &amp; 8'!$C$3:$C$12</c:f>
              <c:numCache>
                <c:formatCode>#,##0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19226.243937300031</c:v>
                </c:pt>
                <c:pt idx="3">
                  <c:v>58347.954901328994</c:v>
                </c:pt>
                <c:pt idx="4">
                  <c:v>80766.767457141366</c:v>
                </c:pt>
                <c:pt idx="5">
                  <c:v>4.5474735088646412E-13</c:v>
                </c:pt>
                <c:pt idx="6">
                  <c:v>0</c:v>
                </c:pt>
                <c:pt idx="7">
                  <c:v>27414.333360490924</c:v>
                </c:pt>
                <c:pt idx="8">
                  <c:v>27414.333344814539</c:v>
                </c:pt>
                <c:pt idx="9">
                  <c:v>27414.332608060307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F9-4291-9AA8-3D0BA1D18056}"/>
            </c:ext>
          </c:extLst>
        </c:ser>
        <c:ser>
          <c:idx val="1"/>
          <c:order val="1"/>
          <c:tx>
            <c:v>Cgw = 3,000 mg/L</c:v>
          </c:tx>
          <c:spPr>
            <a:solidFill>
              <a:schemeClr val="accent2"/>
            </a:solidFill>
            <a:ln>
              <a:noFill/>
              <a:prstDash val="sysDot"/>
            </a:ln>
            <a:effectLst/>
          </c:spPr>
          <c:invertIfNegative val="0"/>
          <c:cat>
            <c:multiLvlStrRef>
              <c:f>'Figures 7 &amp; 8'!$A$3:$B$12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1</c:v>
                  </c:pt>
                  <c:pt idx="6">
                    <c:v>2</c:v>
                  </c:pt>
                  <c:pt idx="7">
                    <c:v>3</c:v>
                  </c:pt>
                  <c:pt idx="8">
                    <c:v>4</c:v>
                  </c:pt>
                  <c:pt idx="9">
                    <c:v>5</c:v>
                  </c:pt>
                </c:lvl>
                <c:lvl>
                  <c:pt idx="0">
                    <c:v>1</c:v>
                  </c:pt>
                  <c:pt idx="5">
                    <c:v>2</c:v>
                  </c:pt>
                </c:lvl>
              </c:multiLvlStrCache>
            </c:multiLvlStrRef>
          </c:cat>
          <c:val>
            <c:numRef>
              <c:f>'Figures 7 &amp; 8'!$I$3:$I$12</c:f>
              <c:numCache>
                <c:formatCode>#,##0</c:formatCode>
                <c:ptCount val="10"/>
                <c:pt idx="0">
                  <c:v>3.637978807091713E-12</c:v>
                </c:pt>
                <c:pt idx="1">
                  <c:v>14570.159548283886</c:v>
                </c:pt>
                <c:pt idx="2">
                  <c:v>43342.633456114469</c:v>
                </c:pt>
                <c:pt idx="3">
                  <c:v>82464.344420143418</c:v>
                </c:pt>
                <c:pt idx="4">
                  <c:v>138545.77646528042</c:v>
                </c:pt>
                <c:pt idx="5">
                  <c:v>0</c:v>
                </c:pt>
                <c:pt idx="6">
                  <c:v>14570.159627835368</c:v>
                </c:pt>
                <c:pt idx="7">
                  <c:v>43342.633535665955</c:v>
                </c:pt>
                <c:pt idx="8">
                  <c:v>49736.951665598033</c:v>
                </c:pt>
                <c:pt idx="9">
                  <c:v>49736.951665598026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F9-4291-9AA8-3D0BA1D18056}"/>
            </c:ext>
          </c:extLst>
        </c:ser>
        <c:ser>
          <c:idx val="2"/>
          <c:order val="2"/>
          <c:tx>
            <c:v>Cgw = 4,500 mg/L</c:v>
          </c:tx>
          <c:spPr>
            <a:solidFill>
              <a:schemeClr val="accent3"/>
            </a:solidFill>
            <a:ln>
              <a:noFill/>
              <a:prstDash val="sysDash"/>
            </a:ln>
            <a:effectLst/>
          </c:spPr>
          <c:invertIfNegative val="0"/>
          <c:cat>
            <c:multiLvlStrRef>
              <c:f>'Figures 7 &amp; 8'!$A$3:$B$12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1</c:v>
                  </c:pt>
                  <c:pt idx="6">
                    <c:v>2</c:v>
                  </c:pt>
                  <c:pt idx="7">
                    <c:v>3</c:v>
                  </c:pt>
                  <c:pt idx="8">
                    <c:v>4</c:v>
                  </c:pt>
                  <c:pt idx="9">
                    <c:v>5</c:v>
                  </c:pt>
                </c:lvl>
                <c:lvl>
                  <c:pt idx="0">
                    <c:v>1</c:v>
                  </c:pt>
                  <c:pt idx="5">
                    <c:v>2</c:v>
                  </c:pt>
                </c:lvl>
              </c:multiLvlStrCache>
            </c:multiLvlStrRef>
          </c:cat>
          <c:val>
            <c:numRef>
              <c:f>'Figures 7 &amp; 8'!$N$3:$N$12</c:f>
              <c:numCache>
                <c:formatCode>#,##0</c:formatCode>
                <c:ptCount val="10"/>
                <c:pt idx="0">
                  <c:v>-9.9999988378840499E-7</c:v>
                </c:pt>
                <c:pt idx="1">
                  <c:v>16923.729994238165</c:v>
                </c:pt>
                <c:pt idx="2">
                  <c:v>45696.203902068759</c:v>
                </c:pt>
                <c:pt idx="3">
                  <c:v>84817.914866097708</c:v>
                </c:pt>
                <c:pt idx="4">
                  <c:v>143252.91735825126</c:v>
                </c:pt>
                <c:pt idx="5">
                  <c:v>0</c:v>
                </c:pt>
                <c:pt idx="6">
                  <c:v>16923.748123706002</c:v>
                </c:pt>
                <c:pt idx="7">
                  <c:v>45696.222031536592</c:v>
                </c:pt>
                <c:pt idx="8">
                  <c:v>53276.056599893673</c:v>
                </c:pt>
                <c:pt idx="9">
                  <c:v>53258.612218912822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7F9-4291-9AA8-3D0BA1D18056}"/>
            </c:ext>
          </c:extLst>
        </c:ser>
        <c:ser>
          <c:idx val="3"/>
          <c:order val="3"/>
          <c:tx>
            <c:v>Cgw = 6,000 mg/L</c:v>
          </c:tx>
          <c:spPr>
            <a:solidFill>
              <a:schemeClr val="accent4"/>
            </a:solidFill>
            <a:ln>
              <a:noFill/>
              <a:prstDash val="sysDash"/>
            </a:ln>
            <a:effectLst/>
          </c:spPr>
          <c:invertIfNegative val="0"/>
          <c:cat>
            <c:multiLvlStrRef>
              <c:f>'Figures 7 &amp; 8'!$A$3:$B$12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1</c:v>
                  </c:pt>
                  <c:pt idx="6">
                    <c:v>2</c:v>
                  </c:pt>
                  <c:pt idx="7">
                    <c:v>3</c:v>
                  </c:pt>
                  <c:pt idx="8">
                    <c:v>4</c:v>
                  </c:pt>
                  <c:pt idx="9">
                    <c:v>5</c:v>
                  </c:pt>
                </c:lvl>
                <c:lvl>
                  <c:pt idx="0">
                    <c:v>1</c:v>
                  </c:pt>
                  <c:pt idx="5">
                    <c:v>2</c:v>
                  </c:pt>
                </c:lvl>
              </c:multiLvlStrCache>
            </c:multiLvlStrRef>
          </c:cat>
          <c:val>
            <c:numRef>
              <c:f>'Figures 7 &amp; 8'!$S$3:$S$12</c:f>
              <c:numCache>
                <c:formatCode>#,##0</c:formatCode>
                <c:ptCount val="10"/>
                <c:pt idx="0">
                  <c:v>0</c:v>
                </c:pt>
                <c:pt idx="1">
                  <c:v>16923.775771716995</c:v>
                </c:pt>
                <c:pt idx="2">
                  <c:v>45696.249679547567</c:v>
                </c:pt>
                <c:pt idx="3">
                  <c:v>84817.960643576531</c:v>
                </c:pt>
                <c:pt idx="4">
                  <c:v>143253.00891215683</c:v>
                </c:pt>
                <c:pt idx="5">
                  <c:v>4.5474735088646412E-13</c:v>
                </c:pt>
                <c:pt idx="6">
                  <c:v>21720.007056590461</c:v>
                </c:pt>
                <c:pt idx="7">
                  <c:v>50492.480964421047</c:v>
                </c:pt>
                <c:pt idx="8">
                  <c:v>60461.722661059554</c:v>
                </c:pt>
                <c:pt idx="9">
                  <c:v>60461.722956402555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7F9-4291-9AA8-3D0BA1D180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1252984"/>
        <c:axId val="701253640"/>
      </c:barChart>
      <c:catAx>
        <c:axId val="701252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Net </a:t>
                </a:r>
                <a:r>
                  <a:rPr lang="en-US" altLang="zh-CN" sz="1200" b="0" i="0" baseline="0">
                    <a:effectLst/>
                  </a:rPr>
                  <a:t>Restoring</a:t>
                </a:r>
                <a:r>
                  <a:rPr lang="en-US" sz="1200" b="0" i="0" baseline="0">
                    <a:effectLst/>
                  </a:rPr>
                  <a:t> in 10 Years (MAF)</a:t>
                </a:r>
                <a:endParaRPr lang="en-US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253640"/>
        <c:crosses val="autoZero"/>
        <c:auto val="1"/>
        <c:lblAlgn val="ctr"/>
        <c:lblOffset val="100"/>
        <c:noMultiLvlLbl val="0"/>
      </c:catAx>
      <c:valAx>
        <c:axId val="701253640"/>
        <c:scaling>
          <c:orientation val="minMax"/>
          <c:max val="1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Acreage (1,000</a:t>
                </a:r>
                <a:r>
                  <a:rPr lang="en-US" sz="1200" baseline="0"/>
                  <a:t> acre/yr)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252984"/>
        <c:crosses val="autoZero"/>
        <c:crossBetween val="between"/>
        <c:majorUnit val="30000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3565478961528488"/>
          <c:y val="6.1443607975864463E-2"/>
          <c:w val="0.31006952995129794"/>
          <c:h val="0.236172420318573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258759</xdr:colOff>
      <xdr:row>6</xdr:row>
      <xdr:rowOff>144461</xdr:rowOff>
    </xdr:from>
    <xdr:to>
      <xdr:col>25</xdr:col>
      <xdr:colOff>504824</xdr:colOff>
      <xdr:row>34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A60518D-F4B6-457B-96F3-811F60B495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0.86283</cdr:y>
    </cdr:from>
    <cdr:to>
      <cdr:x>0.11953</cdr:x>
      <cdr:y>1</cdr:y>
    </cdr:to>
    <cdr:grpSp>
      <cdr:nvGrpSpPr>
        <cdr:cNvPr id="4" name="Group 3">
          <a:extLst xmlns:a="http://schemas.openxmlformats.org/drawingml/2006/main">
            <a:ext uri="{FF2B5EF4-FFF2-40B4-BE49-F238E27FC236}">
              <a16:creationId xmlns:a16="http://schemas.microsoft.com/office/drawing/2014/main" id="{D07759B0-7207-4080-AE6C-BC820777FBF0}"/>
            </a:ext>
          </a:extLst>
        </cdr:cNvPr>
        <cdr:cNvGrpSpPr/>
      </cdr:nvGrpSpPr>
      <cdr:grpSpPr>
        <a:xfrm xmlns:a="http://schemas.openxmlformats.org/drawingml/2006/main">
          <a:off x="0" y="4321539"/>
          <a:ext cx="831692" cy="687025"/>
          <a:chOff x="191770" y="3277720"/>
          <a:chExt cx="760730" cy="552918"/>
        </a:xfrm>
      </cdr:grpSpPr>
      <cdr:sp macro="" textlink="">
        <cdr:nvSpPr>
          <cdr:cNvPr id="2" name="Text Box 7">
            <a:extLst xmlns:a="http://schemas.openxmlformats.org/drawingml/2006/main">
              <a:ext uri="{FF2B5EF4-FFF2-40B4-BE49-F238E27FC236}">
                <a16:creationId xmlns:a16="http://schemas.microsoft.com/office/drawing/2014/main" id="{C8246BE3-94B8-453D-8C3B-326C84D671FA}"/>
              </a:ext>
            </a:extLst>
          </cdr:cNvPr>
          <cdr:cNvSpPr txBox="1"/>
        </cdr:nvSpPr>
        <cdr:spPr>
          <a:xfrm xmlns:a="http://schemas.openxmlformats.org/drawingml/2006/main">
            <a:off x="191770" y="3277720"/>
            <a:ext cx="596970" cy="218191"/>
          </a:xfrm>
          <a:prstGeom xmlns:a="http://schemas.openxmlformats.org/drawingml/2006/main" prst="rect">
            <a:avLst/>
          </a:prstGeom>
          <a:noFill xmlns:a="http://schemas.openxmlformats.org/drawingml/2006/main"/>
          <a:ln xmlns:a="http://schemas.openxmlformats.org/drawingml/2006/main" w="6350">
            <a:noFill/>
          </a:ln>
        </cdr:spPr>
        <cdr:txBody>
          <a:bodyPr xmlns:a="http://schemas.openxmlformats.org/drawingml/2006/main" rot="0" spcFirstLastPara="0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 xmlns:a="http://schemas.openxmlformats.org/drawingml/2006/main"/>
          <a:p xmlns:a="http://schemas.openxmlformats.org/drawingml/2006/main">
            <a:pPr marL="0" marR="0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r>
              <a:rPr lang="en-US" sz="1200">
                <a:solidFill>
                  <a:srgbClr val="767171"/>
                </a:solidFill>
                <a:effectLst/>
                <a:latin typeface="Calibri" panose="020F0502020204030204" pitchFamily="34" charset="0"/>
                <a:ea typeface="DengXian" panose="02010600030101010101" pitchFamily="2" charset="-122"/>
                <a:cs typeface="Times New Roman" panose="02020603050405020304" pitchFamily="18" charset="0"/>
              </a:rPr>
              <a:t>WYT</a:t>
            </a:r>
            <a:endParaRPr lang="en-US" sz="1200">
              <a:effectLst/>
              <a:latin typeface="Calibri" panose="020F0502020204030204" pitchFamily="34" charset="0"/>
              <a:ea typeface="DengXian" panose="02010600030101010101" pitchFamily="2" charset="-122"/>
              <a:cs typeface="Times New Roman" panose="02020603050405020304" pitchFamily="18" charset="0"/>
            </a:endParaRPr>
          </a:p>
        </cdr:txBody>
      </cdr:sp>
      <cdr:sp macro="" textlink="">
        <cdr:nvSpPr>
          <cdr:cNvPr id="3" name="TextBox 29">
            <a:extLst xmlns:a="http://schemas.openxmlformats.org/drawingml/2006/main">
              <a:ext uri="{FF2B5EF4-FFF2-40B4-BE49-F238E27FC236}">
                <a16:creationId xmlns:a16="http://schemas.microsoft.com/office/drawing/2014/main" id="{3FBB8F39-A86D-423A-ADAF-940E2FDF6E0A}"/>
              </a:ext>
            </a:extLst>
          </cdr:cNvPr>
          <cdr:cNvSpPr txBox="1"/>
        </cdr:nvSpPr>
        <cdr:spPr>
          <a:xfrm xmlns:a="http://schemas.openxmlformats.org/drawingml/2006/main">
            <a:off x="191770" y="3422968"/>
            <a:ext cx="760730" cy="407670"/>
          </a:xfrm>
          <a:prstGeom xmlns:a="http://schemas.openxmlformats.org/drawingml/2006/main" prst="rect">
            <a:avLst/>
          </a:prstGeom>
          <a:noFill xmlns:a="http://schemas.openxmlformats.org/drawingml/2006/main"/>
        </cdr:spPr>
        <cdr:txBody>
          <a:bodyPr xmlns:a="http://schemas.openxmlformats.org/drawingml/2006/main" wrap="square" rtlCol="0">
            <a:noAutofit/>
          </a:bodyPr>
          <a:lstStyle xmlns:a="http://schemas.openxmlformats.org/drawingml/2006/main"/>
          <a:p xmlns:a="http://schemas.openxmlformats.org/drawingml/2006/main">
            <a:pPr marL="0" marR="0">
              <a:lnSpc>
                <a:spcPct val="107000"/>
              </a:lnSpc>
              <a:spcBef>
                <a:spcPts val="0"/>
              </a:spcBef>
              <a:spcAft>
                <a:spcPts val="0"/>
              </a:spcAft>
            </a:pPr>
            <a:r>
              <a:rPr lang="en-US" sz="1200" kern="1200">
                <a:solidFill>
                  <a:schemeClr val="bg2">
                    <a:lumMod val="50000"/>
                  </a:schemeClr>
                </a:solidFill>
                <a:effectLst/>
                <a:latin typeface="Calibri" panose="020F0502020204030204" pitchFamily="34" charset="0"/>
                <a:ea typeface="DengXian" panose="02010600030101010101" pitchFamily="2" charset="-122"/>
                <a:cs typeface="Times New Roman" panose="02020603050405020304" pitchFamily="18" charset="0"/>
              </a:rPr>
              <a:t>1: Driest</a:t>
            </a:r>
            <a:endParaRPr lang="en-US" sz="1200">
              <a:solidFill>
                <a:schemeClr val="bg2">
                  <a:lumMod val="50000"/>
                </a:schemeClr>
              </a:solidFill>
              <a:effectLst/>
              <a:latin typeface="Calibri" panose="020F0502020204030204" pitchFamily="34" charset="0"/>
              <a:ea typeface="DengXian" panose="02010600030101010101" pitchFamily="2" charset="-122"/>
              <a:cs typeface="Times New Roman" panose="02020603050405020304" pitchFamily="18" charset="0"/>
            </a:endParaRPr>
          </a:p>
          <a:p xmlns:a="http://schemas.openxmlformats.org/drawingml/2006/main">
            <a:pPr marL="0" marR="0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r>
              <a:rPr lang="en-US" sz="1200" kern="1200">
                <a:solidFill>
                  <a:schemeClr val="bg2">
                    <a:lumMod val="50000"/>
                  </a:schemeClr>
                </a:solidFill>
                <a:effectLst/>
                <a:latin typeface="Calibri" panose="020F0502020204030204" pitchFamily="34" charset="0"/>
                <a:ea typeface="DengXian" panose="02010600030101010101" pitchFamily="2" charset="-122"/>
                <a:cs typeface="Times New Roman" panose="02020603050405020304" pitchFamily="18" charset="0"/>
              </a:rPr>
              <a:t>5: Wettest</a:t>
            </a:r>
            <a:endParaRPr lang="en-US" sz="1200">
              <a:solidFill>
                <a:schemeClr val="bg2">
                  <a:lumMod val="50000"/>
                </a:schemeClr>
              </a:solidFill>
              <a:effectLst/>
              <a:latin typeface="Calibri" panose="020F0502020204030204" pitchFamily="34" charset="0"/>
              <a:ea typeface="DengXian" panose="02010600030101010101" pitchFamily="2" charset="-122"/>
              <a:cs typeface="Times New Roman" panose="02020603050405020304" pitchFamily="18" charset="0"/>
            </a:endParaRPr>
          </a:p>
        </cdr:txBody>
      </cdr:sp>
    </cdr:grp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17460</xdr:colOff>
      <xdr:row>49</xdr:row>
      <xdr:rowOff>114300</xdr:rowOff>
    </xdr:from>
    <xdr:to>
      <xdr:col>9</xdr:col>
      <xdr:colOff>552450</xdr:colOff>
      <xdr:row>75</xdr:row>
      <xdr:rowOff>95250</xdr:rowOff>
    </xdr:to>
    <xdr:grpSp>
      <xdr:nvGrpSpPr>
        <xdr:cNvPr id="16" name="Group 15">
          <a:extLst>
            <a:ext uri="{FF2B5EF4-FFF2-40B4-BE49-F238E27FC236}">
              <a16:creationId xmlns:a16="http://schemas.microsoft.com/office/drawing/2014/main" id="{543FDCE8-698B-49A1-8771-E0C5FEDCE10F}"/>
            </a:ext>
          </a:extLst>
        </xdr:cNvPr>
        <xdr:cNvGrpSpPr/>
      </xdr:nvGrpSpPr>
      <xdr:grpSpPr>
        <a:xfrm>
          <a:off x="17460" y="8982075"/>
          <a:ext cx="6202365" cy="4686300"/>
          <a:chOff x="9031287" y="4864222"/>
          <a:chExt cx="6113466" cy="4416258"/>
        </a:xfrm>
      </xdr:grpSpPr>
      <xdr:grpSp>
        <xdr:nvGrpSpPr>
          <xdr:cNvPr id="7" name="Group 6">
            <a:extLst>
              <a:ext uri="{FF2B5EF4-FFF2-40B4-BE49-F238E27FC236}">
                <a16:creationId xmlns:a16="http://schemas.microsoft.com/office/drawing/2014/main" id="{F95B8AC5-67E6-4BCD-9E8F-42AB017CFDDB}"/>
              </a:ext>
            </a:extLst>
          </xdr:cNvPr>
          <xdr:cNvGrpSpPr/>
        </xdr:nvGrpSpPr>
        <xdr:grpSpPr>
          <a:xfrm>
            <a:off x="9034465" y="4864222"/>
            <a:ext cx="6110288" cy="4368533"/>
            <a:chOff x="15294409" y="6302228"/>
            <a:chExt cx="5717918" cy="3552422"/>
          </a:xfrm>
        </xdr:grpSpPr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A2138BC0-FE60-4084-9BF1-0D06479AD6AE}"/>
                </a:ext>
              </a:extLst>
            </xdr:cNvPr>
            <xdr:cNvGraphicFramePr>
              <a:graphicFrameLocks/>
            </xdr:cNvGraphicFramePr>
          </xdr:nvGraphicFramePr>
          <xdr:xfrm>
            <a:off x="15294409" y="6302228"/>
            <a:ext cx="5717918" cy="355242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  <xdr:cxnSp macro="">
          <xdr:nvCxnSpPr>
            <xdr:cNvPr id="9" name="Straight Arrow Connector 8">
              <a:extLst>
                <a:ext uri="{FF2B5EF4-FFF2-40B4-BE49-F238E27FC236}">
                  <a16:creationId xmlns:a16="http://schemas.microsoft.com/office/drawing/2014/main" id="{C20E7904-336C-42F8-A6C8-BD9B967205EA}"/>
                </a:ext>
              </a:extLst>
            </xdr:cNvPr>
            <xdr:cNvCxnSpPr/>
          </xdr:nvCxnSpPr>
          <xdr:spPr>
            <a:xfrm>
              <a:off x="19780250" y="6648758"/>
              <a:ext cx="0" cy="359090"/>
            </a:xfrm>
            <a:prstGeom prst="straightConnector1">
              <a:avLst/>
            </a:prstGeom>
            <a:ln w="28575">
              <a:solidFill>
                <a:srgbClr val="C00000"/>
              </a:solidFill>
              <a:headEnd type="triangle"/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0" name="Straight Arrow Connector 9">
              <a:extLst>
                <a:ext uri="{FF2B5EF4-FFF2-40B4-BE49-F238E27FC236}">
                  <a16:creationId xmlns:a16="http://schemas.microsoft.com/office/drawing/2014/main" id="{525CCE65-AC67-4D74-A599-11BA441E0522}"/>
                </a:ext>
              </a:extLst>
            </xdr:cNvPr>
            <xdr:cNvCxnSpPr/>
          </xdr:nvCxnSpPr>
          <xdr:spPr>
            <a:xfrm>
              <a:off x="20793075" y="6578840"/>
              <a:ext cx="0" cy="784926"/>
            </a:xfrm>
            <a:prstGeom prst="straightConnector1">
              <a:avLst/>
            </a:prstGeom>
            <a:ln w="28575">
              <a:solidFill>
                <a:srgbClr val="C00000"/>
              </a:solidFill>
              <a:headEnd type="triangle"/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grpSp>
        <xdr:nvGrpSpPr>
          <xdr:cNvPr id="13" name="Group 12">
            <a:extLst>
              <a:ext uri="{FF2B5EF4-FFF2-40B4-BE49-F238E27FC236}">
                <a16:creationId xmlns:a16="http://schemas.microsoft.com/office/drawing/2014/main" id="{30DD278D-E9AE-4DB4-8C15-FB9D674358B3}"/>
              </a:ext>
            </a:extLst>
          </xdr:cNvPr>
          <xdr:cNvGrpSpPr/>
        </xdr:nvGrpSpPr>
        <xdr:grpSpPr>
          <a:xfrm>
            <a:off x="9031287" y="8531242"/>
            <a:ext cx="791704" cy="749238"/>
            <a:chOff x="0" y="387436"/>
            <a:chExt cx="760730" cy="621907"/>
          </a:xfrm>
        </xdr:grpSpPr>
        <xdr:sp macro="" textlink="">
          <xdr:nvSpPr>
            <xdr:cNvPr id="14" name="Text Box 7">
              <a:extLst>
                <a:ext uri="{FF2B5EF4-FFF2-40B4-BE49-F238E27FC236}">
                  <a16:creationId xmlns:a16="http://schemas.microsoft.com/office/drawing/2014/main" id="{273FED93-87AE-4929-89AC-5B136787C66D}"/>
                </a:ext>
              </a:extLst>
            </xdr:cNvPr>
            <xdr:cNvSpPr txBox="1"/>
          </xdr:nvSpPr>
          <xdr:spPr>
            <a:xfrm>
              <a:off x="13591" y="387436"/>
              <a:ext cx="596970" cy="269248"/>
            </a:xfrm>
            <a:prstGeom prst="rect">
              <a:avLst/>
            </a:prstGeom>
            <a:noFill/>
            <a:ln w="6350">
              <a:noFill/>
            </a:ln>
          </xdr:spPr>
          <xdr:txBody>
            <a:bodyPr rot="0" spcFirstLastPara="0" vert="horz" wrap="square" lIns="91440" tIns="45720" rIns="91440" bIns="45720" numCol="1" spcCol="0" rtlCol="0" fromWordArt="0" anchor="t" anchorCtr="0" forceAA="0" compatLnSpc="1">
              <a:prstTxWarp prst="textNoShape">
                <a:avLst/>
              </a:prstTxWarp>
              <a:noAutofit/>
            </a:bodyPr>
            <a:lstStyle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marR="0">
                <a:lnSpc>
                  <a:spcPct val="107000"/>
                </a:lnSpc>
                <a:spcBef>
                  <a:spcPts val="0"/>
                </a:spcBef>
                <a:spcAft>
                  <a:spcPts val="800"/>
                </a:spcAft>
              </a:pPr>
              <a:r>
                <a:rPr lang="en-US" altLang="zh-CN" sz="1200">
                  <a:solidFill>
                    <a:srgbClr val="767171"/>
                  </a:solidFill>
                  <a:effectLst/>
                  <a:latin typeface="Calibri" panose="020F0502020204030204" pitchFamily="34" charset="0"/>
                  <a:ea typeface="DengXian" panose="02010600030101010101" pitchFamily="2" charset="-122"/>
                  <a:cs typeface="Times New Roman" panose="02020603050405020304" pitchFamily="18" charset="0"/>
                </a:rPr>
                <a:t>WYT</a:t>
              </a:r>
              <a:endParaRPr lang="en-US" sz="1200">
                <a:effectLst/>
                <a:latin typeface="Calibri" panose="020F0502020204030204" pitchFamily="34" charset="0"/>
                <a:ea typeface="DengXian" panose="02010600030101010101" pitchFamily="2" charset="-122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15" name="TextBox 29">
              <a:extLst>
                <a:ext uri="{FF2B5EF4-FFF2-40B4-BE49-F238E27FC236}">
                  <a16:creationId xmlns:a16="http://schemas.microsoft.com/office/drawing/2014/main" id="{4C0F5977-7B59-4449-AB0F-67D3643C2AD6}"/>
                </a:ext>
              </a:extLst>
            </xdr:cNvPr>
            <xdr:cNvSpPr txBox="1"/>
          </xdr:nvSpPr>
          <xdr:spPr>
            <a:xfrm>
              <a:off x="0" y="601673"/>
              <a:ext cx="760730" cy="407670"/>
            </a:xfrm>
            <a:prstGeom prst="rect">
              <a:avLst/>
            </a:prstGeom>
            <a:noFill/>
          </xdr:spPr>
          <xdr:txBody>
            <a:bodyPr wrap="square" rtlCol="0">
              <a:noAutofit/>
            </a:bodyPr>
            <a:lstStyle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marR="0">
                <a:lnSpc>
                  <a:spcPct val="107000"/>
                </a:lnSpc>
                <a:spcBef>
                  <a:spcPts val="0"/>
                </a:spcBef>
                <a:spcAft>
                  <a:spcPts val="0"/>
                </a:spcAft>
              </a:pPr>
              <a:r>
                <a:rPr lang="en-US" sz="1200" kern="1200">
                  <a:solidFill>
                    <a:schemeClr val="bg2">
                      <a:lumMod val="50000"/>
                    </a:schemeClr>
                  </a:solidFill>
                  <a:effectLst/>
                  <a:latin typeface="Calibri" panose="020F0502020204030204" pitchFamily="34" charset="0"/>
                  <a:ea typeface="DengXian" panose="02010600030101010101" pitchFamily="2" charset="-122"/>
                  <a:cs typeface="Times New Roman" panose="02020603050405020304" pitchFamily="18" charset="0"/>
                </a:rPr>
                <a:t>1: Dry</a:t>
              </a:r>
              <a:endParaRPr lang="en-US" sz="1200">
                <a:solidFill>
                  <a:schemeClr val="bg2">
                    <a:lumMod val="50000"/>
                  </a:schemeClr>
                </a:solidFill>
                <a:effectLst/>
                <a:latin typeface="Calibri" panose="020F0502020204030204" pitchFamily="34" charset="0"/>
                <a:ea typeface="DengXian" panose="02010600030101010101" pitchFamily="2" charset="-122"/>
                <a:cs typeface="Times New Roman" panose="02020603050405020304" pitchFamily="18" charset="0"/>
              </a:endParaRPr>
            </a:p>
            <a:p>
              <a:pPr marL="0" marR="0">
                <a:lnSpc>
                  <a:spcPct val="107000"/>
                </a:lnSpc>
                <a:spcBef>
                  <a:spcPts val="0"/>
                </a:spcBef>
                <a:spcAft>
                  <a:spcPts val="800"/>
                </a:spcAft>
              </a:pPr>
              <a:r>
                <a:rPr lang="en-US" sz="1200" kern="1200">
                  <a:solidFill>
                    <a:schemeClr val="bg2">
                      <a:lumMod val="50000"/>
                    </a:schemeClr>
                  </a:solidFill>
                  <a:effectLst/>
                  <a:latin typeface="Calibri" panose="020F0502020204030204" pitchFamily="34" charset="0"/>
                  <a:ea typeface="DengXian" panose="02010600030101010101" pitchFamily="2" charset="-122"/>
                  <a:cs typeface="Times New Roman" panose="02020603050405020304" pitchFamily="18" charset="0"/>
                </a:rPr>
                <a:t>5: Wet</a:t>
              </a:r>
              <a:endParaRPr lang="en-US" sz="1200">
                <a:solidFill>
                  <a:schemeClr val="bg2">
                    <a:lumMod val="50000"/>
                  </a:schemeClr>
                </a:solidFill>
                <a:effectLst/>
                <a:latin typeface="Calibri" panose="020F0502020204030204" pitchFamily="34" charset="0"/>
                <a:ea typeface="DengXian" panose="02010600030101010101" pitchFamily="2" charset="-122"/>
                <a:cs typeface="Times New Roman" panose="02020603050405020304" pitchFamily="18" charset="0"/>
              </a:endParaRPr>
            </a:p>
          </xdr:txBody>
        </xdr:sp>
      </xdr:grp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29903</xdr:colOff>
      <xdr:row>97</xdr:row>
      <xdr:rowOff>101600</xdr:rowOff>
    </xdr:from>
    <xdr:to>
      <xdr:col>8</xdr:col>
      <xdr:colOff>590550</xdr:colOff>
      <xdr:row>116</xdr:row>
      <xdr:rowOff>130175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2D7EBA8-A6F7-4100-BB38-A5EF1DD9C902}"/>
            </a:ext>
          </a:extLst>
        </xdr:cNvPr>
        <xdr:cNvGrpSpPr/>
      </xdr:nvGrpSpPr>
      <xdr:grpSpPr>
        <a:xfrm>
          <a:off x="1245928" y="17659350"/>
          <a:ext cx="4221422" cy="3463925"/>
          <a:chOff x="10810636" y="3026"/>
          <a:chExt cx="6114845" cy="4420681"/>
        </a:xfrm>
      </xdr:grpSpPr>
      <xdr:graphicFrame macro="">
        <xdr:nvGraphicFramePr>
          <xdr:cNvPr id="3" name="Chart 2">
            <a:extLst>
              <a:ext uri="{FF2B5EF4-FFF2-40B4-BE49-F238E27FC236}">
                <a16:creationId xmlns:a16="http://schemas.microsoft.com/office/drawing/2014/main" id="{EEBCF3BF-0E3D-4F95-A830-EDD35CA7AA80}"/>
              </a:ext>
            </a:extLst>
          </xdr:cNvPr>
          <xdr:cNvGraphicFramePr>
            <a:graphicFrameLocks/>
          </xdr:cNvGraphicFramePr>
        </xdr:nvGraphicFramePr>
        <xdr:xfrm>
          <a:off x="10810636" y="3026"/>
          <a:ext cx="6114845" cy="442068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cxnSp macro="">
        <xdr:nvCxnSpPr>
          <xdr:cNvPr id="4" name="Straight Arrow Connector 3">
            <a:extLst>
              <a:ext uri="{FF2B5EF4-FFF2-40B4-BE49-F238E27FC236}">
                <a16:creationId xmlns:a16="http://schemas.microsoft.com/office/drawing/2014/main" id="{3C209316-EEE2-4207-AC11-F836D70989AC}"/>
              </a:ext>
            </a:extLst>
          </xdr:cNvPr>
          <xdr:cNvCxnSpPr/>
        </xdr:nvCxnSpPr>
        <xdr:spPr>
          <a:xfrm>
            <a:off x="16287824" y="503977"/>
            <a:ext cx="0" cy="914939"/>
          </a:xfrm>
          <a:prstGeom prst="straightConnector1">
            <a:avLst/>
          </a:prstGeom>
          <a:ln w="50800">
            <a:solidFill>
              <a:srgbClr val="C00000"/>
            </a:solidFill>
            <a:headEnd type="triangle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" name="TextBox 4">
            <a:extLst>
              <a:ext uri="{FF2B5EF4-FFF2-40B4-BE49-F238E27FC236}">
                <a16:creationId xmlns:a16="http://schemas.microsoft.com/office/drawing/2014/main" id="{09DA0F90-61FB-4B09-A9F1-B3D7E44FF753}"/>
              </a:ext>
            </a:extLst>
          </xdr:cNvPr>
          <xdr:cNvSpPr txBox="1"/>
        </xdr:nvSpPr>
        <xdr:spPr>
          <a:xfrm>
            <a:off x="12063011" y="3957372"/>
            <a:ext cx="4503472" cy="27219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CN" sz="1200">
                <a:solidFill>
                  <a:schemeClr val="bg2">
                    <a:lumMod val="25000"/>
                  </a:schemeClr>
                </a:solidFill>
              </a:rPr>
              <a:t>Dry                                                                        Wet</a:t>
            </a:r>
            <a:endParaRPr lang="en-US" sz="1200">
              <a:solidFill>
                <a:schemeClr val="bg2">
                  <a:lumMod val="25000"/>
                </a:schemeClr>
              </a:solidFill>
            </a:endParaRPr>
          </a:p>
        </xdr:txBody>
      </xdr:sp>
    </xdr:grpSp>
    <xdr:clientData/>
  </xdr:twoCellAnchor>
  <xdr:twoCellAnchor>
    <xdr:from>
      <xdr:col>2</xdr:col>
      <xdr:colOff>9978</xdr:colOff>
      <xdr:row>49</xdr:row>
      <xdr:rowOff>69169</xdr:rowOff>
    </xdr:from>
    <xdr:to>
      <xdr:col>8</xdr:col>
      <xdr:colOff>526371</xdr:colOff>
      <xdr:row>68</xdr:row>
      <xdr:rowOff>105228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5643BB93-F2A6-4A0A-AD19-E2C483AFA79E}"/>
            </a:ext>
          </a:extLst>
        </xdr:cNvPr>
        <xdr:cNvGrpSpPr/>
      </xdr:nvGrpSpPr>
      <xdr:grpSpPr>
        <a:xfrm>
          <a:off x="1226003" y="8933769"/>
          <a:ext cx="4173993" cy="3474584"/>
          <a:chOff x="3752292" y="1504261"/>
          <a:chExt cx="6363118" cy="4440974"/>
        </a:xfrm>
      </xdr:grpSpPr>
      <xdr:graphicFrame macro="">
        <xdr:nvGraphicFramePr>
          <xdr:cNvPr id="7" name="Chart 6">
            <a:extLst>
              <a:ext uri="{FF2B5EF4-FFF2-40B4-BE49-F238E27FC236}">
                <a16:creationId xmlns:a16="http://schemas.microsoft.com/office/drawing/2014/main" id="{3CCF33A7-F1A7-45BE-A6BF-E43D0AE1AA72}"/>
              </a:ext>
            </a:extLst>
          </xdr:cNvPr>
          <xdr:cNvGraphicFramePr>
            <a:graphicFrameLocks/>
          </xdr:cNvGraphicFramePr>
        </xdr:nvGraphicFramePr>
        <xdr:xfrm>
          <a:off x="3752292" y="1504261"/>
          <a:ext cx="6363118" cy="444097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 macro="" textlink="">
        <xdr:nvSpPr>
          <xdr:cNvPr id="8" name="TextBox 7">
            <a:extLst>
              <a:ext uri="{FF2B5EF4-FFF2-40B4-BE49-F238E27FC236}">
                <a16:creationId xmlns:a16="http://schemas.microsoft.com/office/drawing/2014/main" id="{B6597E2C-038C-444D-BA86-CDF0D4051A77}"/>
              </a:ext>
            </a:extLst>
          </xdr:cNvPr>
          <xdr:cNvSpPr txBox="1"/>
        </xdr:nvSpPr>
        <xdr:spPr>
          <a:xfrm>
            <a:off x="4907236" y="5508213"/>
            <a:ext cx="4361005" cy="26382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CN" sz="1200">
                <a:solidFill>
                  <a:schemeClr val="bg2">
                    <a:lumMod val="50000"/>
                  </a:schemeClr>
                </a:solidFill>
              </a:rPr>
              <a:t>  Dry                                                            Wet</a:t>
            </a:r>
            <a:endParaRPr lang="en-US" sz="1200">
              <a:solidFill>
                <a:schemeClr val="bg2">
                  <a:lumMod val="50000"/>
                </a:schemeClr>
              </a:solidFill>
            </a:endParaRPr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285750</xdr:colOff>
      <xdr:row>4</xdr:row>
      <xdr:rowOff>26987</xdr:rowOff>
    </xdr:from>
    <xdr:to>
      <xdr:col>26</xdr:col>
      <xdr:colOff>463550</xdr:colOff>
      <xdr:row>34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69C3E5-3E2B-4BB8-BFA3-BAD9DA8059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0.33652</cdr:x>
      <cdr:y>0.07861</cdr:y>
    </cdr:from>
    <cdr:to>
      <cdr:x>0.33652</cdr:x>
      <cdr:y>0.35064</cdr:y>
    </cdr:to>
    <cdr:grpSp>
      <cdr:nvGrpSpPr>
        <cdr:cNvPr id="5" name="Group 4">
          <a:extLst xmlns:a="http://schemas.openxmlformats.org/drawingml/2006/main">
            <a:ext uri="{FF2B5EF4-FFF2-40B4-BE49-F238E27FC236}">
              <a16:creationId xmlns:a16="http://schemas.microsoft.com/office/drawing/2014/main" id="{8F7B465C-15CB-4E73-AADE-3BFC3F88DAED}"/>
            </a:ext>
          </a:extLst>
        </cdr:cNvPr>
        <cdr:cNvGrpSpPr/>
      </cdr:nvGrpSpPr>
      <cdr:grpSpPr>
        <a:xfrm xmlns:a="http://schemas.openxmlformats.org/drawingml/2006/main">
          <a:off x="2727755" y="435404"/>
          <a:ext cx="0" cy="1506717"/>
          <a:chOff x="2457452" y="341313"/>
          <a:chExt cx="0" cy="1181100"/>
        </a:xfrm>
      </cdr:grpSpPr>
      <cdr:cxnSp macro="">
        <cdr:nvCxnSpPr>
          <cdr:cNvPr id="3" name="Straight Arrow Connector 2">
            <a:extLst xmlns:a="http://schemas.openxmlformats.org/drawingml/2006/main">
              <a:ext uri="{FF2B5EF4-FFF2-40B4-BE49-F238E27FC236}">
                <a16:creationId xmlns:a16="http://schemas.microsoft.com/office/drawing/2014/main" id="{BD1DDB02-D582-42AA-B976-69801A3CF723}"/>
              </a:ext>
            </a:extLst>
          </cdr:cNvPr>
          <cdr:cNvCxnSpPr/>
        </cdr:nvCxnSpPr>
        <cdr:spPr>
          <a:xfrm xmlns:a="http://schemas.openxmlformats.org/drawingml/2006/main">
            <a:off x="2457452" y="341313"/>
            <a:ext cx="0" cy="1181100"/>
          </a:xfrm>
          <a:prstGeom xmlns:a="http://schemas.openxmlformats.org/drawingml/2006/main" prst="straightConnector1">
            <a:avLst/>
          </a:prstGeom>
          <a:ln xmlns:a="http://schemas.openxmlformats.org/drawingml/2006/main" w="38100">
            <a:solidFill>
              <a:srgbClr val="C00000"/>
            </a:solidFill>
            <a:headEnd type="triangle"/>
            <a:tailEnd type="triangle"/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</cdr:grpSp>
  </cdr:relSizeAnchor>
  <cdr:relSizeAnchor xmlns:cdr="http://schemas.openxmlformats.org/drawingml/2006/chartDrawing">
    <cdr:from>
      <cdr:x>0</cdr:x>
      <cdr:y>0.88127</cdr:y>
    </cdr:from>
    <cdr:to>
      <cdr:x>0.09389</cdr:x>
      <cdr:y>0.99228</cdr:y>
    </cdr:to>
    <cdr:grpSp>
      <cdr:nvGrpSpPr>
        <cdr:cNvPr id="6" name="Group 5">
          <a:extLst xmlns:a="http://schemas.openxmlformats.org/drawingml/2006/main">
            <a:ext uri="{FF2B5EF4-FFF2-40B4-BE49-F238E27FC236}">
              <a16:creationId xmlns:a16="http://schemas.microsoft.com/office/drawing/2014/main" id="{D6C2B801-8A11-4242-998C-AEB695A49040}"/>
            </a:ext>
          </a:extLst>
        </cdr:cNvPr>
        <cdr:cNvGrpSpPr/>
      </cdr:nvGrpSpPr>
      <cdr:grpSpPr>
        <a:xfrm xmlns:a="http://schemas.openxmlformats.org/drawingml/2006/main">
          <a:off x="0" y="4881168"/>
          <a:ext cx="761051" cy="614861"/>
          <a:chOff x="0" y="0"/>
          <a:chExt cx="728048" cy="520628"/>
        </a:xfrm>
      </cdr:grpSpPr>
      <cdr:sp macro="" textlink="">
        <cdr:nvSpPr>
          <cdr:cNvPr id="7" name="Text Box 7">
            <a:extLst xmlns:a="http://schemas.openxmlformats.org/drawingml/2006/main">
              <a:ext uri="{FF2B5EF4-FFF2-40B4-BE49-F238E27FC236}">
                <a16:creationId xmlns:a16="http://schemas.microsoft.com/office/drawing/2014/main" id="{F8039C8D-387C-4842-B1F4-2949E435F167}"/>
              </a:ext>
            </a:extLst>
          </cdr:cNvPr>
          <cdr:cNvSpPr txBox="1"/>
        </cdr:nvSpPr>
        <cdr:spPr>
          <a:xfrm xmlns:a="http://schemas.openxmlformats.org/drawingml/2006/main">
            <a:off x="13007" y="0"/>
            <a:ext cx="571323" cy="225401"/>
          </a:xfrm>
          <a:prstGeom xmlns:a="http://schemas.openxmlformats.org/drawingml/2006/main" prst="rect">
            <a:avLst/>
          </a:prstGeom>
          <a:noFill xmlns:a="http://schemas.openxmlformats.org/drawingml/2006/main"/>
          <a:ln xmlns:a="http://schemas.openxmlformats.org/drawingml/2006/main" w="6350">
            <a:noFill/>
          </a:ln>
        </cdr:spPr>
        <cdr:txBody>
          <a:bodyPr xmlns:a="http://schemas.openxmlformats.org/drawingml/2006/main" rot="0" spcFirstLastPara="0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marL="0" marR="0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r>
              <a:rPr lang="en-US" sz="1200">
                <a:solidFill>
                  <a:srgbClr val="767171"/>
                </a:solidFill>
                <a:effectLst/>
                <a:latin typeface="Calibri" panose="020F0502020204030204" pitchFamily="34" charset="0"/>
                <a:ea typeface="DengXian" panose="02010600030101010101" pitchFamily="2" charset="-122"/>
                <a:cs typeface="Times New Roman" panose="02020603050405020304" pitchFamily="18" charset="0"/>
              </a:rPr>
              <a:t>WYT</a:t>
            </a:r>
            <a:endParaRPr lang="en-US" sz="1200">
              <a:effectLst/>
              <a:latin typeface="Calibri" panose="020F0502020204030204" pitchFamily="34" charset="0"/>
              <a:ea typeface="DengXian" panose="02010600030101010101" pitchFamily="2" charset="-122"/>
              <a:cs typeface="Times New Roman" panose="02020603050405020304" pitchFamily="18" charset="0"/>
            </a:endParaRPr>
          </a:p>
        </cdr:txBody>
      </cdr:sp>
      <cdr:sp macro="" textlink="">
        <cdr:nvSpPr>
          <cdr:cNvPr id="8" name="TextBox 29">
            <a:extLst xmlns:a="http://schemas.openxmlformats.org/drawingml/2006/main">
              <a:ext uri="{FF2B5EF4-FFF2-40B4-BE49-F238E27FC236}">
                <a16:creationId xmlns:a16="http://schemas.microsoft.com/office/drawing/2014/main" id="{3F70E543-280D-4264-9FD7-C9E7E202E7F8}"/>
              </a:ext>
            </a:extLst>
          </cdr:cNvPr>
          <cdr:cNvSpPr txBox="1"/>
        </cdr:nvSpPr>
        <cdr:spPr>
          <a:xfrm xmlns:a="http://schemas.openxmlformats.org/drawingml/2006/main">
            <a:off x="0" y="179348"/>
            <a:ext cx="728048" cy="341280"/>
          </a:xfrm>
          <a:prstGeom xmlns:a="http://schemas.openxmlformats.org/drawingml/2006/main" prst="rect">
            <a:avLst/>
          </a:prstGeom>
          <a:noFill xmlns:a="http://schemas.openxmlformats.org/drawingml/2006/main"/>
        </cdr:spPr>
        <cdr:txBody>
          <a:bodyPr xmlns:a="http://schemas.openxmlformats.org/drawingml/2006/main" wrap="square" rtlCol="0">
            <a:noAutofit/>
          </a:bodyPr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marL="0" marR="0">
              <a:lnSpc>
                <a:spcPct val="107000"/>
              </a:lnSpc>
              <a:spcBef>
                <a:spcPts val="0"/>
              </a:spcBef>
              <a:spcAft>
                <a:spcPts val="0"/>
              </a:spcAft>
            </a:pPr>
            <a:r>
              <a:rPr lang="en-US" sz="1200" kern="1200">
                <a:solidFill>
                  <a:schemeClr val="bg2">
                    <a:lumMod val="50000"/>
                  </a:schemeClr>
                </a:solidFill>
                <a:effectLst/>
                <a:latin typeface="Calibri" panose="020F0502020204030204" pitchFamily="34" charset="0"/>
                <a:ea typeface="DengXian" panose="02010600030101010101" pitchFamily="2" charset="-122"/>
                <a:cs typeface="Times New Roman" panose="02020603050405020304" pitchFamily="18" charset="0"/>
              </a:rPr>
              <a:t>1: Dry</a:t>
            </a:r>
            <a:endParaRPr lang="en-US" sz="1200">
              <a:solidFill>
                <a:schemeClr val="bg2">
                  <a:lumMod val="50000"/>
                </a:schemeClr>
              </a:solidFill>
              <a:effectLst/>
              <a:latin typeface="Calibri" panose="020F0502020204030204" pitchFamily="34" charset="0"/>
              <a:ea typeface="DengXian" panose="02010600030101010101" pitchFamily="2" charset="-122"/>
              <a:cs typeface="Times New Roman" panose="02020603050405020304" pitchFamily="18" charset="0"/>
            </a:endParaRPr>
          </a:p>
          <a:p xmlns:a="http://schemas.openxmlformats.org/drawingml/2006/main">
            <a:pPr marL="0" marR="0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r>
              <a:rPr lang="en-US" sz="1200" kern="1200">
                <a:solidFill>
                  <a:schemeClr val="bg2">
                    <a:lumMod val="50000"/>
                  </a:schemeClr>
                </a:solidFill>
                <a:effectLst/>
                <a:latin typeface="Calibri" panose="020F0502020204030204" pitchFamily="34" charset="0"/>
                <a:ea typeface="DengXian" panose="02010600030101010101" pitchFamily="2" charset="-122"/>
                <a:cs typeface="Times New Roman" panose="02020603050405020304" pitchFamily="18" charset="0"/>
              </a:rPr>
              <a:t>5: Wet</a:t>
            </a:r>
            <a:endParaRPr lang="en-US" sz="1200">
              <a:solidFill>
                <a:schemeClr val="bg2">
                  <a:lumMod val="50000"/>
                </a:schemeClr>
              </a:solidFill>
              <a:effectLst/>
              <a:latin typeface="Calibri" panose="020F0502020204030204" pitchFamily="34" charset="0"/>
              <a:ea typeface="DengXian" panose="02010600030101010101" pitchFamily="2" charset="-122"/>
              <a:cs typeface="Times New Roman" panose="02020603050405020304" pitchFamily="18" charset="0"/>
            </a:endParaRPr>
          </a:p>
        </cdr:txBody>
      </cdr:sp>
    </cdr:grp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52</xdr:row>
      <xdr:rowOff>57150</xdr:rowOff>
    </xdr:from>
    <xdr:to>
      <xdr:col>9</xdr:col>
      <xdr:colOff>568325</xdr:colOff>
      <xdr:row>77</xdr:row>
      <xdr:rowOff>63500</xdr:rowOff>
    </xdr:to>
    <xdr:grpSp>
      <xdr:nvGrpSpPr>
        <xdr:cNvPr id="10" name="Group 9">
          <a:extLst>
            <a:ext uri="{FF2B5EF4-FFF2-40B4-BE49-F238E27FC236}">
              <a16:creationId xmlns:a16="http://schemas.microsoft.com/office/drawing/2014/main" id="{7863A15B-A04D-42E3-8BCB-913F98817CE5}"/>
            </a:ext>
          </a:extLst>
        </xdr:cNvPr>
        <xdr:cNvGrpSpPr/>
      </xdr:nvGrpSpPr>
      <xdr:grpSpPr>
        <a:xfrm>
          <a:off x="63500" y="9467850"/>
          <a:ext cx="5991225" cy="4533900"/>
          <a:chOff x="5480042" y="3983035"/>
          <a:chExt cx="8312654" cy="6294440"/>
        </a:xfrm>
      </xdr:grpSpPr>
      <xdr:graphicFrame macro="">
        <xdr:nvGraphicFramePr>
          <xdr:cNvPr id="6" name="Chart 5">
            <a:extLst>
              <a:ext uri="{FF2B5EF4-FFF2-40B4-BE49-F238E27FC236}">
                <a16:creationId xmlns:a16="http://schemas.microsoft.com/office/drawing/2014/main" id="{45827ADC-AB2E-45BC-8E1D-A2551C634DC7}"/>
              </a:ext>
            </a:extLst>
          </xdr:cNvPr>
          <xdr:cNvGraphicFramePr>
            <a:graphicFrameLocks/>
          </xdr:cNvGraphicFramePr>
        </xdr:nvGraphicFramePr>
        <xdr:xfrm>
          <a:off x="5480042" y="3983035"/>
          <a:ext cx="8312654" cy="629444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pSp>
        <xdr:nvGrpSpPr>
          <xdr:cNvPr id="7" name="Group 6">
            <a:extLst>
              <a:ext uri="{FF2B5EF4-FFF2-40B4-BE49-F238E27FC236}">
                <a16:creationId xmlns:a16="http://schemas.microsoft.com/office/drawing/2014/main" id="{7FB94A25-8A9D-4334-9726-2915BBD7942A}"/>
              </a:ext>
            </a:extLst>
          </xdr:cNvPr>
          <xdr:cNvGrpSpPr/>
        </xdr:nvGrpSpPr>
        <xdr:grpSpPr>
          <a:xfrm>
            <a:off x="5486393" y="9335519"/>
            <a:ext cx="924874" cy="688018"/>
            <a:chOff x="27341" y="-158623"/>
            <a:chExt cx="885140" cy="575977"/>
          </a:xfrm>
        </xdr:grpSpPr>
        <xdr:sp macro="" textlink="">
          <xdr:nvSpPr>
            <xdr:cNvPr id="8" name="Text Box 7">
              <a:extLst>
                <a:ext uri="{FF2B5EF4-FFF2-40B4-BE49-F238E27FC236}">
                  <a16:creationId xmlns:a16="http://schemas.microsoft.com/office/drawing/2014/main" id="{D7904B2D-545E-4B71-B41D-2569C0CF40A8}"/>
                </a:ext>
              </a:extLst>
            </xdr:cNvPr>
            <xdr:cNvSpPr txBox="1"/>
          </xdr:nvSpPr>
          <xdr:spPr>
            <a:xfrm>
              <a:off x="40347" y="-158623"/>
              <a:ext cx="704147" cy="215792"/>
            </a:xfrm>
            <a:prstGeom prst="rect">
              <a:avLst/>
            </a:prstGeom>
            <a:noFill/>
            <a:ln w="6350">
              <a:noFill/>
            </a:ln>
          </xdr:spPr>
          <xdr:txBody>
            <a:bodyPr rot="0" spcFirstLastPara="0" vert="horz" wrap="square" lIns="91440" tIns="45720" rIns="91440" bIns="45720" numCol="1" spcCol="0" rtlCol="0" fromWordArt="0" anchor="t" anchorCtr="0" forceAA="0" compatLnSpc="1">
              <a:prstTxWarp prst="textNoShape">
                <a:avLst/>
              </a:prstTxWarp>
              <a:noAutofit/>
            </a:bodyPr>
            <a:lstStyle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marR="0">
                <a:lnSpc>
                  <a:spcPct val="107000"/>
                </a:lnSpc>
                <a:spcBef>
                  <a:spcPts val="0"/>
                </a:spcBef>
                <a:spcAft>
                  <a:spcPts val="800"/>
                </a:spcAft>
              </a:pPr>
              <a:r>
                <a:rPr lang="en-US" sz="1200">
                  <a:solidFill>
                    <a:srgbClr val="767171"/>
                  </a:solidFill>
                  <a:effectLst/>
                  <a:latin typeface="Calibri" panose="020F0502020204030204" pitchFamily="34" charset="0"/>
                  <a:ea typeface="DengXian" panose="02010600030101010101" pitchFamily="2" charset="-122"/>
                  <a:cs typeface="Times New Roman" panose="02020603050405020304" pitchFamily="18" charset="0"/>
                </a:rPr>
                <a:t>WYT</a:t>
              </a:r>
              <a:endParaRPr lang="en-US" sz="1200">
                <a:effectLst/>
                <a:latin typeface="Calibri" panose="020F0502020204030204" pitchFamily="34" charset="0"/>
                <a:ea typeface="DengXian" panose="02010600030101010101" pitchFamily="2" charset="-122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9" name="TextBox 29">
              <a:extLst>
                <a:ext uri="{FF2B5EF4-FFF2-40B4-BE49-F238E27FC236}">
                  <a16:creationId xmlns:a16="http://schemas.microsoft.com/office/drawing/2014/main" id="{0B935884-7804-4D7F-A1D8-0900DEEAE0C3}"/>
                </a:ext>
              </a:extLst>
            </xdr:cNvPr>
            <xdr:cNvSpPr txBox="1"/>
          </xdr:nvSpPr>
          <xdr:spPr>
            <a:xfrm>
              <a:off x="27341" y="76073"/>
              <a:ext cx="885140" cy="341281"/>
            </a:xfrm>
            <a:prstGeom prst="rect">
              <a:avLst/>
            </a:prstGeom>
            <a:noFill/>
          </xdr:spPr>
          <xdr:txBody>
            <a:bodyPr wrap="square" rtlCol="0">
              <a:noAutofit/>
            </a:bodyPr>
            <a:lstStyle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marR="0">
                <a:lnSpc>
                  <a:spcPct val="107000"/>
                </a:lnSpc>
                <a:spcBef>
                  <a:spcPts val="0"/>
                </a:spcBef>
                <a:spcAft>
                  <a:spcPts val="0"/>
                </a:spcAft>
              </a:pPr>
              <a:r>
                <a:rPr lang="en-US" sz="1200" kern="1200">
                  <a:solidFill>
                    <a:schemeClr val="bg2">
                      <a:lumMod val="50000"/>
                    </a:schemeClr>
                  </a:solidFill>
                  <a:effectLst/>
                  <a:latin typeface="Calibri" panose="020F0502020204030204" pitchFamily="34" charset="0"/>
                  <a:ea typeface="DengXian" panose="02010600030101010101" pitchFamily="2" charset="-122"/>
                  <a:cs typeface="Times New Roman" panose="02020603050405020304" pitchFamily="18" charset="0"/>
                </a:rPr>
                <a:t>1: Dry</a:t>
              </a:r>
              <a:endParaRPr lang="en-US" sz="1200">
                <a:solidFill>
                  <a:schemeClr val="bg2">
                    <a:lumMod val="50000"/>
                  </a:schemeClr>
                </a:solidFill>
                <a:effectLst/>
                <a:latin typeface="Calibri" panose="020F0502020204030204" pitchFamily="34" charset="0"/>
                <a:ea typeface="DengXian" panose="02010600030101010101" pitchFamily="2" charset="-122"/>
                <a:cs typeface="Times New Roman" panose="02020603050405020304" pitchFamily="18" charset="0"/>
              </a:endParaRPr>
            </a:p>
            <a:p>
              <a:pPr marL="0" marR="0">
                <a:lnSpc>
                  <a:spcPct val="107000"/>
                </a:lnSpc>
                <a:spcBef>
                  <a:spcPts val="0"/>
                </a:spcBef>
                <a:spcAft>
                  <a:spcPts val="800"/>
                </a:spcAft>
              </a:pPr>
              <a:r>
                <a:rPr lang="en-US" sz="1200" kern="1200">
                  <a:solidFill>
                    <a:schemeClr val="bg2">
                      <a:lumMod val="50000"/>
                    </a:schemeClr>
                  </a:solidFill>
                  <a:effectLst/>
                  <a:latin typeface="Calibri" panose="020F0502020204030204" pitchFamily="34" charset="0"/>
                  <a:ea typeface="DengXian" panose="02010600030101010101" pitchFamily="2" charset="-122"/>
                  <a:cs typeface="Times New Roman" panose="02020603050405020304" pitchFamily="18" charset="0"/>
                </a:rPr>
                <a:t>5: Wet</a:t>
              </a:r>
              <a:endParaRPr lang="en-US" sz="1200">
                <a:solidFill>
                  <a:schemeClr val="bg2">
                    <a:lumMod val="50000"/>
                  </a:schemeClr>
                </a:solidFill>
                <a:effectLst/>
                <a:latin typeface="Calibri" panose="020F0502020204030204" pitchFamily="34" charset="0"/>
                <a:ea typeface="DengXian" panose="02010600030101010101" pitchFamily="2" charset="-122"/>
                <a:cs typeface="Times New Roman" panose="02020603050405020304" pitchFamily="18" charset="0"/>
              </a:endParaRPr>
            </a:p>
          </xdr:txBody>
        </xdr:sp>
      </xdr:grpSp>
    </xdr:grpSp>
    <xdr:clientData/>
  </xdr:twoCellAnchor>
  <xdr:twoCellAnchor>
    <xdr:from>
      <xdr:col>0</xdr:col>
      <xdr:colOff>44450</xdr:colOff>
      <xdr:row>99</xdr:row>
      <xdr:rowOff>44450</xdr:rowOff>
    </xdr:from>
    <xdr:to>
      <xdr:col>9</xdr:col>
      <xdr:colOff>438150</xdr:colOff>
      <xdr:row>124</xdr:row>
      <xdr:rowOff>120650</xdr:rowOff>
    </xdr:to>
    <xdr:grpSp>
      <xdr:nvGrpSpPr>
        <xdr:cNvPr id="14" name="Group 13">
          <a:extLst>
            <a:ext uri="{FF2B5EF4-FFF2-40B4-BE49-F238E27FC236}">
              <a16:creationId xmlns:a16="http://schemas.microsoft.com/office/drawing/2014/main" id="{43CDB33C-14BF-4CFE-ACA0-8222E1C7BBC9}"/>
            </a:ext>
          </a:extLst>
        </xdr:cNvPr>
        <xdr:cNvGrpSpPr/>
      </xdr:nvGrpSpPr>
      <xdr:grpSpPr>
        <a:xfrm>
          <a:off x="47625" y="17964150"/>
          <a:ext cx="5876925" cy="4600575"/>
          <a:chOff x="695325" y="3711575"/>
          <a:chExt cx="7877174" cy="5556286"/>
        </a:xfrm>
      </xdr:grpSpPr>
      <xdr:graphicFrame macro="">
        <xdr:nvGraphicFramePr>
          <xdr:cNvPr id="2" name="Chart 1">
            <a:extLst>
              <a:ext uri="{FF2B5EF4-FFF2-40B4-BE49-F238E27FC236}">
                <a16:creationId xmlns:a16="http://schemas.microsoft.com/office/drawing/2014/main" id="{FFDEA1C8-C12A-4B8F-BE19-E296EBAD1934}"/>
              </a:ext>
            </a:extLst>
          </xdr:cNvPr>
          <xdr:cNvGraphicFramePr>
            <a:graphicFrameLocks/>
          </xdr:cNvGraphicFramePr>
        </xdr:nvGraphicFramePr>
        <xdr:xfrm>
          <a:off x="723900" y="3711575"/>
          <a:ext cx="7848599" cy="555625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pSp>
        <xdr:nvGrpSpPr>
          <xdr:cNvPr id="11" name="Group 10">
            <a:extLst>
              <a:ext uri="{FF2B5EF4-FFF2-40B4-BE49-F238E27FC236}">
                <a16:creationId xmlns:a16="http://schemas.microsoft.com/office/drawing/2014/main" id="{A247991D-00A2-4D6D-A03D-D933B48E1FC4}"/>
              </a:ext>
            </a:extLst>
          </xdr:cNvPr>
          <xdr:cNvGrpSpPr/>
        </xdr:nvGrpSpPr>
        <xdr:grpSpPr>
          <a:xfrm>
            <a:off x="695325" y="8524974"/>
            <a:ext cx="970285" cy="742887"/>
            <a:chOff x="0" y="71847"/>
            <a:chExt cx="932772" cy="621907"/>
          </a:xfrm>
        </xdr:grpSpPr>
        <xdr:sp macro="" textlink="">
          <xdr:nvSpPr>
            <xdr:cNvPr id="12" name="Text Box 7">
              <a:extLst>
                <a:ext uri="{FF2B5EF4-FFF2-40B4-BE49-F238E27FC236}">
                  <a16:creationId xmlns:a16="http://schemas.microsoft.com/office/drawing/2014/main" id="{870B3CE6-FCC1-4D18-8DF4-EF82B531CAAF}"/>
                </a:ext>
              </a:extLst>
            </xdr:cNvPr>
            <xdr:cNvSpPr txBox="1"/>
          </xdr:nvSpPr>
          <xdr:spPr>
            <a:xfrm>
              <a:off x="13589" y="71847"/>
              <a:ext cx="689699" cy="269248"/>
            </a:xfrm>
            <a:prstGeom prst="rect">
              <a:avLst/>
            </a:prstGeom>
            <a:noFill/>
            <a:ln w="6350">
              <a:noFill/>
            </a:ln>
          </xdr:spPr>
          <xdr:txBody>
            <a:bodyPr rot="0" spcFirstLastPara="0" vert="horz" wrap="square" lIns="91440" tIns="45720" rIns="91440" bIns="45720" numCol="1" spcCol="0" rtlCol="0" fromWordArt="0" anchor="t" anchorCtr="0" forceAA="0" compatLnSpc="1">
              <a:prstTxWarp prst="textNoShape">
                <a:avLst/>
              </a:prstTxWarp>
              <a:noAutofit/>
            </a:bodyPr>
            <a:lstStyle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marR="0">
                <a:lnSpc>
                  <a:spcPct val="107000"/>
                </a:lnSpc>
                <a:spcBef>
                  <a:spcPts val="0"/>
                </a:spcBef>
                <a:spcAft>
                  <a:spcPts val="800"/>
                </a:spcAft>
              </a:pPr>
              <a:r>
                <a:rPr lang="en-US" altLang="zh-CN" sz="1200">
                  <a:solidFill>
                    <a:srgbClr val="767171"/>
                  </a:solidFill>
                  <a:effectLst/>
                  <a:latin typeface="Calibri" panose="020F0502020204030204" pitchFamily="34" charset="0"/>
                  <a:ea typeface="DengXian" panose="02010600030101010101" pitchFamily="2" charset="-122"/>
                  <a:cs typeface="Times New Roman" panose="02020603050405020304" pitchFamily="18" charset="0"/>
                </a:rPr>
                <a:t>WYT</a:t>
              </a:r>
              <a:endParaRPr lang="en-US" sz="1200">
                <a:effectLst/>
                <a:latin typeface="Calibri" panose="020F0502020204030204" pitchFamily="34" charset="0"/>
                <a:ea typeface="DengXian" panose="02010600030101010101" pitchFamily="2" charset="-122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13" name="TextBox 29">
              <a:extLst>
                <a:ext uri="{FF2B5EF4-FFF2-40B4-BE49-F238E27FC236}">
                  <a16:creationId xmlns:a16="http://schemas.microsoft.com/office/drawing/2014/main" id="{DA5EE8A9-4524-42BA-A22F-9AF353B9B589}"/>
                </a:ext>
              </a:extLst>
            </xdr:cNvPr>
            <xdr:cNvSpPr txBox="1"/>
          </xdr:nvSpPr>
          <xdr:spPr>
            <a:xfrm>
              <a:off x="0" y="286084"/>
              <a:ext cx="932772" cy="407670"/>
            </a:xfrm>
            <a:prstGeom prst="rect">
              <a:avLst/>
            </a:prstGeom>
            <a:noFill/>
          </xdr:spPr>
          <xdr:txBody>
            <a:bodyPr wrap="square" rtlCol="0">
              <a:noAutofit/>
            </a:bodyPr>
            <a:lstStyle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marR="0">
                <a:lnSpc>
                  <a:spcPct val="107000"/>
                </a:lnSpc>
                <a:spcBef>
                  <a:spcPts val="0"/>
                </a:spcBef>
                <a:spcAft>
                  <a:spcPts val="0"/>
                </a:spcAft>
              </a:pPr>
              <a:r>
                <a:rPr lang="en-US" sz="1200" kern="1200">
                  <a:solidFill>
                    <a:schemeClr val="bg2">
                      <a:lumMod val="50000"/>
                    </a:schemeClr>
                  </a:solidFill>
                  <a:effectLst/>
                  <a:latin typeface="Calibri" panose="020F0502020204030204" pitchFamily="34" charset="0"/>
                  <a:ea typeface="DengXian" panose="02010600030101010101" pitchFamily="2" charset="-122"/>
                  <a:cs typeface="Times New Roman" panose="02020603050405020304" pitchFamily="18" charset="0"/>
                </a:rPr>
                <a:t>1: Dry</a:t>
              </a:r>
              <a:endParaRPr lang="en-US" sz="1200">
                <a:solidFill>
                  <a:schemeClr val="bg2">
                    <a:lumMod val="50000"/>
                  </a:schemeClr>
                </a:solidFill>
                <a:effectLst/>
                <a:latin typeface="Calibri" panose="020F0502020204030204" pitchFamily="34" charset="0"/>
                <a:ea typeface="DengXian" panose="02010600030101010101" pitchFamily="2" charset="-122"/>
                <a:cs typeface="Times New Roman" panose="02020603050405020304" pitchFamily="18" charset="0"/>
              </a:endParaRPr>
            </a:p>
            <a:p>
              <a:pPr marL="0" marR="0">
                <a:lnSpc>
                  <a:spcPct val="107000"/>
                </a:lnSpc>
                <a:spcBef>
                  <a:spcPts val="0"/>
                </a:spcBef>
                <a:spcAft>
                  <a:spcPts val="800"/>
                </a:spcAft>
              </a:pPr>
              <a:r>
                <a:rPr lang="en-US" sz="1200" kern="1200">
                  <a:solidFill>
                    <a:schemeClr val="bg2">
                      <a:lumMod val="50000"/>
                    </a:schemeClr>
                  </a:solidFill>
                  <a:effectLst/>
                  <a:latin typeface="Calibri" panose="020F0502020204030204" pitchFamily="34" charset="0"/>
                  <a:ea typeface="DengXian" panose="02010600030101010101" pitchFamily="2" charset="-122"/>
                  <a:cs typeface="Times New Roman" panose="02020603050405020304" pitchFamily="18" charset="0"/>
                </a:rPr>
                <a:t>5: Wet</a:t>
              </a:r>
              <a:endParaRPr lang="en-US" sz="1200">
                <a:solidFill>
                  <a:schemeClr val="bg2">
                    <a:lumMod val="50000"/>
                  </a:schemeClr>
                </a:solidFill>
                <a:effectLst/>
                <a:latin typeface="Calibri" panose="020F0502020204030204" pitchFamily="34" charset="0"/>
                <a:ea typeface="DengXian" panose="02010600030101010101" pitchFamily="2" charset="-122"/>
                <a:cs typeface="Times New Roman" panose="02020603050405020304" pitchFamily="18" charset="0"/>
              </a:endParaRPr>
            </a:p>
          </xdr:txBody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E82C3-897B-4420-AD32-9A0013058AE3}">
  <dimension ref="A1:U57"/>
  <sheetViews>
    <sheetView topLeftCell="A16" workbookViewId="0">
      <selection activeCell="A34" sqref="A34:G40"/>
    </sheetView>
  </sheetViews>
  <sheetFormatPr defaultRowHeight="14.5" x14ac:dyDescent="0.35"/>
  <cols>
    <col min="1" max="8" width="8.7265625" style="1"/>
    <col min="9" max="9" width="11.26953125" style="1" bestFit="1" customWidth="1"/>
    <col min="10" max="11" width="8.7265625" style="1"/>
    <col min="12" max="12" width="11.26953125" style="1" bestFit="1" customWidth="1"/>
    <col min="13" max="13" width="11.26953125" style="1" customWidth="1"/>
    <col min="14" max="16384" width="8.7265625" style="1"/>
  </cols>
  <sheetData>
    <row r="1" spans="1:21" x14ac:dyDescent="0.35">
      <c r="B1" s="1" t="s">
        <v>21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3" t="s">
        <v>10</v>
      </c>
      <c r="L1" s="2" t="s">
        <v>11</v>
      </c>
      <c r="M1" s="23" t="s">
        <v>24</v>
      </c>
      <c r="N1" s="23" t="s">
        <v>25</v>
      </c>
    </row>
    <row r="2" spans="1:21" x14ac:dyDescent="0.35">
      <c r="A2" s="20">
        <v>500</v>
      </c>
      <c r="B2" s="1">
        <v>1</v>
      </c>
      <c r="C2" s="1">
        <v>116283</v>
      </c>
      <c r="D2" s="4">
        <v>18624.330469414959</v>
      </c>
      <c r="E2" s="5">
        <v>0</v>
      </c>
      <c r="F2" s="4">
        <v>314970.50857929961</v>
      </c>
      <c r="G2" s="1">
        <f>C2*4.07</f>
        <v>473271.81000000006</v>
      </c>
      <c r="H2" s="1">
        <f>D2*4.84</f>
        <v>90141.759471968398</v>
      </c>
      <c r="I2" s="3">
        <f>19875.329623648*2.5*5</f>
        <v>248441.62029559998</v>
      </c>
      <c r="J2" s="6">
        <v>0.71235016419293851</v>
      </c>
      <c r="K2" s="7">
        <v>1.5</v>
      </c>
      <c r="L2" s="3">
        <f>I2+F2</f>
        <v>563412.12887489959</v>
      </c>
      <c r="M2" s="11">
        <f>J2*640</f>
        <v>455.90410508348066</v>
      </c>
      <c r="N2" s="24">
        <f>K2*640</f>
        <v>960</v>
      </c>
      <c r="Q2" s="8"/>
      <c r="R2" s="5"/>
      <c r="S2" s="5"/>
      <c r="T2" s="5"/>
      <c r="U2" s="5"/>
    </row>
    <row r="3" spans="1:21" x14ac:dyDescent="0.35">
      <c r="A3" s="20"/>
      <c r="B3" s="1">
        <v>2</v>
      </c>
      <c r="C3" s="1">
        <v>116283</v>
      </c>
      <c r="D3" s="4">
        <v>18624.330469414959</v>
      </c>
      <c r="E3" s="5">
        <v>0</v>
      </c>
      <c r="F3" s="4">
        <v>176251.27717534959</v>
      </c>
      <c r="G3" s="1">
        <f t="shared" ref="G3:G30" si="0">C3*4.07</f>
        <v>473271.81000000006</v>
      </c>
      <c r="H3" s="1">
        <f t="shared" ref="H3:H30" si="1">D3*4.84</f>
        <v>90141.759471968398</v>
      </c>
      <c r="I3" s="3">
        <f>30972.868135964*2.5*5</f>
        <v>387160.85169954994</v>
      </c>
      <c r="J3" s="6">
        <v>0.67387942706104431</v>
      </c>
      <c r="K3" s="7">
        <v>1.5</v>
      </c>
      <c r="L3" s="3">
        <f t="shared" ref="L3:L30" si="2">I3+F3</f>
        <v>563412.12887489959</v>
      </c>
      <c r="M3" s="11">
        <f t="shared" ref="M3:M30" si="3">J3*640</f>
        <v>431.28283331906835</v>
      </c>
      <c r="N3" s="24">
        <f t="shared" ref="N3:N30" si="4">K3*640</f>
        <v>960</v>
      </c>
      <c r="Q3" s="8"/>
      <c r="R3" s="8"/>
      <c r="S3" s="5"/>
      <c r="T3" s="5"/>
      <c r="U3" s="5"/>
    </row>
    <row r="4" spans="1:21" x14ac:dyDescent="0.35">
      <c r="A4" s="20"/>
      <c r="B4" s="1">
        <v>3</v>
      </c>
      <c r="C4" s="1">
        <v>116283</v>
      </c>
      <c r="D4" s="4">
        <v>18624.330469414959</v>
      </c>
      <c r="E4" s="5">
        <v>0</v>
      </c>
      <c r="F4" s="4">
        <v>36992.503461449531</v>
      </c>
      <c r="G4" s="1">
        <f t="shared" si="0"/>
        <v>473271.81000000006</v>
      </c>
      <c r="H4" s="1">
        <f t="shared" si="1"/>
        <v>90141.759471968398</v>
      </c>
      <c r="I4" s="3">
        <f>42113.570033076*2.5*5</f>
        <v>526419.62541344995</v>
      </c>
      <c r="J4" s="6">
        <v>0.63525905970003516</v>
      </c>
      <c r="K4" s="7">
        <v>1.5</v>
      </c>
      <c r="L4" s="3">
        <f t="shared" si="2"/>
        <v>563412.12887489947</v>
      </c>
      <c r="M4" s="11">
        <f t="shared" si="3"/>
        <v>406.5657982080225</v>
      </c>
      <c r="N4" s="24">
        <f t="shared" si="4"/>
        <v>960</v>
      </c>
      <c r="Q4" s="8"/>
      <c r="R4" s="8"/>
      <c r="S4" s="8"/>
      <c r="T4" s="8"/>
      <c r="U4" s="8"/>
    </row>
    <row r="5" spans="1:21" x14ac:dyDescent="0.35">
      <c r="A5" s="20"/>
      <c r="B5" s="1">
        <v>4</v>
      </c>
      <c r="C5" s="1">
        <v>116283</v>
      </c>
      <c r="D5" s="4">
        <v>50102.9622058717</v>
      </c>
      <c r="E5" s="5">
        <v>0</v>
      </c>
      <c r="F5" s="4">
        <v>0</v>
      </c>
      <c r="G5" s="1">
        <f t="shared" si="0"/>
        <v>473271.81000000006</v>
      </c>
      <c r="H5" s="1">
        <f t="shared" si="1"/>
        <v>242498.33707641903</v>
      </c>
      <c r="I5" s="3">
        <f>57261.496518348*2.5*5</f>
        <v>715768.7064793501</v>
      </c>
      <c r="J5" s="6">
        <v>0.62499999999999989</v>
      </c>
      <c r="K5" s="7">
        <v>1.5</v>
      </c>
      <c r="L5" s="3">
        <f t="shared" si="2"/>
        <v>715768.7064793501</v>
      </c>
      <c r="M5" s="11">
        <f t="shared" si="3"/>
        <v>399.99999999999994</v>
      </c>
      <c r="N5" s="24">
        <f t="shared" si="4"/>
        <v>960</v>
      </c>
      <c r="Q5" s="8"/>
      <c r="R5" s="8"/>
      <c r="S5" s="8"/>
      <c r="T5" s="8"/>
      <c r="U5" s="8"/>
    </row>
    <row r="6" spans="1:21" x14ac:dyDescent="0.35">
      <c r="A6" s="20"/>
      <c r="B6" s="1">
        <v>5</v>
      </c>
      <c r="C6" s="1">
        <v>116283</v>
      </c>
      <c r="D6" s="4">
        <v>132676.26699727666</v>
      </c>
      <c r="E6" s="5">
        <v>0</v>
      </c>
      <c r="F6" s="4">
        <v>0</v>
      </c>
      <c r="G6" s="1">
        <f t="shared" si="0"/>
        <v>473271.81000000006</v>
      </c>
      <c r="H6" s="1">
        <f t="shared" si="1"/>
        <v>642153.13226681901</v>
      </c>
      <c r="I6" s="3">
        <f>89233.88013358*2.5*5</f>
        <v>1115423.5016697501</v>
      </c>
      <c r="J6" s="6">
        <v>0.625</v>
      </c>
      <c r="K6" s="7">
        <v>1.5</v>
      </c>
      <c r="L6" s="3">
        <f t="shared" si="2"/>
        <v>1115423.5016697501</v>
      </c>
      <c r="M6" s="11">
        <f t="shared" si="3"/>
        <v>400</v>
      </c>
      <c r="N6" s="24">
        <f t="shared" si="4"/>
        <v>960</v>
      </c>
      <c r="Q6" s="8"/>
      <c r="R6" s="8"/>
      <c r="S6" s="8"/>
      <c r="T6" s="8"/>
      <c r="U6" s="8"/>
    </row>
    <row r="7" spans="1:21" x14ac:dyDescent="0.35">
      <c r="A7" s="9"/>
      <c r="D7" s="9"/>
      <c r="F7" s="9"/>
      <c r="J7" s="7"/>
      <c r="K7" s="7">
        <v>1.5</v>
      </c>
      <c r="L7" s="3"/>
      <c r="M7" s="11"/>
      <c r="N7" s="24">
        <f t="shared" si="4"/>
        <v>960</v>
      </c>
    </row>
    <row r="8" spans="1:21" x14ac:dyDescent="0.35">
      <c r="A8" s="20">
        <v>1500</v>
      </c>
      <c r="B8" s="1">
        <v>1</v>
      </c>
      <c r="C8" s="10">
        <v>116285.47111739768</v>
      </c>
      <c r="D8" s="4">
        <v>6777.4478836940616</v>
      </c>
      <c r="E8" s="5">
        <v>0</v>
      </c>
      <c r="F8" s="4">
        <v>257643.09490953022</v>
      </c>
      <c r="G8" s="1">
        <f t="shared" si="0"/>
        <v>473281.86744780862</v>
      </c>
      <c r="H8" s="1">
        <f t="shared" si="1"/>
        <v>32802.84775707926</v>
      </c>
      <c r="I8" s="3">
        <f>19875.329623648*2.5*5</f>
        <v>248441.62029559998</v>
      </c>
      <c r="J8" s="6">
        <v>1.4999998884994308</v>
      </c>
      <c r="K8" s="7">
        <v>1.5</v>
      </c>
      <c r="L8" s="3">
        <f t="shared" si="2"/>
        <v>506084.71520513017</v>
      </c>
      <c r="M8" s="11">
        <f t="shared" si="3"/>
        <v>959.99992863963575</v>
      </c>
      <c r="N8" s="24">
        <f t="shared" si="4"/>
        <v>960</v>
      </c>
    </row>
    <row r="9" spans="1:21" x14ac:dyDescent="0.35">
      <c r="A9" s="20"/>
      <c r="B9" s="1">
        <v>2</v>
      </c>
      <c r="C9" s="10">
        <v>116285.47111739768</v>
      </c>
      <c r="D9" s="4">
        <v>24544.208318502606</v>
      </c>
      <c r="E9" s="5">
        <v>0</v>
      </c>
      <c r="F9" s="4">
        <v>204914.98401001451</v>
      </c>
      <c r="G9" s="1">
        <f t="shared" si="0"/>
        <v>473281.86744780862</v>
      </c>
      <c r="H9" s="1">
        <f t="shared" si="1"/>
        <v>118793.96826155261</v>
      </c>
      <c r="I9" s="3">
        <f>30972.868135964*2.5*5</f>
        <v>387160.85169954994</v>
      </c>
      <c r="J9" s="6">
        <v>1.2198522258894868</v>
      </c>
      <c r="K9" s="7">
        <v>1.5</v>
      </c>
      <c r="L9" s="3">
        <f t="shared" si="2"/>
        <v>592075.83570956439</v>
      </c>
      <c r="M9" s="11">
        <f t="shared" si="3"/>
        <v>780.7054245692716</v>
      </c>
      <c r="N9" s="24">
        <f t="shared" si="4"/>
        <v>960</v>
      </c>
    </row>
    <row r="10" spans="1:21" x14ac:dyDescent="0.35">
      <c r="A10" s="20"/>
      <c r="B10" s="1">
        <v>3</v>
      </c>
      <c r="C10" s="10">
        <v>116285.47111739768</v>
      </c>
      <c r="D10" s="4">
        <v>24544.208318502606</v>
      </c>
      <c r="E10" s="5">
        <v>0</v>
      </c>
      <c r="F10" s="4">
        <v>65656.210296114485</v>
      </c>
      <c r="G10" s="1">
        <f t="shared" si="0"/>
        <v>473281.86744780862</v>
      </c>
      <c r="H10" s="1">
        <f t="shared" si="1"/>
        <v>118793.96826155261</v>
      </c>
      <c r="I10" s="3">
        <f>42113.570033076*2.5*5</f>
        <v>526419.62541344995</v>
      </c>
      <c r="J10" s="6">
        <v>0.81559486072625709</v>
      </c>
      <c r="K10" s="7">
        <v>1.5</v>
      </c>
      <c r="L10" s="3">
        <f t="shared" si="2"/>
        <v>592075.83570956439</v>
      </c>
      <c r="M10" s="11">
        <f t="shared" si="3"/>
        <v>521.98071086480456</v>
      </c>
      <c r="N10" s="24">
        <f t="shared" si="4"/>
        <v>960</v>
      </c>
    </row>
    <row r="11" spans="1:21" x14ac:dyDescent="0.35">
      <c r="A11" s="20"/>
      <c r="B11" s="1">
        <v>4</v>
      </c>
      <c r="C11" s="10">
        <v>116285.47111739768</v>
      </c>
      <c r="D11" s="4">
        <v>50100.586576720088</v>
      </c>
      <c r="E11" s="5">
        <v>0</v>
      </c>
      <c r="F11" s="4">
        <v>0</v>
      </c>
      <c r="G11" s="1">
        <f t="shared" si="0"/>
        <v>473281.86744780862</v>
      </c>
      <c r="H11" s="1">
        <f t="shared" si="1"/>
        <v>242486.83903132522</v>
      </c>
      <c r="I11" s="3">
        <f>57261.496518348*2.5*5</f>
        <v>715768.7064793501</v>
      </c>
      <c r="J11" s="6">
        <v>0.62499999999999989</v>
      </c>
      <c r="K11" s="7">
        <v>1.5</v>
      </c>
      <c r="L11" s="3">
        <f t="shared" si="2"/>
        <v>715768.7064793501</v>
      </c>
      <c r="M11" s="11">
        <f t="shared" si="3"/>
        <v>399.99999999999994</v>
      </c>
      <c r="N11" s="24">
        <f t="shared" si="4"/>
        <v>960</v>
      </c>
    </row>
    <row r="12" spans="1:21" x14ac:dyDescent="0.35">
      <c r="A12" s="20"/>
      <c r="B12" s="1">
        <v>5</v>
      </c>
      <c r="C12" s="10">
        <v>116285.47111739768</v>
      </c>
      <c r="D12" s="4">
        <v>132673.89136812501</v>
      </c>
      <c r="E12" s="5">
        <v>0</v>
      </c>
      <c r="F12" s="4">
        <v>0</v>
      </c>
      <c r="G12" s="1">
        <f t="shared" si="0"/>
        <v>473281.86744780862</v>
      </c>
      <c r="H12" s="1">
        <f t="shared" si="1"/>
        <v>642141.63422172505</v>
      </c>
      <c r="I12" s="3">
        <f>89233.88013358*2.5*5</f>
        <v>1115423.5016697501</v>
      </c>
      <c r="J12" s="6">
        <v>0.625</v>
      </c>
      <c r="K12" s="7">
        <v>1.5</v>
      </c>
      <c r="L12" s="3">
        <f t="shared" si="2"/>
        <v>1115423.5016697501</v>
      </c>
      <c r="M12" s="11">
        <f t="shared" si="3"/>
        <v>400</v>
      </c>
      <c r="N12" s="24">
        <f t="shared" si="4"/>
        <v>960</v>
      </c>
    </row>
    <row r="13" spans="1:21" x14ac:dyDescent="0.35">
      <c r="A13" s="9"/>
      <c r="F13" s="9"/>
      <c r="J13" s="7"/>
      <c r="K13" s="7">
        <v>1.5</v>
      </c>
      <c r="L13" s="3"/>
      <c r="M13" s="11"/>
      <c r="N13" s="24">
        <f t="shared" si="4"/>
        <v>960</v>
      </c>
    </row>
    <row r="14" spans="1:21" x14ac:dyDescent="0.35">
      <c r="A14" s="20">
        <v>3000</v>
      </c>
      <c r="B14" s="1">
        <v>1</v>
      </c>
      <c r="C14" s="10">
        <v>77798.840608042796</v>
      </c>
      <c r="D14" s="4">
        <v>0</v>
      </c>
      <c r="E14" s="5">
        <v>0</v>
      </c>
      <c r="F14" s="4">
        <v>68199.660979149485</v>
      </c>
      <c r="G14" s="1">
        <f t="shared" si="0"/>
        <v>316641.28127473418</v>
      </c>
      <c r="H14" s="1">
        <f t="shared" si="1"/>
        <v>0</v>
      </c>
      <c r="I14" s="3">
        <f>19875.329623648*2.5*5</f>
        <v>248441.62029559998</v>
      </c>
      <c r="J14" s="6">
        <v>1.5000000050921631</v>
      </c>
      <c r="K14" s="7">
        <v>1.5</v>
      </c>
      <c r="L14" s="3">
        <f t="shared" si="2"/>
        <v>316641.28127474943</v>
      </c>
      <c r="M14" s="11">
        <f t="shared" si="3"/>
        <v>960.00000325898441</v>
      </c>
      <c r="N14" s="24">
        <f t="shared" si="4"/>
        <v>960</v>
      </c>
    </row>
    <row r="15" spans="1:21" x14ac:dyDescent="0.35">
      <c r="A15" s="20"/>
      <c r="B15" s="1">
        <v>2</v>
      </c>
      <c r="C15" s="10">
        <v>77798.840608042796</v>
      </c>
      <c r="D15" s="4">
        <v>36528.650118142599</v>
      </c>
      <c r="E15" s="5">
        <v>0</v>
      </c>
      <c r="F15" s="4">
        <v>106279.09614760205</v>
      </c>
      <c r="G15" s="1">
        <f t="shared" si="0"/>
        <v>316641.28127473418</v>
      </c>
      <c r="H15" s="1">
        <f t="shared" si="1"/>
        <v>176798.66657181017</v>
      </c>
      <c r="I15" s="3">
        <f>30972.868135964*2.5*5</f>
        <v>387160.85169954994</v>
      </c>
      <c r="J15" s="6">
        <v>1.4999977175203798</v>
      </c>
      <c r="K15" s="7">
        <v>1.5</v>
      </c>
      <c r="L15" s="3">
        <f t="shared" si="2"/>
        <v>493439.94784715201</v>
      </c>
      <c r="M15" s="11">
        <f t="shared" si="3"/>
        <v>959.99853921304305</v>
      </c>
      <c r="N15" s="24">
        <f t="shared" si="4"/>
        <v>960</v>
      </c>
    </row>
    <row r="16" spans="1:21" x14ac:dyDescent="0.35">
      <c r="A16" s="20"/>
      <c r="B16" s="1">
        <v>3</v>
      </c>
      <c r="C16" s="10">
        <v>77798.840608042796</v>
      </c>
      <c r="D16" s="4">
        <v>73199.511120125026</v>
      </c>
      <c r="E16" s="5">
        <v>0</v>
      </c>
      <c r="F16" s="4">
        <v>144507.28968286025</v>
      </c>
      <c r="G16" s="1">
        <f t="shared" si="0"/>
        <v>316641.28127473418</v>
      </c>
      <c r="H16" s="1">
        <f t="shared" si="1"/>
        <v>354285.63382140512</v>
      </c>
      <c r="I16" s="3">
        <f>42113.570033076*2.5*5</f>
        <v>526419.62541344995</v>
      </c>
      <c r="J16" s="6">
        <v>1.4999997222161647</v>
      </c>
      <c r="K16" s="7">
        <v>1.5</v>
      </c>
      <c r="L16" s="3">
        <f t="shared" si="2"/>
        <v>670926.9150963102</v>
      </c>
      <c r="M16" s="11">
        <f t="shared" si="3"/>
        <v>959.99982221834546</v>
      </c>
      <c r="N16" s="24">
        <f t="shared" si="4"/>
        <v>960</v>
      </c>
    </row>
    <row r="17" spans="1:14" x14ac:dyDescent="0.35">
      <c r="A17" s="20"/>
      <c r="B17" s="1">
        <v>4</v>
      </c>
      <c r="C17" s="10">
        <v>77798.840608042796</v>
      </c>
      <c r="D17" s="4">
        <v>123060.3607770235</v>
      </c>
      <c r="E17" s="5">
        <v>0</v>
      </c>
      <c r="F17" s="4">
        <v>196484.72095625932</v>
      </c>
      <c r="G17" s="1">
        <f t="shared" si="0"/>
        <v>316641.28127473418</v>
      </c>
      <c r="H17" s="1">
        <f t="shared" si="1"/>
        <v>595612.14616079372</v>
      </c>
      <c r="I17" s="3">
        <f>57261.496518348*2.5*5</f>
        <v>715768.7064793501</v>
      </c>
      <c r="J17" s="6">
        <v>1.4999971826673626</v>
      </c>
      <c r="K17" s="7">
        <v>1.5</v>
      </c>
      <c r="L17" s="3">
        <f t="shared" si="2"/>
        <v>912253.4274356094</v>
      </c>
      <c r="M17" s="11">
        <f t="shared" si="3"/>
        <v>959.99819690711206</v>
      </c>
      <c r="N17" s="24">
        <f t="shared" si="4"/>
        <v>960</v>
      </c>
    </row>
    <row r="18" spans="1:14" x14ac:dyDescent="0.35">
      <c r="A18" s="20"/>
      <c r="B18" s="1">
        <v>5</v>
      </c>
      <c r="C18" s="10">
        <v>77798.840608042796</v>
      </c>
      <c r="D18" s="4">
        <v>167670.60781943344</v>
      </c>
      <c r="E18" s="5">
        <v>0</v>
      </c>
      <c r="F18" s="4">
        <v>12743.52145018643</v>
      </c>
      <c r="G18" s="1">
        <f t="shared" si="0"/>
        <v>316641.28127473418</v>
      </c>
      <c r="H18" s="1">
        <f t="shared" si="1"/>
        <v>811525.74184605782</v>
      </c>
      <c r="I18" s="3">
        <f>89233.88013358*2.5*5</f>
        <v>1115423.5016697501</v>
      </c>
      <c r="J18" s="6">
        <v>0.67088908807865288</v>
      </c>
      <c r="K18" s="7">
        <v>1.5</v>
      </c>
      <c r="L18" s="3">
        <f t="shared" si="2"/>
        <v>1128167.0231199365</v>
      </c>
      <c r="M18" s="11">
        <f t="shared" si="3"/>
        <v>429.36901637033782</v>
      </c>
      <c r="N18" s="24">
        <f t="shared" si="4"/>
        <v>960</v>
      </c>
    </row>
    <row r="19" spans="1:14" x14ac:dyDescent="0.35">
      <c r="A19" s="9"/>
      <c r="J19" s="7"/>
      <c r="K19" s="7">
        <v>1.5</v>
      </c>
      <c r="L19" s="3"/>
      <c r="M19" s="11"/>
      <c r="N19" s="24">
        <f t="shared" si="4"/>
        <v>960</v>
      </c>
    </row>
    <row r="20" spans="1:14" x14ac:dyDescent="0.35">
      <c r="A20" s="20">
        <v>4500</v>
      </c>
      <c r="B20" s="1">
        <v>1</v>
      </c>
      <c r="C20" s="1">
        <v>75000</v>
      </c>
      <c r="D20" s="8">
        <v>0</v>
      </c>
      <c r="E20" s="5">
        <v>0</v>
      </c>
      <c r="F20" s="4">
        <v>56808.393559010045</v>
      </c>
      <c r="G20" s="1">
        <f t="shared" si="0"/>
        <v>305250</v>
      </c>
      <c r="H20" s="1">
        <f t="shared" si="1"/>
        <v>0</v>
      </c>
      <c r="I20" s="3">
        <f>19875.329623648*2.5*5</f>
        <v>248441.62029559998</v>
      </c>
      <c r="J20" s="6">
        <v>1.8172317926928798</v>
      </c>
      <c r="K20" s="7">
        <v>1.5</v>
      </c>
      <c r="L20" s="3">
        <f t="shared" si="2"/>
        <v>305250.01385461004</v>
      </c>
      <c r="M20" s="11">
        <f t="shared" si="3"/>
        <v>1163.0283473234431</v>
      </c>
      <c r="N20" s="24">
        <f t="shared" si="4"/>
        <v>960</v>
      </c>
    </row>
    <row r="21" spans="1:14" x14ac:dyDescent="0.35">
      <c r="A21" s="20"/>
      <c r="B21" s="1">
        <v>2</v>
      </c>
      <c r="C21" s="1">
        <v>75000</v>
      </c>
      <c r="D21" s="8">
        <v>29577.807344859768</v>
      </c>
      <c r="E21" s="5">
        <v>0</v>
      </c>
      <c r="F21" s="4">
        <v>61245.749704210531</v>
      </c>
      <c r="G21" s="1">
        <f t="shared" si="0"/>
        <v>305250</v>
      </c>
      <c r="H21" s="1">
        <f t="shared" si="1"/>
        <v>143156.58754912126</v>
      </c>
      <c r="I21" s="3">
        <f>30972.868135964*2.5*5</f>
        <v>387160.85169954994</v>
      </c>
      <c r="J21" s="6">
        <v>1.4999995714030725</v>
      </c>
      <c r="K21" s="7">
        <v>1.5</v>
      </c>
      <c r="L21" s="3">
        <f t="shared" si="2"/>
        <v>448406.60140376049</v>
      </c>
      <c r="M21" s="11">
        <f t="shared" si="3"/>
        <v>959.99972569796637</v>
      </c>
      <c r="N21" s="24">
        <f t="shared" si="4"/>
        <v>960</v>
      </c>
    </row>
    <row r="22" spans="1:14" x14ac:dyDescent="0.35">
      <c r="A22" s="20"/>
      <c r="B22" s="1">
        <v>3</v>
      </c>
      <c r="C22" s="1">
        <v>75000</v>
      </c>
      <c r="D22" s="8">
        <v>62901.864080350024</v>
      </c>
      <c r="E22" s="5">
        <v>0</v>
      </c>
      <c r="F22" s="4">
        <v>83275.410590057334</v>
      </c>
      <c r="G22" s="1">
        <f t="shared" si="0"/>
        <v>305250</v>
      </c>
      <c r="H22" s="1">
        <f t="shared" si="1"/>
        <v>304445.02214889409</v>
      </c>
      <c r="I22" s="3">
        <f>42113.570033076*2.5*5</f>
        <v>526419.62541344995</v>
      </c>
      <c r="J22" s="6">
        <v>1.4999999058373272</v>
      </c>
      <c r="K22" s="7">
        <v>1.5</v>
      </c>
      <c r="L22" s="3">
        <f t="shared" si="2"/>
        <v>609695.03600350732</v>
      </c>
      <c r="M22" s="11">
        <f t="shared" si="3"/>
        <v>959.99993973588948</v>
      </c>
      <c r="N22" s="24">
        <f t="shared" si="4"/>
        <v>960</v>
      </c>
    </row>
    <row r="23" spans="1:14" x14ac:dyDescent="0.35">
      <c r="A23" s="20"/>
      <c r="B23" s="1">
        <v>4</v>
      </c>
      <c r="C23" s="1">
        <v>75000</v>
      </c>
      <c r="D23" s="8">
        <v>108212.32844030991</v>
      </c>
      <c r="E23" s="5">
        <v>0</v>
      </c>
      <c r="F23" s="4">
        <v>113228.9770261246</v>
      </c>
      <c r="G23" s="1">
        <f t="shared" si="0"/>
        <v>305250</v>
      </c>
      <c r="H23" s="1">
        <f t="shared" si="1"/>
        <v>523747.66965109995</v>
      </c>
      <c r="I23" s="3">
        <f>57261.496518348*2.5*5</f>
        <v>715768.7064793501</v>
      </c>
      <c r="J23" s="6">
        <v>1.5000001942180581</v>
      </c>
      <c r="K23" s="7">
        <v>1.5</v>
      </c>
      <c r="L23" s="3">
        <f t="shared" si="2"/>
        <v>828997.68350547471</v>
      </c>
      <c r="M23" s="11">
        <f t="shared" si="3"/>
        <v>960.00012429955723</v>
      </c>
      <c r="N23" s="24">
        <f t="shared" si="4"/>
        <v>960</v>
      </c>
    </row>
    <row r="24" spans="1:14" x14ac:dyDescent="0.35">
      <c r="A24" s="20"/>
      <c r="B24" s="1">
        <v>5</v>
      </c>
      <c r="C24" s="1">
        <v>75000</v>
      </c>
      <c r="D24" s="8">
        <v>160289.99391986913</v>
      </c>
      <c r="E24" s="5">
        <v>0</v>
      </c>
      <c r="F24" s="4">
        <v>176451.90699952975</v>
      </c>
      <c r="G24" s="1">
        <f t="shared" si="0"/>
        <v>305250</v>
      </c>
      <c r="H24" s="1">
        <f t="shared" si="1"/>
        <v>775803.57057216659</v>
      </c>
      <c r="I24" s="3">
        <f>89233.88013358*2.5*5</f>
        <v>1115423.5016697501</v>
      </c>
      <c r="J24" s="6">
        <v>1.5000031323687177</v>
      </c>
      <c r="K24" s="7">
        <v>1.5</v>
      </c>
      <c r="L24" s="3">
        <f t="shared" si="2"/>
        <v>1291875.4086692799</v>
      </c>
      <c r="M24" s="11">
        <f t="shared" si="3"/>
        <v>960.00200471597941</v>
      </c>
      <c r="N24" s="24">
        <f t="shared" si="4"/>
        <v>960</v>
      </c>
    </row>
    <row r="25" spans="1:14" x14ac:dyDescent="0.35">
      <c r="A25" s="9"/>
      <c r="J25" s="7"/>
      <c r="K25" s="7">
        <v>1.5</v>
      </c>
      <c r="L25" s="3"/>
      <c r="M25" s="11"/>
      <c r="N25" s="24">
        <f t="shared" si="4"/>
        <v>960</v>
      </c>
    </row>
    <row r="26" spans="1:14" x14ac:dyDescent="0.35">
      <c r="A26" s="20">
        <v>6000</v>
      </c>
      <c r="B26" s="1">
        <v>1</v>
      </c>
      <c r="C26" s="1">
        <v>75000</v>
      </c>
      <c r="D26" s="8">
        <v>0</v>
      </c>
      <c r="E26" s="5">
        <v>0</v>
      </c>
      <c r="F26" s="8">
        <v>56808.200736575789</v>
      </c>
      <c r="G26" s="1">
        <f t="shared" si="0"/>
        <v>305250</v>
      </c>
      <c r="H26" s="1">
        <f t="shared" si="1"/>
        <v>0</v>
      </c>
      <c r="I26" s="3">
        <f>19875.329623648*2.5*5</f>
        <v>248441.62029559998</v>
      </c>
      <c r="J26" s="6">
        <v>2.2534096572578917</v>
      </c>
      <c r="K26" s="7">
        <v>1.5</v>
      </c>
      <c r="L26" s="3">
        <f t="shared" si="2"/>
        <v>305249.82103217579</v>
      </c>
      <c r="M26" s="11">
        <f t="shared" si="3"/>
        <v>1442.1821806450507</v>
      </c>
      <c r="N26" s="24">
        <f t="shared" si="4"/>
        <v>960</v>
      </c>
    </row>
    <row r="27" spans="1:14" x14ac:dyDescent="0.35">
      <c r="A27" s="20"/>
      <c r="B27" s="1">
        <v>2</v>
      </c>
      <c r="C27" s="1">
        <v>75000</v>
      </c>
      <c r="D27" s="8">
        <v>25811.75515830539</v>
      </c>
      <c r="E27" s="5">
        <v>0</v>
      </c>
      <c r="F27" s="8">
        <v>43017.864298823166</v>
      </c>
      <c r="G27" s="1">
        <f t="shared" si="0"/>
        <v>305250</v>
      </c>
      <c r="H27" s="1">
        <f t="shared" si="1"/>
        <v>124928.89496619809</v>
      </c>
      <c r="I27" s="3">
        <f>30972.868135964*2.5*5</f>
        <v>387160.85169954994</v>
      </c>
      <c r="J27" s="6">
        <v>1.4999998514945734</v>
      </c>
      <c r="K27" s="7">
        <v>1.5</v>
      </c>
      <c r="L27" s="3">
        <f t="shared" si="2"/>
        <v>430178.71599837311</v>
      </c>
      <c r="M27" s="11">
        <f t="shared" si="3"/>
        <v>959.99990495652696</v>
      </c>
      <c r="N27" s="24">
        <f t="shared" si="4"/>
        <v>960</v>
      </c>
    </row>
    <row r="28" spans="1:14" x14ac:dyDescent="0.35">
      <c r="A28" s="20"/>
      <c r="B28" s="1">
        <v>3</v>
      </c>
      <c r="C28" s="1">
        <v>75000</v>
      </c>
      <c r="D28" s="8">
        <v>57781.172386800761</v>
      </c>
      <c r="E28" s="5">
        <v>0</v>
      </c>
      <c r="F28" s="8">
        <v>58491.069970839417</v>
      </c>
      <c r="G28" s="1">
        <f t="shared" si="0"/>
        <v>305250</v>
      </c>
      <c r="H28" s="1">
        <f t="shared" si="1"/>
        <v>279660.87435211567</v>
      </c>
      <c r="I28" s="3">
        <f>42113.570033076*2.5*5</f>
        <v>526419.62541344995</v>
      </c>
      <c r="J28" s="6">
        <v>1.5000000064686658</v>
      </c>
      <c r="K28" s="7">
        <v>1.5</v>
      </c>
      <c r="L28" s="3">
        <f t="shared" si="2"/>
        <v>584910.69538428937</v>
      </c>
      <c r="M28" s="11">
        <f t="shared" si="3"/>
        <v>960.0000041399461</v>
      </c>
      <c r="N28" s="24">
        <f t="shared" si="4"/>
        <v>960</v>
      </c>
    </row>
    <row r="29" spans="1:14" x14ac:dyDescent="0.35">
      <c r="A29" s="20"/>
      <c r="B29" s="1">
        <v>4</v>
      </c>
      <c r="C29" s="1">
        <v>75000</v>
      </c>
      <c r="D29" s="8">
        <v>101249.74727739661</v>
      </c>
      <c r="E29" s="5">
        <v>0</v>
      </c>
      <c r="F29" s="8">
        <v>79529.891375424311</v>
      </c>
      <c r="G29" s="1">
        <f t="shared" si="0"/>
        <v>305250</v>
      </c>
      <c r="H29" s="1">
        <f t="shared" si="1"/>
        <v>490048.77682259958</v>
      </c>
      <c r="I29" s="3">
        <f>57261.496518348*2.5*5</f>
        <v>715768.7064793501</v>
      </c>
      <c r="J29" s="6">
        <v>1.5000003475575538</v>
      </c>
      <c r="K29" s="7">
        <v>1.5</v>
      </c>
      <c r="L29" s="3">
        <f t="shared" si="2"/>
        <v>795298.59785477445</v>
      </c>
      <c r="M29" s="11">
        <f t="shared" si="3"/>
        <v>960.00022243683452</v>
      </c>
      <c r="N29" s="24">
        <f t="shared" si="4"/>
        <v>960</v>
      </c>
    </row>
    <row r="30" spans="1:14" x14ac:dyDescent="0.35">
      <c r="A30" s="20"/>
      <c r="B30" s="1">
        <v>5</v>
      </c>
      <c r="C30" s="1">
        <v>75000</v>
      </c>
      <c r="D30" s="8">
        <v>119554.33122412419</v>
      </c>
      <c r="E30" s="5">
        <v>0</v>
      </c>
      <c r="F30" s="8">
        <v>212082.56578264845</v>
      </c>
      <c r="G30" s="1">
        <f t="shared" si="0"/>
        <v>305250</v>
      </c>
      <c r="H30" s="1">
        <f t="shared" si="1"/>
        <v>578642.96312476113</v>
      </c>
      <c r="I30" s="3">
        <f>89233.88013358*2.5*5</f>
        <v>1115423.5016697501</v>
      </c>
      <c r="J30" s="6">
        <v>2.0229012948388769</v>
      </c>
      <c r="K30" s="7">
        <v>1.5</v>
      </c>
      <c r="L30" s="3">
        <f t="shared" si="2"/>
        <v>1327506.0674523986</v>
      </c>
      <c r="M30" s="11">
        <f t="shared" si="3"/>
        <v>1294.6568286968813</v>
      </c>
      <c r="N30" s="24">
        <f t="shared" si="4"/>
        <v>960</v>
      </c>
    </row>
    <row r="31" spans="1:14" x14ac:dyDescent="0.35">
      <c r="K31" s="7">
        <v>1.5</v>
      </c>
      <c r="L31" s="3"/>
      <c r="M31" s="3"/>
    </row>
    <row r="34" spans="1:7" x14ac:dyDescent="0.35">
      <c r="A34" s="25" t="s">
        <v>0</v>
      </c>
      <c r="B34" s="25"/>
      <c r="C34" s="25"/>
      <c r="D34" s="25"/>
      <c r="E34" s="25"/>
      <c r="F34" s="25"/>
      <c r="G34" s="25"/>
    </row>
    <row r="35" spans="1:7" x14ac:dyDescent="0.35">
      <c r="A35" s="25"/>
      <c r="B35" s="25" t="s">
        <v>1</v>
      </c>
      <c r="C35" s="25">
        <v>1</v>
      </c>
      <c r="D35" s="25">
        <v>2</v>
      </c>
      <c r="E35" s="25">
        <v>3</v>
      </c>
      <c r="F35" s="25">
        <v>4</v>
      </c>
      <c r="G35" s="25">
        <v>5</v>
      </c>
    </row>
    <row r="36" spans="1:7" x14ac:dyDescent="0.35">
      <c r="A36" s="25"/>
      <c r="B36" s="25">
        <v>500</v>
      </c>
      <c r="C36" s="26">
        <v>314970.50857929961</v>
      </c>
      <c r="D36" s="26">
        <v>176251.27717534959</v>
      </c>
      <c r="E36" s="26">
        <v>36992.503461449531</v>
      </c>
      <c r="F36" s="26">
        <v>0</v>
      </c>
      <c r="G36" s="26">
        <v>0</v>
      </c>
    </row>
    <row r="37" spans="1:7" x14ac:dyDescent="0.35">
      <c r="A37" s="25"/>
      <c r="B37" s="11">
        <v>1500</v>
      </c>
      <c r="C37" s="26">
        <v>257643.09490953022</v>
      </c>
      <c r="D37" s="26">
        <v>204914.98401001451</v>
      </c>
      <c r="E37" s="26">
        <v>65656.210296114485</v>
      </c>
      <c r="F37" s="26">
        <v>0</v>
      </c>
      <c r="G37" s="26">
        <v>0</v>
      </c>
    </row>
    <row r="38" spans="1:7" x14ac:dyDescent="0.35">
      <c r="A38" s="25"/>
      <c r="B38" s="11">
        <v>3000</v>
      </c>
      <c r="C38" s="26">
        <v>68199.660979149485</v>
      </c>
      <c r="D38" s="26">
        <v>106279.09614760205</v>
      </c>
      <c r="E38" s="26">
        <v>144507.28968286025</v>
      </c>
      <c r="F38" s="26">
        <v>196484.72095625932</v>
      </c>
      <c r="G38" s="26">
        <v>12743.52145018643</v>
      </c>
    </row>
    <row r="39" spans="1:7" x14ac:dyDescent="0.35">
      <c r="A39" s="25"/>
      <c r="B39" s="11">
        <v>4500</v>
      </c>
      <c r="C39" s="26">
        <v>56808.393559010045</v>
      </c>
      <c r="D39" s="26">
        <v>61245.749704210531</v>
      </c>
      <c r="E39" s="26">
        <v>83275.410590057334</v>
      </c>
      <c r="F39" s="26">
        <v>113228.9770261246</v>
      </c>
      <c r="G39" s="26">
        <v>176451.90699952975</v>
      </c>
    </row>
    <row r="40" spans="1:7" x14ac:dyDescent="0.35">
      <c r="A40" s="25"/>
      <c r="B40" s="11">
        <v>6000</v>
      </c>
      <c r="C40" s="27">
        <v>56808.200736575789</v>
      </c>
      <c r="D40" s="27">
        <v>43017.864298823166</v>
      </c>
      <c r="E40" s="27">
        <v>58491.069970839417</v>
      </c>
      <c r="F40" s="27">
        <v>79529.891375424311</v>
      </c>
      <c r="G40" s="27">
        <v>212082.56578264845</v>
      </c>
    </row>
    <row r="44" spans="1:7" x14ac:dyDescent="0.35">
      <c r="C44" s="4"/>
      <c r="D44" s="4"/>
      <c r="E44" s="4"/>
      <c r="F44" s="4"/>
      <c r="G44" s="4"/>
    </row>
    <row r="45" spans="1:7" x14ac:dyDescent="0.35">
      <c r="C45" s="4"/>
      <c r="D45" s="4"/>
      <c r="E45" s="4"/>
      <c r="F45" s="4"/>
      <c r="G45" s="4"/>
    </row>
    <row r="46" spans="1:7" x14ac:dyDescent="0.35">
      <c r="C46" s="4"/>
      <c r="D46" s="4"/>
      <c r="E46" s="4"/>
      <c r="F46" s="4"/>
      <c r="G46" s="4"/>
    </row>
    <row r="47" spans="1:7" x14ac:dyDescent="0.35">
      <c r="C47" s="8"/>
      <c r="D47" s="8"/>
      <c r="E47" s="8"/>
      <c r="F47" s="8"/>
      <c r="G47" s="8"/>
    </row>
    <row r="48" spans="1:7" x14ac:dyDescent="0.35">
      <c r="C48" s="8"/>
      <c r="D48" s="8"/>
      <c r="E48" s="8"/>
      <c r="F48" s="8"/>
      <c r="G48" s="8"/>
    </row>
    <row r="53" spans="3:7" x14ac:dyDescent="0.35">
      <c r="C53" s="6"/>
      <c r="D53" s="6"/>
      <c r="E53" s="6"/>
      <c r="F53" s="6"/>
      <c r="G53" s="6"/>
    </row>
    <row r="54" spans="3:7" x14ac:dyDescent="0.35">
      <c r="C54" s="6"/>
      <c r="D54" s="6"/>
      <c r="E54" s="6"/>
      <c r="F54" s="6"/>
      <c r="G54" s="6"/>
    </row>
    <row r="55" spans="3:7" x14ac:dyDescent="0.35">
      <c r="C55" s="6"/>
      <c r="D55" s="6"/>
      <c r="E55" s="6"/>
      <c r="F55" s="6"/>
      <c r="G55" s="6"/>
    </row>
    <row r="56" spans="3:7" x14ac:dyDescent="0.35">
      <c r="C56" s="6"/>
      <c r="D56" s="6"/>
      <c r="E56" s="6"/>
      <c r="F56" s="6"/>
      <c r="G56" s="6"/>
    </row>
    <row r="57" spans="3:7" x14ac:dyDescent="0.35">
      <c r="C57" s="6"/>
      <c r="D57" s="6"/>
      <c r="E57" s="6"/>
      <c r="F57" s="6"/>
      <c r="G57" s="6"/>
    </row>
  </sheetData>
  <mergeCells count="5">
    <mergeCell ref="A2:A6"/>
    <mergeCell ref="A8:A12"/>
    <mergeCell ref="A14:A18"/>
    <mergeCell ref="A20:A24"/>
    <mergeCell ref="A26:A30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90FE4-1D61-4EC2-8031-DF1A9A29C814}">
  <dimension ref="A1:U57"/>
  <sheetViews>
    <sheetView topLeftCell="A13" workbookViewId="0">
      <selection activeCell="Q25" sqref="Q25"/>
    </sheetView>
  </sheetViews>
  <sheetFormatPr defaultRowHeight="14.5" x14ac:dyDescent="0.35"/>
  <cols>
    <col min="1" max="8" width="8.7265625" style="1"/>
    <col min="9" max="9" width="11.26953125" style="1" bestFit="1" customWidth="1"/>
    <col min="10" max="11" width="8.7265625" style="1"/>
    <col min="12" max="12" width="11.26953125" style="1" bestFit="1" customWidth="1"/>
    <col min="13" max="13" width="11.26953125" style="1" customWidth="1"/>
    <col min="14" max="16384" width="8.7265625" style="1"/>
  </cols>
  <sheetData>
    <row r="1" spans="1:21" x14ac:dyDescent="0.35">
      <c r="C1" s="1" t="s">
        <v>2</v>
      </c>
      <c r="D1" s="2" t="s">
        <v>3</v>
      </c>
      <c r="E1" s="2" t="s">
        <v>4</v>
      </c>
      <c r="F1" s="23" t="s">
        <v>5</v>
      </c>
      <c r="G1" s="23" t="s">
        <v>6</v>
      </c>
      <c r="H1" s="23" t="s">
        <v>7</v>
      </c>
      <c r="I1" s="2" t="s">
        <v>8</v>
      </c>
      <c r="J1" s="3" t="s">
        <v>9</v>
      </c>
      <c r="K1" s="3" t="s">
        <v>10</v>
      </c>
      <c r="L1" s="2" t="s">
        <v>22</v>
      </c>
      <c r="M1" s="12">
        <f>SUM(D2:D6)</f>
        <v>238652.22061139325</v>
      </c>
      <c r="N1" s="2"/>
    </row>
    <row r="2" spans="1:21" x14ac:dyDescent="0.35">
      <c r="A2" s="20">
        <v>500</v>
      </c>
      <c r="B2" s="1">
        <v>1</v>
      </c>
      <c r="C2" s="1">
        <v>116283</v>
      </c>
      <c r="D2" s="4">
        <v>18624.330469414959</v>
      </c>
      <c r="E2" s="5">
        <v>0</v>
      </c>
      <c r="F2" s="26">
        <v>314970.50857929961</v>
      </c>
      <c r="G2" s="25">
        <f>C2*4.07</f>
        <v>473271.81000000006</v>
      </c>
      <c r="H2" s="25">
        <f>D2*4.84</f>
        <v>90141.759471968398</v>
      </c>
      <c r="I2" s="3">
        <f>19875.329623648*2.5*5</f>
        <v>248441.62029559998</v>
      </c>
      <c r="J2" s="6">
        <v>0.71235016419293851</v>
      </c>
      <c r="K2" s="7">
        <v>1.5</v>
      </c>
      <c r="L2" s="24">
        <f>I2+F2</f>
        <v>563412.12887489959</v>
      </c>
      <c r="M2" s="9"/>
      <c r="N2" s="3"/>
      <c r="Q2" s="8"/>
      <c r="R2" s="5"/>
      <c r="S2" s="5"/>
      <c r="T2" s="5"/>
      <c r="U2" s="5"/>
    </row>
    <row r="3" spans="1:21" x14ac:dyDescent="0.35">
      <c r="A3" s="20"/>
      <c r="B3" s="1">
        <v>2</v>
      </c>
      <c r="C3" s="1">
        <v>116283</v>
      </c>
      <c r="D3" s="4">
        <v>18624.330469414959</v>
      </c>
      <c r="E3" s="5">
        <v>0</v>
      </c>
      <c r="F3" s="26">
        <v>176251.27717534959</v>
      </c>
      <c r="G3" s="25">
        <f t="shared" ref="G3:G30" si="0">C3*4.07</f>
        <v>473271.81000000006</v>
      </c>
      <c r="H3" s="25">
        <f t="shared" ref="H3:H30" si="1">D3*4.84</f>
        <v>90141.759471968398</v>
      </c>
      <c r="I3" s="3">
        <f>30972.868135964*2.5*5</f>
        <v>387160.85169954994</v>
      </c>
      <c r="J3" s="6">
        <v>0.67387942706104431</v>
      </c>
      <c r="K3" s="7">
        <v>1.5</v>
      </c>
      <c r="L3" s="24">
        <f t="shared" ref="L3:L30" si="2">I3+F3</f>
        <v>563412.12887489959</v>
      </c>
      <c r="M3" s="9"/>
      <c r="N3" s="3"/>
      <c r="Q3" s="8"/>
      <c r="R3" s="8"/>
      <c r="S3" s="5"/>
      <c r="T3" s="5"/>
      <c r="U3" s="5"/>
    </row>
    <row r="4" spans="1:21" x14ac:dyDescent="0.35">
      <c r="A4" s="20"/>
      <c r="B4" s="1">
        <v>3</v>
      </c>
      <c r="C4" s="1">
        <v>116283</v>
      </c>
      <c r="D4" s="4">
        <v>18624.330469414959</v>
      </c>
      <c r="E4" s="5">
        <v>0</v>
      </c>
      <c r="F4" s="26">
        <v>36992.503461449531</v>
      </c>
      <c r="G4" s="25">
        <f t="shared" si="0"/>
        <v>473271.81000000006</v>
      </c>
      <c r="H4" s="25">
        <f t="shared" si="1"/>
        <v>90141.759471968398</v>
      </c>
      <c r="I4" s="3">
        <f>42113.570033076*2.5*5</f>
        <v>526419.62541344995</v>
      </c>
      <c r="J4" s="6">
        <v>0.63525905970003516</v>
      </c>
      <c r="K4" s="7">
        <v>1.5</v>
      </c>
      <c r="L4" s="24">
        <f t="shared" si="2"/>
        <v>563412.12887489947</v>
      </c>
      <c r="M4" s="9"/>
      <c r="N4" s="3"/>
      <c r="Q4" s="8"/>
      <c r="R4" s="8"/>
      <c r="S4" s="8"/>
      <c r="T4" s="8"/>
      <c r="U4" s="8"/>
    </row>
    <row r="5" spans="1:21" x14ac:dyDescent="0.35">
      <c r="A5" s="20"/>
      <c r="B5" s="1">
        <v>4</v>
      </c>
      <c r="C5" s="1">
        <v>116283</v>
      </c>
      <c r="D5" s="4">
        <v>50102.9622058717</v>
      </c>
      <c r="E5" s="5">
        <v>0</v>
      </c>
      <c r="F5" s="26">
        <v>0</v>
      </c>
      <c r="G5" s="25">
        <f t="shared" si="0"/>
        <v>473271.81000000006</v>
      </c>
      <c r="H5" s="25">
        <f t="shared" si="1"/>
        <v>242498.33707641903</v>
      </c>
      <c r="I5" s="3">
        <f>57261.496518348*2.5*5</f>
        <v>715768.7064793501</v>
      </c>
      <c r="J5" s="6">
        <v>0.62499999999999989</v>
      </c>
      <c r="K5" s="7">
        <v>1.5</v>
      </c>
      <c r="L5" s="24">
        <f t="shared" si="2"/>
        <v>715768.7064793501</v>
      </c>
      <c r="M5" s="9"/>
      <c r="N5" s="3"/>
      <c r="Q5" s="8"/>
      <c r="R5" s="8"/>
      <c r="S5" s="8"/>
      <c r="T5" s="8"/>
      <c r="U5" s="8"/>
    </row>
    <row r="6" spans="1:21" x14ac:dyDescent="0.35">
      <c r="A6" s="20"/>
      <c r="B6" s="1">
        <v>5</v>
      </c>
      <c r="C6" s="1">
        <v>116283</v>
      </c>
      <c r="D6" s="4">
        <v>132676.26699727666</v>
      </c>
      <c r="E6" s="5">
        <v>0</v>
      </c>
      <c r="F6" s="26">
        <v>0</v>
      </c>
      <c r="G6" s="25">
        <f t="shared" si="0"/>
        <v>473271.81000000006</v>
      </c>
      <c r="H6" s="25">
        <f t="shared" si="1"/>
        <v>642153.13226681901</v>
      </c>
      <c r="I6" s="3">
        <f>89233.88013358*2.5*5</f>
        <v>1115423.5016697501</v>
      </c>
      <c r="J6" s="6">
        <v>0.625</v>
      </c>
      <c r="K6" s="7">
        <v>1.5</v>
      </c>
      <c r="L6" s="24">
        <f t="shared" si="2"/>
        <v>1115423.5016697501</v>
      </c>
      <c r="M6" s="9"/>
      <c r="N6" s="3"/>
      <c r="Q6" s="8"/>
      <c r="R6" s="8"/>
      <c r="S6" s="8"/>
      <c r="T6" s="8"/>
      <c r="U6" s="8"/>
    </row>
    <row r="7" spans="1:21" x14ac:dyDescent="0.35">
      <c r="A7" s="9"/>
      <c r="D7" s="9"/>
      <c r="F7" s="11"/>
      <c r="G7" s="25"/>
      <c r="H7" s="25"/>
      <c r="J7" s="7"/>
      <c r="K7" s="7">
        <v>1.5</v>
      </c>
      <c r="L7" s="24"/>
      <c r="M7" s="3"/>
    </row>
    <row r="8" spans="1:21" x14ac:dyDescent="0.35">
      <c r="A8" s="20">
        <v>1500</v>
      </c>
      <c r="B8" s="1">
        <v>1</v>
      </c>
      <c r="C8" s="10">
        <v>116285.47111739768</v>
      </c>
      <c r="D8" s="4">
        <v>6777.4478836940616</v>
      </c>
      <c r="E8" s="5">
        <v>0</v>
      </c>
      <c r="F8" s="26">
        <v>257643.09490953022</v>
      </c>
      <c r="G8" s="25">
        <f t="shared" si="0"/>
        <v>473281.86744780862</v>
      </c>
      <c r="H8" s="25">
        <f t="shared" si="1"/>
        <v>32802.84775707926</v>
      </c>
      <c r="I8" s="3">
        <f>19875.329623648*2.5*5</f>
        <v>248441.62029559998</v>
      </c>
      <c r="J8" s="6">
        <v>1.4999998884994308</v>
      </c>
      <c r="K8" s="7">
        <v>1.5</v>
      </c>
      <c r="L8" s="24">
        <f t="shared" si="2"/>
        <v>506084.71520513017</v>
      </c>
      <c r="M8" s="3">
        <f>SUM(D8:D12)</f>
        <v>238640.34246554438</v>
      </c>
    </row>
    <row r="9" spans="1:21" x14ac:dyDescent="0.35">
      <c r="A9" s="20"/>
      <c r="B9" s="1">
        <v>2</v>
      </c>
      <c r="C9" s="10">
        <v>116285.47111739768</v>
      </c>
      <c r="D9" s="4">
        <v>24544.208318502606</v>
      </c>
      <c r="E9" s="5">
        <v>0</v>
      </c>
      <c r="F9" s="26">
        <v>204914.98401001451</v>
      </c>
      <c r="G9" s="25">
        <f t="shared" si="0"/>
        <v>473281.86744780862</v>
      </c>
      <c r="H9" s="25">
        <f t="shared" si="1"/>
        <v>118793.96826155261</v>
      </c>
      <c r="I9" s="3">
        <f>30972.868135964*2.5*5</f>
        <v>387160.85169954994</v>
      </c>
      <c r="J9" s="6">
        <v>1.2198522258894868</v>
      </c>
      <c r="K9" s="7">
        <v>1.5</v>
      </c>
      <c r="L9" s="24">
        <f t="shared" si="2"/>
        <v>592075.83570956439</v>
      </c>
      <c r="M9" s="3"/>
    </row>
    <row r="10" spans="1:21" x14ac:dyDescent="0.35">
      <c r="A10" s="20"/>
      <c r="B10" s="1">
        <v>3</v>
      </c>
      <c r="C10" s="10">
        <v>116285.47111739768</v>
      </c>
      <c r="D10" s="4">
        <v>24544.208318502606</v>
      </c>
      <c r="E10" s="5">
        <v>0</v>
      </c>
      <c r="F10" s="26">
        <v>65656.210296114485</v>
      </c>
      <c r="G10" s="25">
        <f t="shared" si="0"/>
        <v>473281.86744780862</v>
      </c>
      <c r="H10" s="25">
        <f t="shared" si="1"/>
        <v>118793.96826155261</v>
      </c>
      <c r="I10" s="3">
        <f>42113.570033076*2.5*5</f>
        <v>526419.62541344995</v>
      </c>
      <c r="J10" s="6">
        <v>0.81559486072625709</v>
      </c>
      <c r="K10" s="7">
        <v>1.5</v>
      </c>
      <c r="L10" s="24">
        <f t="shared" si="2"/>
        <v>592075.83570956439</v>
      </c>
      <c r="M10" s="3"/>
    </row>
    <row r="11" spans="1:21" x14ac:dyDescent="0.35">
      <c r="A11" s="20"/>
      <c r="B11" s="1">
        <v>4</v>
      </c>
      <c r="C11" s="10">
        <v>116285.47111739768</v>
      </c>
      <c r="D11" s="4">
        <v>50100.586576720088</v>
      </c>
      <c r="E11" s="5">
        <v>0</v>
      </c>
      <c r="F11" s="26">
        <v>0</v>
      </c>
      <c r="G11" s="25">
        <f t="shared" si="0"/>
        <v>473281.86744780862</v>
      </c>
      <c r="H11" s="25">
        <f t="shared" si="1"/>
        <v>242486.83903132522</v>
      </c>
      <c r="I11" s="3">
        <f>57261.496518348*2.5*5</f>
        <v>715768.7064793501</v>
      </c>
      <c r="J11" s="6">
        <v>0.62499999999999989</v>
      </c>
      <c r="K11" s="7">
        <v>1.5</v>
      </c>
      <c r="L11" s="24">
        <f t="shared" si="2"/>
        <v>715768.7064793501</v>
      </c>
      <c r="M11" s="3"/>
    </row>
    <row r="12" spans="1:21" x14ac:dyDescent="0.35">
      <c r="A12" s="20"/>
      <c r="B12" s="1">
        <v>5</v>
      </c>
      <c r="C12" s="10">
        <v>116285.47111739768</v>
      </c>
      <c r="D12" s="4">
        <v>132673.89136812501</v>
      </c>
      <c r="E12" s="5">
        <v>0</v>
      </c>
      <c r="F12" s="26">
        <v>0</v>
      </c>
      <c r="G12" s="25">
        <f t="shared" si="0"/>
        <v>473281.86744780862</v>
      </c>
      <c r="H12" s="25">
        <f t="shared" si="1"/>
        <v>642141.63422172505</v>
      </c>
      <c r="I12" s="3">
        <f>89233.88013358*2.5*5</f>
        <v>1115423.5016697501</v>
      </c>
      <c r="J12" s="6">
        <v>0.625</v>
      </c>
      <c r="K12" s="7">
        <v>1.5</v>
      </c>
      <c r="L12" s="24">
        <f t="shared" si="2"/>
        <v>1115423.5016697501</v>
      </c>
      <c r="M12" s="3"/>
    </row>
    <row r="13" spans="1:21" x14ac:dyDescent="0.35">
      <c r="A13" s="9"/>
      <c r="F13" s="11"/>
      <c r="G13" s="25"/>
      <c r="H13" s="25"/>
      <c r="J13" s="7"/>
      <c r="K13" s="7">
        <v>1.5</v>
      </c>
      <c r="L13" s="24"/>
      <c r="M13" s="3"/>
    </row>
    <row r="14" spans="1:21" x14ac:dyDescent="0.35">
      <c r="A14" s="20">
        <v>3000</v>
      </c>
      <c r="B14" s="1">
        <v>1</v>
      </c>
      <c r="C14" s="10">
        <v>77798.840608042796</v>
      </c>
      <c r="D14" s="4">
        <v>0</v>
      </c>
      <c r="E14" s="5">
        <v>0</v>
      </c>
      <c r="F14" s="26">
        <v>68199.660979149485</v>
      </c>
      <c r="G14" s="25">
        <f t="shared" si="0"/>
        <v>316641.28127473418</v>
      </c>
      <c r="H14" s="25">
        <f t="shared" si="1"/>
        <v>0</v>
      </c>
      <c r="I14" s="3">
        <f>19875.329623648*2.5*5</f>
        <v>248441.62029559998</v>
      </c>
      <c r="J14" s="6">
        <v>1.5000000050921631</v>
      </c>
      <c r="K14" s="7">
        <v>1.5</v>
      </c>
      <c r="L14" s="24">
        <f t="shared" si="2"/>
        <v>316641.28127474943</v>
      </c>
      <c r="M14" s="3">
        <f>SUM(D14:D18)</f>
        <v>400459.12983472459</v>
      </c>
    </row>
    <row r="15" spans="1:21" x14ac:dyDescent="0.35">
      <c r="A15" s="20"/>
      <c r="B15" s="1">
        <v>2</v>
      </c>
      <c r="C15" s="10">
        <v>77798.840608042796</v>
      </c>
      <c r="D15" s="4">
        <v>36528.650118142599</v>
      </c>
      <c r="E15" s="5">
        <v>0</v>
      </c>
      <c r="F15" s="26">
        <v>106279.09614760205</v>
      </c>
      <c r="G15" s="25">
        <f t="shared" si="0"/>
        <v>316641.28127473418</v>
      </c>
      <c r="H15" s="25">
        <f t="shared" si="1"/>
        <v>176798.66657181017</v>
      </c>
      <c r="I15" s="3">
        <f>30972.868135964*2.5*5</f>
        <v>387160.85169954994</v>
      </c>
      <c r="J15" s="6">
        <v>1.4999977175203798</v>
      </c>
      <c r="K15" s="7">
        <v>1.5</v>
      </c>
      <c r="L15" s="24">
        <f t="shared" si="2"/>
        <v>493439.94784715201</v>
      </c>
      <c r="M15" s="3"/>
    </row>
    <row r="16" spans="1:21" x14ac:dyDescent="0.35">
      <c r="A16" s="20"/>
      <c r="B16" s="1">
        <v>3</v>
      </c>
      <c r="C16" s="10">
        <v>77798.840608042796</v>
      </c>
      <c r="D16" s="4">
        <v>73199.511120125026</v>
      </c>
      <c r="E16" s="5">
        <v>0</v>
      </c>
      <c r="F16" s="26">
        <v>144507.28968286025</v>
      </c>
      <c r="G16" s="25">
        <f t="shared" si="0"/>
        <v>316641.28127473418</v>
      </c>
      <c r="H16" s="25">
        <f t="shared" si="1"/>
        <v>354285.63382140512</v>
      </c>
      <c r="I16" s="3">
        <f>42113.570033076*2.5*5</f>
        <v>526419.62541344995</v>
      </c>
      <c r="J16" s="6">
        <v>1.4999997222161647</v>
      </c>
      <c r="K16" s="7">
        <v>1.5</v>
      </c>
      <c r="L16" s="24">
        <f t="shared" si="2"/>
        <v>670926.9150963102</v>
      </c>
      <c r="M16" s="3"/>
    </row>
    <row r="17" spans="1:13" x14ac:dyDescent="0.35">
      <c r="A17" s="20"/>
      <c r="B17" s="1">
        <v>4</v>
      </c>
      <c r="C17" s="10">
        <v>77798.840608042796</v>
      </c>
      <c r="D17" s="4">
        <v>123060.3607770235</v>
      </c>
      <c r="E17" s="5">
        <v>0</v>
      </c>
      <c r="F17" s="26">
        <v>196484.72095625932</v>
      </c>
      <c r="G17" s="25">
        <f t="shared" si="0"/>
        <v>316641.28127473418</v>
      </c>
      <c r="H17" s="25">
        <f t="shared" si="1"/>
        <v>595612.14616079372</v>
      </c>
      <c r="I17" s="3">
        <f>57261.496518348*2.5*5</f>
        <v>715768.7064793501</v>
      </c>
      <c r="J17" s="6">
        <v>1.4999971826673626</v>
      </c>
      <c r="K17" s="7">
        <v>1.5</v>
      </c>
      <c r="L17" s="24">
        <f t="shared" si="2"/>
        <v>912253.4274356094</v>
      </c>
      <c r="M17" s="3"/>
    </row>
    <row r="18" spans="1:13" x14ac:dyDescent="0.35">
      <c r="A18" s="20"/>
      <c r="B18" s="1">
        <v>5</v>
      </c>
      <c r="C18" s="10">
        <v>77798.840608042796</v>
      </c>
      <c r="D18" s="4">
        <v>167670.60781943344</v>
      </c>
      <c r="E18" s="5">
        <v>0</v>
      </c>
      <c r="F18" s="26">
        <v>12743.52145018643</v>
      </c>
      <c r="G18" s="25">
        <f t="shared" si="0"/>
        <v>316641.28127473418</v>
      </c>
      <c r="H18" s="25">
        <f t="shared" si="1"/>
        <v>811525.74184605782</v>
      </c>
      <c r="I18" s="3">
        <f>89233.88013358*2.5*5</f>
        <v>1115423.5016697501</v>
      </c>
      <c r="J18" s="6">
        <v>0.67088908807865288</v>
      </c>
      <c r="K18" s="7">
        <v>1.5</v>
      </c>
      <c r="L18" s="24">
        <f t="shared" si="2"/>
        <v>1128167.0231199365</v>
      </c>
      <c r="M18" s="3"/>
    </row>
    <row r="19" spans="1:13" x14ac:dyDescent="0.35">
      <c r="A19" s="9"/>
      <c r="F19" s="25"/>
      <c r="G19" s="25"/>
      <c r="H19" s="25"/>
      <c r="J19" s="7"/>
      <c r="K19" s="7">
        <v>1.5</v>
      </c>
      <c r="L19" s="24"/>
      <c r="M19" s="3"/>
    </row>
    <row r="20" spans="1:13" x14ac:dyDescent="0.35">
      <c r="A20" s="20">
        <v>4500</v>
      </c>
      <c r="B20" s="1">
        <v>1</v>
      </c>
      <c r="C20" s="1">
        <v>75000</v>
      </c>
      <c r="D20" s="8">
        <v>0</v>
      </c>
      <c r="E20" s="5">
        <v>0</v>
      </c>
      <c r="F20" s="26">
        <v>56808.393559010045</v>
      </c>
      <c r="G20" s="25">
        <f t="shared" si="0"/>
        <v>305250</v>
      </c>
      <c r="H20" s="25">
        <f t="shared" si="1"/>
        <v>0</v>
      </c>
      <c r="I20" s="3">
        <f>19875.329623648*2.5*5</f>
        <v>248441.62029559998</v>
      </c>
      <c r="J20" s="6">
        <v>1.8172317926928798</v>
      </c>
      <c r="K20" s="7">
        <v>1.5</v>
      </c>
      <c r="L20" s="24">
        <f t="shared" si="2"/>
        <v>305250.01385461004</v>
      </c>
      <c r="M20" s="3">
        <f>SUM(D20:D24)</f>
        <v>360981.99378538883</v>
      </c>
    </row>
    <row r="21" spans="1:13" x14ac:dyDescent="0.35">
      <c r="A21" s="20"/>
      <c r="B21" s="1">
        <v>2</v>
      </c>
      <c r="C21" s="1">
        <v>75000</v>
      </c>
      <c r="D21" s="8">
        <v>29577.807344859768</v>
      </c>
      <c r="E21" s="5">
        <v>0</v>
      </c>
      <c r="F21" s="26">
        <v>61245.749704210531</v>
      </c>
      <c r="G21" s="25">
        <f t="shared" si="0"/>
        <v>305250</v>
      </c>
      <c r="H21" s="25">
        <f t="shared" si="1"/>
        <v>143156.58754912126</v>
      </c>
      <c r="I21" s="3">
        <f>30972.868135964*2.5*5</f>
        <v>387160.85169954994</v>
      </c>
      <c r="J21" s="6">
        <v>1.4999995714030725</v>
      </c>
      <c r="K21" s="7">
        <v>1.5</v>
      </c>
      <c r="L21" s="24">
        <f t="shared" si="2"/>
        <v>448406.60140376049</v>
      </c>
      <c r="M21" s="3"/>
    </row>
    <row r="22" spans="1:13" x14ac:dyDescent="0.35">
      <c r="A22" s="20"/>
      <c r="B22" s="1">
        <v>3</v>
      </c>
      <c r="C22" s="1">
        <v>75000</v>
      </c>
      <c r="D22" s="8">
        <v>62901.864080350024</v>
      </c>
      <c r="E22" s="5">
        <v>0</v>
      </c>
      <c r="F22" s="26">
        <v>83275.410590057334</v>
      </c>
      <c r="G22" s="25">
        <f t="shared" si="0"/>
        <v>305250</v>
      </c>
      <c r="H22" s="25">
        <f t="shared" si="1"/>
        <v>304445.02214889409</v>
      </c>
      <c r="I22" s="3">
        <f>42113.570033076*2.5*5</f>
        <v>526419.62541344995</v>
      </c>
      <c r="J22" s="6">
        <v>1.4999999058373272</v>
      </c>
      <c r="K22" s="7">
        <v>1.5</v>
      </c>
      <c r="L22" s="24">
        <f t="shared" si="2"/>
        <v>609695.03600350732</v>
      </c>
      <c r="M22" s="3"/>
    </row>
    <row r="23" spans="1:13" x14ac:dyDescent="0.35">
      <c r="A23" s="20"/>
      <c r="B23" s="1">
        <v>4</v>
      </c>
      <c r="C23" s="1">
        <v>75000</v>
      </c>
      <c r="D23" s="8">
        <v>108212.32844030991</v>
      </c>
      <c r="E23" s="5">
        <v>0</v>
      </c>
      <c r="F23" s="26">
        <v>113228.9770261246</v>
      </c>
      <c r="G23" s="25">
        <f t="shared" si="0"/>
        <v>305250</v>
      </c>
      <c r="H23" s="25">
        <f t="shared" si="1"/>
        <v>523747.66965109995</v>
      </c>
      <c r="I23" s="3">
        <f>57261.496518348*2.5*5</f>
        <v>715768.7064793501</v>
      </c>
      <c r="J23" s="6">
        <v>1.5000001942180581</v>
      </c>
      <c r="K23" s="7">
        <v>1.5</v>
      </c>
      <c r="L23" s="24">
        <f t="shared" si="2"/>
        <v>828997.68350547471</v>
      </c>
      <c r="M23" s="3"/>
    </row>
    <row r="24" spans="1:13" x14ac:dyDescent="0.35">
      <c r="A24" s="20"/>
      <c r="B24" s="1">
        <v>5</v>
      </c>
      <c r="C24" s="1">
        <v>75000</v>
      </c>
      <c r="D24" s="8">
        <v>160289.99391986913</v>
      </c>
      <c r="E24" s="5">
        <v>0</v>
      </c>
      <c r="F24" s="26">
        <v>176451.90699952975</v>
      </c>
      <c r="G24" s="25">
        <f t="shared" si="0"/>
        <v>305250</v>
      </c>
      <c r="H24" s="25">
        <f t="shared" si="1"/>
        <v>775803.57057216659</v>
      </c>
      <c r="I24" s="3">
        <f>89233.88013358*2.5*5</f>
        <v>1115423.5016697501</v>
      </c>
      <c r="J24" s="6">
        <v>1.5000031323687177</v>
      </c>
      <c r="K24" s="7">
        <v>1.5</v>
      </c>
      <c r="L24" s="24">
        <f t="shared" si="2"/>
        <v>1291875.4086692799</v>
      </c>
      <c r="M24" s="3"/>
    </row>
    <row r="25" spans="1:13" x14ac:dyDescent="0.35">
      <c r="A25" s="9"/>
      <c r="F25" s="25"/>
      <c r="G25" s="25"/>
      <c r="H25" s="25"/>
      <c r="J25" s="7"/>
      <c r="K25" s="7">
        <v>1.5</v>
      </c>
      <c r="L25" s="24"/>
      <c r="M25" s="3"/>
    </row>
    <row r="26" spans="1:13" x14ac:dyDescent="0.35">
      <c r="A26" s="20">
        <v>6000</v>
      </c>
      <c r="B26" s="1">
        <v>1</v>
      </c>
      <c r="C26" s="1">
        <v>75000</v>
      </c>
      <c r="D26" s="8">
        <v>0</v>
      </c>
      <c r="E26" s="5">
        <v>0</v>
      </c>
      <c r="F26" s="27">
        <v>56808.200736575789</v>
      </c>
      <c r="G26" s="25">
        <f t="shared" si="0"/>
        <v>305250</v>
      </c>
      <c r="H26" s="25">
        <f t="shared" si="1"/>
        <v>0</v>
      </c>
      <c r="I26" s="3">
        <f>19875.329623648*2.5*5</f>
        <v>248441.62029559998</v>
      </c>
      <c r="J26" s="6">
        <v>2.2534096572578917</v>
      </c>
      <c r="K26" s="7">
        <v>1.5</v>
      </c>
      <c r="L26" s="24">
        <f t="shared" si="2"/>
        <v>305249.82103217579</v>
      </c>
      <c r="M26" s="3">
        <f>SUM(D26:D30)</f>
        <v>304397.00604662695</v>
      </c>
    </row>
    <row r="27" spans="1:13" x14ac:dyDescent="0.35">
      <c r="A27" s="20"/>
      <c r="B27" s="1">
        <v>2</v>
      </c>
      <c r="C27" s="1">
        <v>75000</v>
      </c>
      <c r="D27" s="8">
        <v>25811.75515830539</v>
      </c>
      <c r="E27" s="5">
        <v>0</v>
      </c>
      <c r="F27" s="27">
        <v>43017.864298823166</v>
      </c>
      <c r="G27" s="25">
        <f t="shared" si="0"/>
        <v>305250</v>
      </c>
      <c r="H27" s="25">
        <f t="shared" si="1"/>
        <v>124928.89496619809</v>
      </c>
      <c r="I27" s="3">
        <f>30972.868135964*2.5*5</f>
        <v>387160.85169954994</v>
      </c>
      <c r="J27" s="6">
        <v>1.4999998514945734</v>
      </c>
      <c r="K27" s="7">
        <v>1.5</v>
      </c>
      <c r="L27" s="24">
        <f t="shared" si="2"/>
        <v>430178.71599837311</v>
      </c>
      <c r="M27" s="3"/>
    </row>
    <row r="28" spans="1:13" x14ac:dyDescent="0.35">
      <c r="A28" s="20"/>
      <c r="B28" s="1">
        <v>3</v>
      </c>
      <c r="C28" s="1">
        <v>75000</v>
      </c>
      <c r="D28" s="8">
        <v>57781.172386800761</v>
      </c>
      <c r="E28" s="5">
        <v>0</v>
      </c>
      <c r="F28" s="27">
        <v>58491.069970839417</v>
      </c>
      <c r="G28" s="25">
        <f t="shared" si="0"/>
        <v>305250</v>
      </c>
      <c r="H28" s="25">
        <f t="shared" si="1"/>
        <v>279660.87435211567</v>
      </c>
      <c r="I28" s="3">
        <f>42113.570033076*2.5*5</f>
        <v>526419.62541344995</v>
      </c>
      <c r="J28" s="6">
        <v>1.5000000064686658</v>
      </c>
      <c r="K28" s="7">
        <v>1.5</v>
      </c>
      <c r="L28" s="24">
        <f t="shared" si="2"/>
        <v>584910.69538428937</v>
      </c>
      <c r="M28" s="3"/>
    </row>
    <row r="29" spans="1:13" x14ac:dyDescent="0.35">
      <c r="A29" s="20"/>
      <c r="B29" s="1">
        <v>4</v>
      </c>
      <c r="C29" s="1">
        <v>75000</v>
      </c>
      <c r="D29" s="8">
        <v>101249.74727739661</v>
      </c>
      <c r="E29" s="5">
        <v>0</v>
      </c>
      <c r="F29" s="27">
        <v>79529.891375424311</v>
      </c>
      <c r="G29" s="25">
        <f t="shared" si="0"/>
        <v>305250</v>
      </c>
      <c r="H29" s="25">
        <f t="shared" si="1"/>
        <v>490048.77682259958</v>
      </c>
      <c r="I29" s="3">
        <f>57261.496518348*2.5*5</f>
        <v>715768.7064793501</v>
      </c>
      <c r="J29" s="6">
        <v>1.5000003475575538</v>
      </c>
      <c r="K29" s="7">
        <v>1.5</v>
      </c>
      <c r="L29" s="24">
        <f t="shared" si="2"/>
        <v>795298.59785477445</v>
      </c>
      <c r="M29" s="3"/>
    </row>
    <row r="30" spans="1:13" x14ac:dyDescent="0.35">
      <c r="A30" s="20"/>
      <c r="B30" s="1">
        <v>5</v>
      </c>
      <c r="C30" s="1">
        <v>75000</v>
      </c>
      <c r="D30" s="8">
        <v>119554.33122412419</v>
      </c>
      <c r="E30" s="5">
        <v>0</v>
      </c>
      <c r="F30" s="27">
        <v>212082.56578264845</v>
      </c>
      <c r="G30" s="25">
        <f t="shared" si="0"/>
        <v>305250</v>
      </c>
      <c r="H30" s="25">
        <f t="shared" si="1"/>
        <v>578642.96312476113</v>
      </c>
      <c r="I30" s="3">
        <f>89233.88013358*2.5*5</f>
        <v>1115423.5016697501</v>
      </c>
      <c r="J30" s="6">
        <v>2.0229012948388769</v>
      </c>
      <c r="K30" s="7">
        <v>1.5</v>
      </c>
      <c r="L30" s="24">
        <f t="shared" si="2"/>
        <v>1327506.0674523986</v>
      </c>
      <c r="M30" s="3"/>
    </row>
    <row r="31" spans="1:13" x14ac:dyDescent="0.35">
      <c r="K31" s="7"/>
      <c r="L31" s="3"/>
      <c r="M31" s="3"/>
    </row>
    <row r="36" spans="3:7" x14ac:dyDescent="0.35">
      <c r="C36" s="4"/>
      <c r="D36" s="4"/>
      <c r="E36" s="4"/>
      <c r="F36" s="4"/>
      <c r="G36" s="4"/>
    </row>
    <row r="37" spans="3:7" x14ac:dyDescent="0.35">
      <c r="C37" s="4"/>
      <c r="D37" s="4"/>
      <c r="E37" s="4"/>
      <c r="F37" s="4"/>
      <c r="G37" s="4"/>
    </row>
    <row r="38" spans="3:7" x14ac:dyDescent="0.35">
      <c r="C38" s="4"/>
      <c r="D38" s="4"/>
      <c r="E38" s="4"/>
      <c r="F38" s="4"/>
      <c r="G38" s="4"/>
    </row>
    <row r="39" spans="3:7" x14ac:dyDescent="0.35">
      <c r="C39" s="4"/>
      <c r="D39" s="4"/>
      <c r="E39" s="4"/>
      <c r="F39" s="4"/>
      <c r="G39" s="4"/>
    </row>
    <row r="40" spans="3:7" x14ac:dyDescent="0.35">
      <c r="C40" s="8"/>
      <c r="D40" s="8"/>
      <c r="E40" s="8"/>
      <c r="F40" s="8"/>
      <c r="G40" s="8"/>
    </row>
    <row r="44" spans="3:7" x14ac:dyDescent="0.35">
      <c r="C44" s="4"/>
      <c r="D44" s="4"/>
      <c r="E44" s="4"/>
      <c r="F44" s="4"/>
      <c r="G44" s="4"/>
    </row>
    <row r="45" spans="3:7" x14ac:dyDescent="0.35">
      <c r="C45" s="4"/>
      <c r="D45" s="4"/>
      <c r="E45" s="4"/>
      <c r="F45" s="4"/>
      <c r="G45" s="4"/>
    </row>
    <row r="46" spans="3:7" x14ac:dyDescent="0.35">
      <c r="C46" s="4"/>
      <c r="D46" s="4"/>
      <c r="E46" s="4"/>
      <c r="F46" s="4"/>
      <c r="G46" s="4"/>
    </row>
    <row r="47" spans="3:7" x14ac:dyDescent="0.35">
      <c r="C47" s="8"/>
      <c r="D47" s="8"/>
      <c r="E47" s="8"/>
      <c r="F47" s="8"/>
      <c r="G47" s="8"/>
    </row>
    <row r="48" spans="3:7" x14ac:dyDescent="0.35">
      <c r="C48" s="8"/>
      <c r="D48" s="8"/>
      <c r="E48" s="8"/>
      <c r="F48" s="8"/>
      <c r="G48" s="8"/>
    </row>
    <row r="53" spans="3:7" x14ac:dyDescent="0.35">
      <c r="C53" s="6"/>
      <c r="D53" s="6"/>
      <c r="E53" s="6"/>
      <c r="F53" s="6"/>
      <c r="G53" s="6"/>
    </row>
    <row r="54" spans="3:7" x14ac:dyDescent="0.35">
      <c r="C54" s="6"/>
      <c r="D54" s="6"/>
      <c r="E54" s="6"/>
      <c r="F54" s="6"/>
      <c r="G54" s="6"/>
    </row>
    <row r="55" spans="3:7" x14ac:dyDescent="0.35">
      <c r="C55" s="6"/>
      <c r="D55" s="6"/>
      <c r="E55" s="6"/>
      <c r="F55" s="6"/>
      <c r="G55" s="6"/>
    </row>
    <row r="56" spans="3:7" x14ac:dyDescent="0.35">
      <c r="C56" s="6"/>
      <c r="D56" s="6"/>
      <c r="E56" s="6"/>
      <c r="F56" s="6"/>
      <c r="G56" s="6"/>
    </row>
    <row r="57" spans="3:7" x14ac:dyDescent="0.35">
      <c r="C57" s="6"/>
      <c r="D57" s="6"/>
      <c r="E57" s="6"/>
      <c r="F57" s="6"/>
      <c r="G57" s="6"/>
    </row>
  </sheetData>
  <mergeCells count="5">
    <mergeCell ref="A2:A6"/>
    <mergeCell ref="A8:A12"/>
    <mergeCell ref="A14:A18"/>
    <mergeCell ref="A20:A24"/>
    <mergeCell ref="A26:A30"/>
  </mergeCells>
  <pageMargins left="0.7" right="0.7" top="0.75" bottom="0.75" header="0.3" footer="0.3"/>
  <pageSetup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5F4DB-94A3-48EC-8C3E-9D74E5C9F6C6}">
  <dimension ref="A1:N35"/>
  <sheetViews>
    <sheetView topLeftCell="A88" zoomScaleNormal="100" workbookViewId="0">
      <selection activeCell="M109" sqref="M109"/>
    </sheetView>
  </sheetViews>
  <sheetFormatPr defaultRowHeight="14.5" x14ac:dyDescent="0.35"/>
  <cols>
    <col min="1" max="8" width="8.7265625" style="1"/>
    <col min="9" max="9" width="11.26953125" style="1" bestFit="1" customWidth="1"/>
    <col min="10" max="11" width="8.7265625" style="1"/>
    <col min="12" max="12" width="11.26953125" style="1" bestFit="1" customWidth="1"/>
    <col min="13" max="13" width="11.26953125" style="1" customWidth="1"/>
    <col min="14" max="16384" width="8.7265625" style="1"/>
  </cols>
  <sheetData>
    <row r="1" spans="1:14" x14ac:dyDescent="0.35">
      <c r="B1" s="1" t="s">
        <v>23</v>
      </c>
    </row>
    <row r="2" spans="1:14" x14ac:dyDescent="0.35">
      <c r="B2" s="1" t="s">
        <v>21</v>
      </c>
      <c r="C2" s="1" t="s">
        <v>2</v>
      </c>
      <c r="D2" s="2" t="s">
        <v>3</v>
      </c>
      <c r="E2" s="2" t="s">
        <v>4</v>
      </c>
      <c r="F2" s="23" t="s">
        <v>5</v>
      </c>
      <c r="G2" s="23" t="s">
        <v>6</v>
      </c>
      <c r="H2" s="23" t="s">
        <v>7</v>
      </c>
      <c r="I2" s="2" t="s">
        <v>8</v>
      </c>
      <c r="J2" s="3" t="s">
        <v>9</v>
      </c>
      <c r="K2" s="3" t="s">
        <v>10</v>
      </c>
      <c r="L2" s="23" t="s">
        <v>22</v>
      </c>
      <c r="M2" s="25" t="s">
        <v>24</v>
      </c>
      <c r="N2" s="25" t="s">
        <v>25</v>
      </c>
    </row>
    <row r="3" spans="1:14" x14ac:dyDescent="0.35">
      <c r="A3" s="20">
        <v>3000</v>
      </c>
      <c r="B3" s="1">
        <v>1</v>
      </c>
      <c r="C3" s="10">
        <v>77798.840608042796</v>
      </c>
      <c r="D3" s="8">
        <v>0</v>
      </c>
      <c r="E3" s="5">
        <v>0</v>
      </c>
      <c r="F3" s="27">
        <v>68199.681905977719</v>
      </c>
      <c r="G3" s="25">
        <f t="shared" ref="G3:G7" si="0">C3*4.07</f>
        <v>316641.28127473418</v>
      </c>
      <c r="H3" s="25">
        <f t="shared" ref="H3:H7" si="1">D3*4.84</f>
        <v>0</v>
      </c>
      <c r="I3" s="3">
        <f>19875.329623648*2.5*5</f>
        <v>248441.62029559998</v>
      </c>
      <c r="J3" s="6">
        <v>1.5000002157540835</v>
      </c>
      <c r="K3" s="7">
        <v>1.5</v>
      </c>
      <c r="L3" s="24">
        <f t="shared" ref="L3:L7" si="2">I3+F3</f>
        <v>316641.3022015777</v>
      </c>
      <c r="M3" s="24">
        <f>J3*640</f>
        <v>960.00013808261338</v>
      </c>
      <c r="N3" s="25">
        <f>K3*640</f>
        <v>960</v>
      </c>
    </row>
    <row r="4" spans="1:14" x14ac:dyDescent="0.35">
      <c r="A4" s="20"/>
      <c r="B4" s="1">
        <v>2</v>
      </c>
      <c r="C4" s="10">
        <v>77798.840608042796</v>
      </c>
      <c r="D4" s="8">
        <v>36528.710295458775</v>
      </c>
      <c r="E4" s="5">
        <v>0</v>
      </c>
      <c r="F4" s="27">
        <v>106279.40833205203</v>
      </c>
      <c r="G4" s="25">
        <f t="shared" si="0"/>
        <v>316641.28127473418</v>
      </c>
      <c r="H4" s="25">
        <f t="shared" si="1"/>
        <v>176798.95783002046</v>
      </c>
      <c r="I4" s="3">
        <f>30972.868135964*2.5*5</f>
        <v>387160.85169954994</v>
      </c>
      <c r="J4" s="6">
        <v>1.4999997341548692</v>
      </c>
      <c r="K4" s="7">
        <v>1.5</v>
      </c>
      <c r="L4" s="24">
        <f t="shared" si="2"/>
        <v>493440.260031602</v>
      </c>
      <c r="M4" s="24">
        <f t="shared" ref="M4:M7" si="3">J4*640</f>
        <v>959.99982985911629</v>
      </c>
      <c r="N4" s="25">
        <f t="shared" ref="N4:N7" si="4">K4*640</f>
        <v>960</v>
      </c>
    </row>
    <row r="5" spans="1:14" x14ac:dyDescent="0.35">
      <c r="A5" s="20"/>
      <c r="B5" s="1">
        <v>3</v>
      </c>
      <c r="C5" s="10">
        <v>77798.840608042796</v>
      </c>
      <c r="D5" s="8">
        <v>73199.519288515774</v>
      </c>
      <c r="E5" s="5">
        <v>0</v>
      </c>
      <c r="F5" s="27">
        <v>144507.35014454322</v>
      </c>
      <c r="G5" s="25">
        <f t="shared" si="0"/>
        <v>316641.28127473418</v>
      </c>
      <c r="H5" s="25">
        <f t="shared" si="1"/>
        <v>354285.67335641634</v>
      </c>
      <c r="I5" s="3">
        <f>42113.570033076*2.5*5</f>
        <v>526419.62541344995</v>
      </c>
      <c r="J5" s="6">
        <v>1.5000000094629713</v>
      </c>
      <c r="K5" s="7">
        <v>1.5</v>
      </c>
      <c r="L5" s="24">
        <f t="shared" si="2"/>
        <v>670926.97555799317</v>
      </c>
      <c r="M5" s="24">
        <f t="shared" si="3"/>
        <v>960.00000605630157</v>
      </c>
      <c r="N5" s="25">
        <f t="shared" si="4"/>
        <v>960</v>
      </c>
    </row>
    <row r="6" spans="1:14" x14ac:dyDescent="0.35">
      <c r="A6" s="20"/>
      <c r="B6" s="1">
        <v>4</v>
      </c>
      <c r="C6" s="10">
        <v>77798.840608042796</v>
      </c>
      <c r="D6" s="8">
        <v>123060.5388636415</v>
      </c>
      <c r="E6" s="5">
        <v>0</v>
      </c>
      <c r="F6" s="27">
        <v>196485.60382225027</v>
      </c>
      <c r="G6" s="25">
        <f t="shared" si="0"/>
        <v>316641.28127473418</v>
      </c>
      <c r="H6" s="25">
        <f t="shared" si="1"/>
        <v>595613.00810002489</v>
      </c>
      <c r="I6" s="3">
        <f>57261.496518348*2.5*5</f>
        <v>715768.7064793501</v>
      </c>
      <c r="J6" s="6">
        <v>1.5000002674846133</v>
      </c>
      <c r="K6" s="7">
        <v>1.5</v>
      </c>
      <c r="L6" s="24">
        <f t="shared" si="2"/>
        <v>912254.31030160037</v>
      </c>
      <c r="M6" s="24">
        <f t="shared" si="3"/>
        <v>960.00017119015251</v>
      </c>
      <c r="N6" s="25">
        <f t="shared" si="4"/>
        <v>960</v>
      </c>
    </row>
    <row r="7" spans="1:14" x14ac:dyDescent="0.35">
      <c r="A7" s="20"/>
      <c r="B7" s="1">
        <v>5</v>
      </c>
      <c r="C7" s="10">
        <v>77798.840608042796</v>
      </c>
      <c r="D7" s="8">
        <v>177391.07028616586</v>
      </c>
      <c r="E7" s="5">
        <v>0</v>
      </c>
      <c r="F7" s="27">
        <v>519799.4953673752</v>
      </c>
      <c r="G7" s="25">
        <f t="shared" si="0"/>
        <v>316641.28127473418</v>
      </c>
      <c r="H7" s="25">
        <f t="shared" si="1"/>
        <v>858572.78018504276</v>
      </c>
      <c r="I7" s="3">
        <f>89233.88013358*2.5*5</f>
        <v>1115423.5016697501</v>
      </c>
      <c r="J7" s="6">
        <v>1.9163746038039722</v>
      </c>
      <c r="K7" s="7">
        <v>1.5</v>
      </c>
      <c r="L7" s="24">
        <f t="shared" si="2"/>
        <v>1635222.9970371253</v>
      </c>
      <c r="M7" s="24">
        <f t="shared" si="3"/>
        <v>1226.4797464345422</v>
      </c>
      <c r="N7" s="25">
        <f t="shared" si="4"/>
        <v>960</v>
      </c>
    </row>
    <row r="8" spans="1:14" x14ac:dyDescent="0.35">
      <c r="A8" s="9"/>
      <c r="J8" s="7"/>
      <c r="K8" s="7"/>
      <c r="L8" s="3"/>
      <c r="M8" s="3"/>
    </row>
    <row r="9" spans="1:14" x14ac:dyDescent="0.35">
      <c r="K9" s="7"/>
      <c r="L9" s="3"/>
      <c r="M9" s="3"/>
    </row>
    <row r="14" spans="1:14" x14ac:dyDescent="0.35">
      <c r="C14" s="4"/>
      <c r="D14" s="4"/>
      <c r="E14" s="4"/>
      <c r="F14" s="4"/>
      <c r="G14" s="4"/>
    </row>
    <row r="15" spans="1:14" x14ac:dyDescent="0.35">
      <c r="C15" s="4"/>
      <c r="D15" s="4"/>
      <c r="E15" s="4"/>
      <c r="F15" s="4"/>
      <c r="G15" s="4"/>
    </row>
    <row r="16" spans="1:14" x14ac:dyDescent="0.35">
      <c r="C16" s="4"/>
      <c r="D16" s="4"/>
      <c r="E16" s="4"/>
      <c r="F16" s="4"/>
      <c r="G16" s="4"/>
    </row>
    <row r="17" spans="3:7" x14ac:dyDescent="0.35">
      <c r="C17" s="4"/>
      <c r="D17" s="4"/>
      <c r="E17" s="4"/>
      <c r="F17" s="4"/>
      <c r="G17" s="4"/>
    </row>
    <row r="18" spans="3:7" x14ac:dyDescent="0.35">
      <c r="C18" s="8"/>
      <c r="D18" s="8"/>
      <c r="E18" s="8"/>
      <c r="F18" s="8"/>
      <c r="G18" s="8"/>
    </row>
    <row r="22" spans="3:7" x14ac:dyDescent="0.35">
      <c r="C22" s="4"/>
      <c r="D22" s="4"/>
      <c r="E22" s="4"/>
      <c r="F22" s="4"/>
      <c r="G22" s="4"/>
    </row>
    <row r="23" spans="3:7" x14ac:dyDescent="0.35">
      <c r="C23" s="4"/>
      <c r="D23" s="4"/>
      <c r="E23" s="4"/>
      <c r="F23" s="4"/>
      <c r="G23" s="4"/>
    </row>
    <row r="24" spans="3:7" x14ac:dyDescent="0.35">
      <c r="C24" s="4"/>
      <c r="D24" s="4"/>
      <c r="E24" s="4"/>
      <c r="F24" s="4"/>
      <c r="G24" s="4"/>
    </row>
    <row r="25" spans="3:7" x14ac:dyDescent="0.35">
      <c r="C25" s="8"/>
      <c r="D25" s="8"/>
      <c r="E25" s="8"/>
      <c r="F25" s="8"/>
      <c r="G25" s="8"/>
    </row>
    <row r="26" spans="3:7" x14ac:dyDescent="0.35">
      <c r="C26" s="8"/>
      <c r="D26" s="8"/>
      <c r="E26" s="8"/>
      <c r="F26" s="8"/>
      <c r="G26" s="8"/>
    </row>
    <row r="31" spans="3:7" x14ac:dyDescent="0.35">
      <c r="C31" s="6"/>
      <c r="D31" s="6"/>
      <c r="E31" s="6"/>
      <c r="F31" s="6"/>
      <c r="G31" s="6"/>
    </row>
    <row r="32" spans="3:7" x14ac:dyDescent="0.35">
      <c r="C32" s="6"/>
      <c r="D32" s="6"/>
      <c r="E32" s="6"/>
      <c r="F32" s="6"/>
      <c r="G32" s="6"/>
    </row>
    <row r="33" spans="3:7" x14ac:dyDescent="0.35">
      <c r="C33" s="6"/>
      <c r="D33" s="6"/>
      <c r="E33" s="6"/>
      <c r="F33" s="6"/>
      <c r="G33" s="6"/>
    </row>
    <row r="34" spans="3:7" x14ac:dyDescent="0.35">
      <c r="C34" s="6"/>
      <c r="D34" s="6"/>
      <c r="E34" s="6"/>
      <c r="F34" s="6"/>
      <c r="G34" s="6"/>
    </row>
    <row r="35" spans="3:7" x14ac:dyDescent="0.35">
      <c r="C35" s="6"/>
      <c r="D35" s="6"/>
      <c r="E35" s="6"/>
      <c r="F35" s="6"/>
      <c r="G35" s="6"/>
    </row>
  </sheetData>
  <mergeCells count="1">
    <mergeCell ref="A3:A7"/>
  </mergeCells>
  <pageMargins left="0.7" right="0.7" top="0.75" bottom="0.75" header="0.3" footer="0.3"/>
  <pageSetup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31073-A38C-4476-B9EC-58E9DE12C218}">
  <dimension ref="A1:N18"/>
  <sheetViews>
    <sheetView workbookViewId="0">
      <selection activeCell="H28" sqref="H28"/>
    </sheetView>
  </sheetViews>
  <sheetFormatPr defaultRowHeight="14.5" x14ac:dyDescent="0.35"/>
  <cols>
    <col min="1" max="9" width="8.7265625" style="9"/>
    <col min="10" max="11" width="8.7265625" style="7"/>
    <col min="12" max="16384" width="8.7265625" style="9"/>
  </cols>
  <sheetData>
    <row r="1" spans="1:14" x14ac:dyDescent="0.35">
      <c r="B1" s="9" t="s">
        <v>21</v>
      </c>
      <c r="C1" s="9" t="s">
        <v>2</v>
      </c>
      <c r="D1" s="12" t="s">
        <v>3</v>
      </c>
      <c r="E1" s="12" t="s">
        <v>4</v>
      </c>
      <c r="F1" s="13" t="s">
        <v>5</v>
      </c>
      <c r="G1" s="13" t="s">
        <v>6</v>
      </c>
      <c r="H1" s="13" t="s">
        <v>7</v>
      </c>
      <c r="I1" s="12" t="s">
        <v>8</v>
      </c>
      <c r="J1" s="7" t="s">
        <v>9</v>
      </c>
      <c r="K1" s="7" t="s">
        <v>10</v>
      </c>
      <c r="L1" s="13" t="s">
        <v>22</v>
      </c>
      <c r="M1" s="12" t="s">
        <v>12</v>
      </c>
      <c r="N1" s="12"/>
    </row>
    <row r="2" spans="1:14" x14ac:dyDescent="0.35">
      <c r="A2" s="21" t="s">
        <v>13</v>
      </c>
      <c r="B2" s="9">
        <v>1</v>
      </c>
      <c r="C2" s="9">
        <v>75000</v>
      </c>
      <c r="D2" s="9">
        <v>0</v>
      </c>
      <c r="E2" s="9">
        <v>0</v>
      </c>
      <c r="F2" s="11">
        <v>56808.200736575789</v>
      </c>
      <c r="G2" s="11">
        <v>305250</v>
      </c>
      <c r="H2" s="11">
        <v>0</v>
      </c>
      <c r="I2" s="9">
        <v>248441.62029559998</v>
      </c>
      <c r="J2" s="7">
        <v>2.2534096572578917</v>
      </c>
      <c r="K2" s="7">
        <v>1.5</v>
      </c>
      <c r="L2" s="11">
        <v>305249.82103217579</v>
      </c>
      <c r="M2" s="9">
        <f>E2*15</f>
        <v>0</v>
      </c>
    </row>
    <row r="3" spans="1:14" x14ac:dyDescent="0.35">
      <c r="A3" s="21"/>
      <c r="B3" s="9">
        <v>2</v>
      </c>
      <c r="C3" s="9">
        <v>75000</v>
      </c>
      <c r="D3" s="9">
        <v>25811.75515830539</v>
      </c>
      <c r="E3" s="9">
        <v>0</v>
      </c>
      <c r="F3" s="11">
        <v>43017.864298823166</v>
      </c>
      <c r="G3" s="11">
        <v>305250</v>
      </c>
      <c r="H3" s="11">
        <v>124928.89496619809</v>
      </c>
      <c r="I3" s="9">
        <v>387160.85169954994</v>
      </c>
      <c r="J3" s="7">
        <v>1.4999998514945734</v>
      </c>
      <c r="K3" s="7">
        <v>1.5</v>
      </c>
      <c r="L3" s="11">
        <v>430178.71599837311</v>
      </c>
      <c r="M3" s="9">
        <f t="shared" ref="M3:M18" si="0">E3*15</f>
        <v>0</v>
      </c>
    </row>
    <row r="4" spans="1:14" x14ac:dyDescent="0.35">
      <c r="A4" s="21"/>
      <c r="B4" s="9">
        <v>3</v>
      </c>
      <c r="C4" s="9">
        <v>75000</v>
      </c>
      <c r="D4" s="9">
        <v>57781.172386800761</v>
      </c>
      <c r="E4" s="9">
        <v>0</v>
      </c>
      <c r="F4" s="11">
        <v>58491.069970839417</v>
      </c>
      <c r="G4" s="11">
        <v>305250</v>
      </c>
      <c r="H4" s="11">
        <v>279660.87435211567</v>
      </c>
      <c r="I4" s="9">
        <v>526419.62541344995</v>
      </c>
      <c r="J4" s="7">
        <v>1.5000000064686658</v>
      </c>
      <c r="K4" s="7">
        <v>1.5</v>
      </c>
      <c r="L4" s="11">
        <v>584910.69538428937</v>
      </c>
      <c r="M4" s="9">
        <f t="shared" si="0"/>
        <v>0</v>
      </c>
    </row>
    <row r="5" spans="1:14" x14ac:dyDescent="0.35">
      <c r="A5" s="21"/>
      <c r="B5" s="9">
        <v>4</v>
      </c>
      <c r="C5" s="9">
        <v>75000</v>
      </c>
      <c r="D5" s="9">
        <v>101249.74727739661</v>
      </c>
      <c r="E5" s="9">
        <v>0</v>
      </c>
      <c r="F5" s="11">
        <v>79529.891375424311</v>
      </c>
      <c r="G5" s="11">
        <v>305250</v>
      </c>
      <c r="H5" s="11">
        <v>490048.77682259958</v>
      </c>
      <c r="I5" s="9">
        <v>715768.7064793501</v>
      </c>
      <c r="J5" s="7">
        <v>1.5000003475575538</v>
      </c>
      <c r="K5" s="7">
        <v>1.5</v>
      </c>
      <c r="L5" s="11">
        <v>795298.59785477445</v>
      </c>
      <c r="M5" s="9">
        <f t="shared" si="0"/>
        <v>0</v>
      </c>
    </row>
    <row r="6" spans="1:14" x14ac:dyDescent="0.35">
      <c r="A6" s="21"/>
      <c r="B6" s="9">
        <v>5</v>
      </c>
      <c r="C6" s="9">
        <v>75000</v>
      </c>
      <c r="D6" s="9">
        <v>119554.33122412419</v>
      </c>
      <c r="E6" s="9">
        <v>0</v>
      </c>
      <c r="F6" s="11">
        <v>212082.56578264845</v>
      </c>
      <c r="G6" s="11">
        <v>305250</v>
      </c>
      <c r="H6" s="11">
        <v>578642.96312476113</v>
      </c>
      <c r="I6" s="9">
        <v>1115423.5016697501</v>
      </c>
      <c r="J6" s="7">
        <v>2.0229012948388769</v>
      </c>
      <c r="K6" s="7">
        <v>1.5</v>
      </c>
      <c r="L6" s="11">
        <v>1327506.0674523986</v>
      </c>
      <c r="M6" s="9">
        <f t="shared" si="0"/>
        <v>0</v>
      </c>
    </row>
    <row r="7" spans="1:14" x14ac:dyDescent="0.35">
      <c r="F7" s="11"/>
      <c r="G7" s="11"/>
      <c r="H7" s="11"/>
      <c r="L7" s="11"/>
    </row>
    <row r="8" spans="1:14" x14ac:dyDescent="0.35">
      <c r="A8" s="21" t="s">
        <v>14</v>
      </c>
      <c r="B8" s="9">
        <v>1</v>
      </c>
      <c r="C8" s="9">
        <v>75000</v>
      </c>
      <c r="D8" s="9">
        <v>0</v>
      </c>
      <c r="E8" s="9">
        <v>0</v>
      </c>
      <c r="F8" s="11">
        <v>56808.156668918084</v>
      </c>
      <c r="G8" s="11">
        <v>305250</v>
      </c>
      <c r="H8" s="11">
        <v>0</v>
      </c>
      <c r="I8" s="9">
        <v>248441.62029559998</v>
      </c>
      <c r="J8" s="7">
        <v>2.2534086291431175</v>
      </c>
      <c r="K8" s="7">
        <v>1.5</v>
      </c>
      <c r="L8" s="11">
        <v>305249.77696451807</v>
      </c>
      <c r="M8" s="9">
        <f t="shared" si="0"/>
        <v>0</v>
      </c>
    </row>
    <row r="9" spans="1:14" x14ac:dyDescent="0.35">
      <c r="A9" s="21"/>
      <c r="B9" s="9">
        <v>2</v>
      </c>
      <c r="C9" s="9">
        <v>75000</v>
      </c>
      <c r="D9" s="9">
        <v>16923.775771716995</v>
      </c>
      <c r="E9" s="9">
        <v>0</v>
      </c>
      <c r="F9" s="11">
        <v>0</v>
      </c>
      <c r="G9" s="11">
        <v>305250</v>
      </c>
      <c r="H9" s="11">
        <v>81911.074735110247</v>
      </c>
      <c r="I9" s="9">
        <v>387160.85169954994</v>
      </c>
      <c r="J9" s="7">
        <v>0.625</v>
      </c>
      <c r="K9" s="7">
        <v>1.5</v>
      </c>
      <c r="L9" s="11">
        <v>387160.85169954994</v>
      </c>
      <c r="M9" s="9">
        <f t="shared" si="0"/>
        <v>0</v>
      </c>
    </row>
    <row r="10" spans="1:14" x14ac:dyDescent="0.35">
      <c r="A10" s="21"/>
      <c r="B10" s="9">
        <v>3</v>
      </c>
      <c r="C10" s="9">
        <v>75000</v>
      </c>
      <c r="D10" s="9">
        <v>45696.249679547567</v>
      </c>
      <c r="E10" s="9">
        <v>0</v>
      </c>
      <c r="F10" s="11">
        <v>0</v>
      </c>
      <c r="G10" s="11">
        <v>305250</v>
      </c>
      <c r="H10" s="11">
        <v>221169.84844901023</v>
      </c>
      <c r="I10" s="9">
        <v>526419.62541344995</v>
      </c>
      <c r="J10" s="7">
        <v>0.625</v>
      </c>
      <c r="K10" s="7">
        <v>1.5</v>
      </c>
      <c r="L10" s="11">
        <v>526419.62541344995</v>
      </c>
      <c r="M10" s="9">
        <f t="shared" si="0"/>
        <v>0</v>
      </c>
    </row>
    <row r="11" spans="1:14" x14ac:dyDescent="0.35">
      <c r="A11" s="21"/>
      <c r="B11" s="9">
        <v>4</v>
      </c>
      <c r="C11" s="9">
        <v>75000</v>
      </c>
      <c r="D11" s="9">
        <v>84817.960643576531</v>
      </c>
      <c r="E11" s="9">
        <v>0</v>
      </c>
      <c r="F11" s="11">
        <v>0</v>
      </c>
      <c r="G11" s="11">
        <v>305250</v>
      </c>
      <c r="H11" s="11">
        <v>410518.92951491039</v>
      </c>
      <c r="I11" s="9">
        <v>715768.7064793501</v>
      </c>
      <c r="J11" s="7">
        <v>0.62499999999999989</v>
      </c>
      <c r="K11" s="7">
        <v>1.5</v>
      </c>
      <c r="L11" s="11">
        <v>715768.7064793501</v>
      </c>
      <c r="M11" s="9">
        <f t="shared" si="0"/>
        <v>0</v>
      </c>
    </row>
    <row r="12" spans="1:14" x14ac:dyDescent="0.35">
      <c r="A12" s="21"/>
      <c r="B12" s="9">
        <v>5</v>
      </c>
      <c r="C12" s="9">
        <v>75000</v>
      </c>
      <c r="D12" s="9">
        <v>143253.00891215683</v>
      </c>
      <c r="E12" s="9">
        <v>7788.6107713700021</v>
      </c>
      <c r="F12" s="11">
        <v>0</v>
      </c>
      <c r="G12" s="11">
        <v>305250</v>
      </c>
      <c r="H12" s="11">
        <v>693344.56313483906</v>
      </c>
      <c r="I12" s="9">
        <v>1115423.5016697501</v>
      </c>
      <c r="J12" s="7">
        <v>0.625</v>
      </c>
      <c r="K12" s="7">
        <v>1.5</v>
      </c>
      <c r="L12" s="11">
        <v>1115423.5016697501</v>
      </c>
      <c r="M12" s="9">
        <f t="shared" si="0"/>
        <v>116829.16157055003</v>
      </c>
    </row>
    <row r="13" spans="1:14" x14ac:dyDescent="0.35">
      <c r="F13" s="11"/>
      <c r="G13" s="11"/>
      <c r="H13" s="11"/>
      <c r="L13" s="11"/>
    </row>
    <row r="14" spans="1:14" x14ac:dyDescent="0.35">
      <c r="A14" s="21" t="s">
        <v>15</v>
      </c>
      <c r="B14" s="9">
        <v>1</v>
      </c>
      <c r="C14" s="9">
        <v>69296</v>
      </c>
      <c r="D14" s="8">
        <v>4.5474735088646412E-13</v>
      </c>
      <c r="E14" s="8">
        <v>0</v>
      </c>
      <c r="F14" s="27">
        <v>33594.397250048889</v>
      </c>
      <c r="G14" s="11">
        <f>C14*4.07</f>
        <v>282034.72000000003</v>
      </c>
      <c r="H14" s="11">
        <f>D14*4.84</f>
        <v>2.2009771782904863E-12</v>
      </c>
      <c r="I14" s="9">
        <v>248441.62029559998</v>
      </c>
      <c r="J14" s="7">
        <v>1.67</v>
      </c>
      <c r="K14" s="7">
        <v>1.5</v>
      </c>
      <c r="L14" s="11">
        <f>F14+I14</f>
        <v>282036.01754564885</v>
      </c>
      <c r="M14" s="9">
        <f t="shared" si="0"/>
        <v>0</v>
      </c>
    </row>
    <row r="15" spans="1:14" x14ac:dyDescent="0.35">
      <c r="A15" s="21"/>
      <c r="B15" s="9">
        <v>2</v>
      </c>
      <c r="C15" s="9">
        <v>69296</v>
      </c>
      <c r="D15" s="8">
        <v>21720.007056590461</v>
      </c>
      <c r="E15" s="8">
        <v>0</v>
      </c>
      <c r="F15" s="27">
        <v>0</v>
      </c>
      <c r="G15" s="11">
        <f t="shared" ref="G15:G18" si="1">C15*4.07</f>
        <v>282034.72000000003</v>
      </c>
      <c r="H15" s="11">
        <f t="shared" ref="H15:H18" si="2">D15*4.84</f>
        <v>105124.83415389783</v>
      </c>
      <c r="I15" s="9">
        <v>387160.85169954994</v>
      </c>
      <c r="J15" s="7">
        <v>0.63</v>
      </c>
      <c r="K15" s="7">
        <v>1.5</v>
      </c>
      <c r="L15" s="11">
        <f t="shared" ref="L15:L18" si="3">F15+I15</f>
        <v>387160.85169954994</v>
      </c>
      <c r="M15" s="9">
        <f t="shared" si="0"/>
        <v>0</v>
      </c>
    </row>
    <row r="16" spans="1:14" x14ac:dyDescent="0.35">
      <c r="A16" s="21"/>
      <c r="B16" s="9">
        <v>3</v>
      </c>
      <c r="C16" s="9">
        <v>69296</v>
      </c>
      <c r="D16" s="8">
        <v>50492.480964421047</v>
      </c>
      <c r="E16" s="8">
        <v>2.2737367544323206E-13</v>
      </c>
      <c r="F16" s="27">
        <v>0</v>
      </c>
      <c r="G16" s="11">
        <f t="shared" si="1"/>
        <v>282034.72000000003</v>
      </c>
      <c r="H16" s="11">
        <f t="shared" si="2"/>
        <v>244383.60786779787</v>
      </c>
      <c r="I16" s="9">
        <v>526419.62541344995</v>
      </c>
      <c r="J16" s="7">
        <v>0.63</v>
      </c>
      <c r="K16" s="7">
        <v>1.5</v>
      </c>
      <c r="L16" s="11">
        <f t="shared" si="3"/>
        <v>526419.62541344995</v>
      </c>
      <c r="M16" s="9">
        <f t="shared" si="0"/>
        <v>3.4106051316484809E-12</v>
      </c>
    </row>
    <row r="17" spans="1:13" x14ac:dyDescent="0.35">
      <c r="A17" s="21"/>
      <c r="B17" s="9">
        <v>4</v>
      </c>
      <c r="C17" s="9">
        <v>69296</v>
      </c>
      <c r="D17" s="8">
        <v>60461.722661059554</v>
      </c>
      <c r="E17" s="8">
        <v>9406.5300836171846</v>
      </c>
      <c r="F17" s="27">
        <v>0</v>
      </c>
      <c r="G17" s="11">
        <f t="shared" si="1"/>
        <v>282034.72000000003</v>
      </c>
      <c r="H17" s="11">
        <f t="shared" si="2"/>
        <v>292634.73767952825</v>
      </c>
      <c r="I17" s="9">
        <v>715768.7064793501</v>
      </c>
      <c r="J17" s="7">
        <v>0.63</v>
      </c>
      <c r="K17" s="7">
        <v>1.5</v>
      </c>
      <c r="L17" s="11">
        <f t="shared" si="3"/>
        <v>715768.7064793501</v>
      </c>
      <c r="M17" s="9">
        <f t="shared" si="0"/>
        <v>141097.95125425776</v>
      </c>
    </row>
    <row r="18" spans="1:13" x14ac:dyDescent="0.35">
      <c r="A18" s="21"/>
      <c r="B18" s="9">
        <v>5</v>
      </c>
      <c r="C18" s="9">
        <v>69296</v>
      </c>
      <c r="D18" s="8">
        <v>60461.722956402555</v>
      </c>
      <c r="E18" s="8">
        <v>36050.183001001235</v>
      </c>
      <c r="F18" s="27">
        <v>0</v>
      </c>
      <c r="G18" s="11">
        <f t="shared" si="1"/>
        <v>282034.72000000003</v>
      </c>
      <c r="H18" s="11">
        <f t="shared" si="2"/>
        <v>292634.73910898837</v>
      </c>
      <c r="I18" s="9">
        <v>1115423.5016697501</v>
      </c>
      <c r="J18" s="7">
        <v>0.63</v>
      </c>
      <c r="K18" s="7">
        <v>1.5</v>
      </c>
      <c r="L18" s="11">
        <f t="shared" si="3"/>
        <v>1115423.5016697501</v>
      </c>
      <c r="M18" s="9">
        <f t="shared" si="0"/>
        <v>540752.7450150185</v>
      </c>
    </row>
  </sheetData>
  <mergeCells count="3">
    <mergeCell ref="A2:A6"/>
    <mergeCell ref="A8:A12"/>
    <mergeCell ref="A14:A18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51F43-2ED5-4403-8354-3F9948A3D877}">
  <dimension ref="A1:X19"/>
  <sheetViews>
    <sheetView tabSelected="1" topLeftCell="A19" workbookViewId="0">
      <selection activeCell="K38" sqref="K38"/>
    </sheetView>
  </sheetViews>
  <sheetFormatPr defaultColWidth="8.7265625" defaultRowHeight="14.5" x14ac:dyDescent="0.35"/>
  <cols>
    <col min="1" max="6" width="8.7265625" style="9"/>
    <col min="7" max="8" width="8.7265625" style="3"/>
    <col min="9" max="16384" width="8.7265625" style="9"/>
  </cols>
  <sheetData>
    <row r="1" spans="1:24" x14ac:dyDescent="0.35">
      <c r="C1" s="22" t="s">
        <v>16</v>
      </c>
      <c r="D1" s="22"/>
      <c r="E1" s="22"/>
      <c r="F1" s="22"/>
      <c r="G1" s="22"/>
      <c r="H1" s="22"/>
      <c r="I1" s="22" t="s">
        <v>17</v>
      </c>
      <c r="J1" s="22"/>
      <c r="K1" s="22"/>
      <c r="L1" s="22"/>
      <c r="M1" s="22"/>
      <c r="N1" s="22" t="s">
        <v>18</v>
      </c>
      <c r="O1" s="22"/>
      <c r="P1" s="22"/>
      <c r="Q1" s="22"/>
      <c r="R1" s="22"/>
      <c r="S1" s="22" t="s">
        <v>19</v>
      </c>
      <c r="T1" s="22"/>
      <c r="U1" s="22"/>
      <c r="V1" s="22"/>
      <c r="W1" s="22"/>
      <c r="X1" s="19"/>
    </row>
    <row r="2" spans="1:24" x14ac:dyDescent="0.35">
      <c r="B2" s="9" t="s">
        <v>21</v>
      </c>
      <c r="C2" s="11" t="s">
        <v>3</v>
      </c>
      <c r="D2" s="9" t="s">
        <v>4</v>
      </c>
      <c r="E2" s="11" t="s">
        <v>20</v>
      </c>
      <c r="F2" s="11" t="s">
        <v>12</v>
      </c>
      <c r="G2" s="3" t="s">
        <v>9</v>
      </c>
      <c r="H2" s="3" t="s">
        <v>10</v>
      </c>
      <c r="I2" s="11" t="s">
        <v>3</v>
      </c>
      <c r="J2" s="9" t="s">
        <v>4</v>
      </c>
      <c r="K2" s="11" t="s">
        <v>20</v>
      </c>
      <c r="L2" s="11" t="s">
        <v>12</v>
      </c>
      <c r="M2" s="9" t="s">
        <v>9</v>
      </c>
      <c r="N2" s="11" t="s">
        <v>3</v>
      </c>
      <c r="O2" s="9" t="s">
        <v>4</v>
      </c>
      <c r="P2" s="11" t="s">
        <v>20</v>
      </c>
      <c r="Q2" s="11" t="s">
        <v>12</v>
      </c>
      <c r="R2" s="9" t="s">
        <v>9</v>
      </c>
      <c r="S2" s="11" t="s">
        <v>3</v>
      </c>
      <c r="T2" s="9" t="s">
        <v>4</v>
      </c>
      <c r="U2" s="11" t="s">
        <v>20</v>
      </c>
      <c r="V2" s="11" t="s">
        <v>12</v>
      </c>
      <c r="W2" s="9" t="s">
        <v>9</v>
      </c>
    </row>
    <row r="3" spans="1:24" x14ac:dyDescent="0.35">
      <c r="A3" s="20">
        <v>1</v>
      </c>
      <c r="B3" s="9">
        <v>1</v>
      </c>
      <c r="C3" s="27">
        <v>0</v>
      </c>
      <c r="D3" s="14">
        <v>0</v>
      </c>
      <c r="E3" s="26">
        <v>-184922.984461318</v>
      </c>
      <c r="F3" s="26">
        <f>D3*15</f>
        <v>0</v>
      </c>
      <c r="G3" s="15">
        <v>0.69167414921504311</v>
      </c>
      <c r="H3" s="3">
        <v>1.5</v>
      </c>
      <c r="I3" s="27">
        <v>3.637978807091713E-12</v>
      </c>
      <c r="J3" s="14">
        <v>0</v>
      </c>
      <c r="K3" s="26">
        <v>-68199.659190411505</v>
      </c>
      <c r="L3" s="26">
        <f>J3*15</f>
        <v>0</v>
      </c>
      <c r="M3" s="16">
        <v>1.4999999870856588</v>
      </c>
      <c r="N3" s="27">
        <v>-9.9999988378840499E-7</v>
      </c>
      <c r="O3" s="8">
        <v>0</v>
      </c>
      <c r="P3" s="26">
        <v>-56808.378226676701</v>
      </c>
      <c r="Q3" s="26">
        <f>O3*15</f>
        <v>0</v>
      </c>
      <c r="R3" s="16">
        <v>1.8172315307991354</v>
      </c>
      <c r="S3" s="27">
        <v>0</v>
      </c>
      <c r="T3" s="5">
        <v>0</v>
      </c>
      <c r="U3" s="27">
        <v>-56808.156668918098</v>
      </c>
      <c r="V3" s="27">
        <f>T3*15</f>
        <v>0</v>
      </c>
      <c r="W3" s="16">
        <v>2.2534086291431175</v>
      </c>
      <c r="X3" s="16"/>
    </row>
    <row r="4" spans="1:24" x14ac:dyDescent="0.35">
      <c r="A4" s="20"/>
      <c r="B4" s="9">
        <v>2</v>
      </c>
      <c r="C4" s="27">
        <v>0</v>
      </c>
      <c r="D4" s="14">
        <v>0</v>
      </c>
      <c r="E4" s="26">
        <v>-46203.753057367903</v>
      </c>
      <c r="F4" s="26">
        <f t="shared" ref="F4:F12" si="0">D4*15</f>
        <v>0</v>
      </c>
      <c r="G4" s="15">
        <v>0.64165880493231153</v>
      </c>
      <c r="H4" s="3">
        <v>1.5</v>
      </c>
      <c r="I4" s="27">
        <v>14570.159548283886</v>
      </c>
      <c r="J4" s="14">
        <v>0</v>
      </c>
      <c r="K4" s="26">
        <v>9.0331153790310433E-14</v>
      </c>
      <c r="L4" s="26">
        <f t="shared" ref="L4:L12" si="1">J4*15</f>
        <v>0</v>
      </c>
      <c r="M4" s="16">
        <v>0.625</v>
      </c>
      <c r="N4" s="27">
        <v>16923.729994238165</v>
      </c>
      <c r="O4" s="8">
        <v>0</v>
      </c>
      <c r="P4" s="26">
        <v>3.6712018373789585E-13</v>
      </c>
      <c r="Q4" s="26">
        <f t="shared" ref="Q4:Q12" si="2">O4*15</f>
        <v>0</v>
      </c>
      <c r="R4" s="16">
        <v>0.625</v>
      </c>
      <c r="S4" s="27">
        <v>16923.775771716995</v>
      </c>
      <c r="T4" s="5">
        <v>0</v>
      </c>
      <c r="U4" s="27">
        <v>0</v>
      </c>
      <c r="V4" s="27">
        <f t="shared" ref="V4:V12" si="3">T4*15</f>
        <v>0</v>
      </c>
      <c r="W4" s="16">
        <v>0.625</v>
      </c>
      <c r="X4" s="16"/>
    </row>
    <row r="5" spans="1:24" x14ac:dyDescent="0.35">
      <c r="A5" s="20"/>
      <c r="B5" s="9">
        <v>3</v>
      </c>
      <c r="C5" s="27">
        <v>19226.243937300031</v>
      </c>
      <c r="D5" s="14">
        <v>0</v>
      </c>
      <c r="E5" s="26">
        <v>0</v>
      </c>
      <c r="F5" s="26">
        <f t="shared" si="0"/>
        <v>0</v>
      </c>
      <c r="G5" s="15">
        <v>0.625</v>
      </c>
      <c r="H5" s="3">
        <v>1.5</v>
      </c>
      <c r="I5" s="27">
        <v>43342.633456114469</v>
      </c>
      <c r="J5" s="14">
        <v>0</v>
      </c>
      <c r="K5" s="26">
        <v>0</v>
      </c>
      <c r="L5" s="26">
        <f t="shared" si="1"/>
        <v>0</v>
      </c>
      <c r="M5" s="16">
        <v>0.625</v>
      </c>
      <c r="N5" s="27">
        <v>45696.203902068759</v>
      </c>
      <c r="O5" s="8">
        <v>0</v>
      </c>
      <c r="P5" s="26">
        <v>0</v>
      </c>
      <c r="Q5" s="26">
        <f t="shared" si="2"/>
        <v>0</v>
      </c>
      <c r="R5" s="16">
        <v>0.625</v>
      </c>
      <c r="S5" s="27">
        <v>45696.249679547567</v>
      </c>
      <c r="T5" s="5">
        <v>0</v>
      </c>
      <c r="U5" s="27">
        <v>0</v>
      </c>
      <c r="V5" s="27">
        <f t="shared" si="3"/>
        <v>0</v>
      </c>
      <c r="W5" s="16">
        <v>0.625</v>
      </c>
      <c r="X5" s="16"/>
    </row>
    <row r="6" spans="1:24" x14ac:dyDescent="0.35">
      <c r="A6" s="20"/>
      <c r="B6" s="9">
        <v>4</v>
      </c>
      <c r="C6" s="27">
        <v>58347.954901328994</v>
      </c>
      <c r="D6" s="14">
        <v>0</v>
      </c>
      <c r="E6" s="26">
        <v>0</v>
      </c>
      <c r="F6" s="26">
        <f t="shared" si="0"/>
        <v>0</v>
      </c>
      <c r="G6" s="15">
        <v>0.62499999999999989</v>
      </c>
      <c r="H6" s="3">
        <v>1.5</v>
      </c>
      <c r="I6" s="27">
        <v>82464.344420143418</v>
      </c>
      <c r="J6" s="14">
        <v>0</v>
      </c>
      <c r="K6" s="26">
        <v>0</v>
      </c>
      <c r="L6" s="26">
        <f t="shared" si="1"/>
        <v>0</v>
      </c>
      <c r="M6" s="16">
        <v>0.62499999999999989</v>
      </c>
      <c r="N6" s="27">
        <v>84817.914866097708</v>
      </c>
      <c r="O6" s="8">
        <v>0</v>
      </c>
      <c r="P6" s="26">
        <v>0</v>
      </c>
      <c r="Q6" s="26">
        <f t="shared" si="2"/>
        <v>0</v>
      </c>
      <c r="R6" s="16">
        <v>0.62499999999999989</v>
      </c>
      <c r="S6" s="27">
        <v>84817.960643576531</v>
      </c>
      <c r="T6" s="5">
        <v>0</v>
      </c>
      <c r="U6" s="27">
        <v>0</v>
      </c>
      <c r="V6" s="27">
        <f t="shared" si="3"/>
        <v>0</v>
      </c>
      <c r="W6" s="16">
        <v>0.62499999999999989</v>
      </c>
      <c r="X6" s="16"/>
    </row>
    <row r="7" spans="1:24" x14ac:dyDescent="0.35">
      <c r="A7" s="20"/>
      <c r="B7" s="9">
        <v>5</v>
      </c>
      <c r="C7" s="27">
        <v>80766.767457141366</v>
      </c>
      <c r="D7" s="14">
        <v>19409.849494684539</v>
      </c>
      <c r="E7" s="26">
        <v>0</v>
      </c>
      <c r="F7" s="26">
        <f t="shared" si="0"/>
        <v>291147.74242026807</v>
      </c>
      <c r="G7" s="15">
        <v>0.62499999999999989</v>
      </c>
      <c r="H7" s="3">
        <v>1.5</v>
      </c>
      <c r="I7" s="27">
        <v>138545.77646528042</v>
      </c>
      <c r="J7" s="14">
        <v>8548.0442728061462</v>
      </c>
      <c r="K7" s="26">
        <v>0</v>
      </c>
      <c r="L7" s="26">
        <f t="shared" si="1"/>
        <v>128220.66409209219</v>
      </c>
      <c r="M7" s="16">
        <v>0.625</v>
      </c>
      <c r="N7" s="27">
        <v>143252.91735825126</v>
      </c>
      <c r="O7" s="8">
        <v>7788.6255418704068</v>
      </c>
      <c r="P7" s="26">
        <v>0</v>
      </c>
      <c r="Q7" s="26">
        <f t="shared" si="2"/>
        <v>116829.3831280561</v>
      </c>
      <c r="R7" s="16">
        <v>0.625</v>
      </c>
      <c r="S7" s="27">
        <v>143253.00891215683</v>
      </c>
      <c r="T7" s="5">
        <v>7788.6107713700021</v>
      </c>
      <c r="U7" s="27">
        <v>0</v>
      </c>
      <c r="V7" s="27">
        <f t="shared" si="3"/>
        <v>116829.16157055003</v>
      </c>
      <c r="W7" s="16">
        <v>0.625</v>
      </c>
      <c r="X7" s="16"/>
    </row>
    <row r="8" spans="1:24" x14ac:dyDescent="0.35">
      <c r="A8" s="20">
        <v>2</v>
      </c>
      <c r="B8" s="9">
        <v>1</v>
      </c>
      <c r="C8" s="27">
        <v>4.5474735088646412E-13</v>
      </c>
      <c r="D8" s="14">
        <v>0</v>
      </c>
      <c r="E8" s="26">
        <v>-140938.75767676</v>
      </c>
      <c r="F8" s="26">
        <f t="shared" si="0"/>
        <v>0</v>
      </c>
      <c r="G8" s="15">
        <v>0.68155570268247312</v>
      </c>
      <c r="H8" s="3">
        <v>1.5</v>
      </c>
      <c r="I8" s="27">
        <v>0</v>
      </c>
      <c r="J8" s="14">
        <v>0</v>
      </c>
      <c r="K8" s="26">
        <v>-68199.658805229599</v>
      </c>
      <c r="L8" s="26">
        <f t="shared" si="1"/>
        <v>0</v>
      </c>
      <c r="M8" s="16">
        <v>1.4999998198362139</v>
      </c>
      <c r="N8" s="27">
        <v>0</v>
      </c>
      <c r="O8" s="8">
        <v>0</v>
      </c>
      <c r="P8" s="26">
        <v>-56808.290485226702</v>
      </c>
      <c r="Q8" s="26">
        <f t="shared" si="2"/>
        <v>0</v>
      </c>
      <c r="R8" s="16">
        <v>1.817230032074566</v>
      </c>
      <c r="S8" s="27">
        <v>4.5474735088646412E-13</v>
      </c>
      <c r="T8" s="5">
        <v>0</v>
      </c>
      <c r="U8" s="27">
        <v>-33594.397250048904</v>
      </c>
      <c r="V8" s="27">
        <f t="shared" si="3"/>
        <v>0</v>
      </c>
      <c r="W8" s="16">
        <v>1.67</v>
      </c>
      <c r="X8" s="16"/>
    </row>
    <row r="9" spans="1:24" x14ac:dyDescent="0.35">
      <c r="A9" s="20"/>
      <c r="B9" s="9">
        <v>2</v>
      </c>
      <c r="C9" s="27">
        <v>0</v>
      </c>
      <c r="D9" s="14">
        <v>0</v>
      </c>
      <c r="E9" s="26">
        <v>-2219.5262728103298</v>
      </c>
      <c r="F9" s="26">
        <f t="shared" si="0"/>
        <v>0</v>
      </c>
      <c r="G9" s="15">
        <v>0.62589064832165531</v>
      </c>
      <c r="H9" s="3">
        <v>1.5</v>
      </c>
      <c r="I9" s="27">
        <v>14570.159627835368</v>
      </c>
      <c r="J9" s="14">
        <v>0</v>
      </c>
      <c r="K9" s="26">
        <v>0</v>
      </c>
      <c r="L9" s="26">
        <f t="shared" si="1"/>
        <v>0</v>
      </c>
      <c r="M9" s="16">
        <v>0.625</v>
      </c>
      <c r="N9" s="27">
        <v>16923.748123706002</v>
      </c>
      <c r="O9" s="8">
        <v>0</v>
      </c>
      <c r="P9" s="26">
        <v>0</v>
      </c>
      <c r="Q9" s="26">
        <f t="shared" si="2"/>
        <v>0</v>
      </c>
      <c r="R9" s="16">
        <v>0.625</v>
      </c>
      <c r="S9" s="27">
        <v>21720.007056590461</v>
      </c>
      <c r="T9" s="5">
        <v>0</v>
      </c>
      <c r="U9" s="27">
        <v>0</v>
      </c>
      <c r="V9" s="27">
        <f t="shared" si="3"/>
        <v>0</v>
      </c>
      <c r="W9" s="16">
        <v>0.63</v>
      </c>
      <c r="X9" s="16"/>
    </row>
    <row r="10" spans="1:24" x14ac:dyDescent="0.35">
      <c r="A10" s="20"/>
      <c r="B10" s="9">
        <v>3</v>
      </c>
      <c r="C10" s="27">
        <v>27414.333360490924</v>
      </c>
      <c r="D10" s="14">
        <v>290.25826512071126</v>
      </c>
      <c r="E10" s="26">
        <v>0</v>
      </c>
      <c r="F10" s="26">
        <f t="shared" si="0"/>
        <v>4353.8739768106689</v>
      </c>
      <c r="G10" s="15">
        <v>0.625</v>
      </c>
      <c r="H10" s="3">
        <v>1.5</v>
      </c>
      <c r="I10" s="27">
        <v>43342.633535665955</v>
      </c>
      <c r="J10" s="14">
        <v>0</v>
      </c>
      <c r="K10" s="26">
        <v>0</v>
      </c>
      <c r="L10" s="26">
        <f t="shared" si="1"/>
        <v>0</v>
      </c>
      <c r="M10" s="16">
        <v>0.625</v>
      </c>
      <c r="N10" s="27">
        <v>45696.222031536592</v>
      </c>
      <c r="O10" s="8">
        <v>0</v>
      </c>
      <c r="P10" s="26">
        <v>0</v>
      </c>
      <c r="Q10" s="26">
        <f t="shared" si="2"/>
        <v>0</v>
      </c>
      <c r="R10" s="16">
        <v>0.625</v>
      </c>
      <c r="S10" s="27">
        <v>50492.480964421047</v>
      </c>
      <c r="T10" s="5">
        <v>2.2737367544323206E-13</v>
      </c>
      <c r="U10" s="27">
        <v>0</v>
      </c>
      <c r="V10" s="27">
        <f t="shared" si="3"/>
        <v>3.4106051316484809E-12</v>
      </c>
      <c r="W10" s="16">
        <v>0.63</v>
      </c>
      <c r="X10" s="16"/>
    </row>
    <row r="11" spans="1:24" x14ac:dyDescent="0.35">
      <c r="A11" s="20"/>
      <c r="B11" s="9">
        <v>4</v>
      </c>
      <c r="C11" s="27">
        <v>27414.333344814539</v>
      </c>
      <c r="D11" s="14">
        <v>12913.530341170554</v>
      </c>
      <c r="E11" s="26">
        <v>0</v>
      </c>
      <c r="F11" s="26">
        <f t="shared" si="0"/>
        <v>193702.9551175583</v>
      </c>
      <c r="G11" s="15">
        <v>0.625</v>
      </c>
      <c r="H11" s="3">
        <v>1.5</v>
      </c>
      <c r="I11" s="27">
        <v>49736.951665598033</v>
      </c>
      <c r="J11" s="14">
        <v>10560.038754468686</v>
      </c>
      <c r="K11" s="26">
        <v>0</v>
      </c>
      <c r="L11" s="26">
        <f t="shared" si="1"/>
        <v>158400.58131703027</v>
      </c>
      <c r="M11" s="16">
        <v>0.625</v>
      </c>
      <c r="N11" s="27">
        <v>53276.056599893673</v>
      </c>
      <c r="O11" s="8">
        <v>10177.512116958367</v>
      </c>
      <c r="P11" s="26">
        <v>0</v>
      </c>
      <c r="Q11" s="26">
        <f t="shared" si="2"/>
        <v>152662.68175437552</v>
      </c>
      <c r="R11" s="16">
        <v>0.625</v>
      </c>
      <c r="S11" s="27">
        <v>60461.722661059554</v>
      </c>
      <c r="T11" s="5">
        <v>9406.5300836171846</v>
      </c>
      <c r="U11" s="27">
        <v>0</v>
      </c>
      <c r="V11" s="27">
        <f t="shared" si="3"/>
        <v>141097.95125425776</v>
      </c>
      <c r="W11" s="16">
        <v>0.63</v>
      </c>
      <c r="X11" s="16"/>
    </row>
    <row r="12" spans="1:24" x14ac:dyDescent="0.35">
      <c r="A12" s="20"/>
      <c r="B12" s="9">
        <v>5</v>
      </c>
      <c r="C12" s="27">
        <v>27414.332608060307</v>
      </c>
      <c r="D12" s="14">
        <v>39557.183591628935</v>
      </c>
      <c r="E12" s="26">
        <v>0</v>
      </c>
      <c r="F12" s="26">
        <f t="shared" si="0"/>
        <v>593357.75387443404</v>
      </c>
      <c r="G12" s="15">
        <v>0.625</v>
      </c>
      <c r="H12" s="3">
        <v>1.5</v>
      </c>
      <c r="I12" s="27">
        <v>49736.951665598026</v>
      </c>
      <c r="J12" s="14">
        <v>37203.69176716201</v>
      </c>
      <c r="K12" s="26">
        <v>0</v>
      </c>
      <c r="L12" s="26">
        <f t="shared" si="1"/>
        <v>558055.3765074301</v>
      </c>
      <c r="M12" s="16">
        <v>0.625</v>
      </c>
      <c r="N12" s="27">
        <v>53258.612218912822</v>
      </c>
      <c r="O12" s="8">
        <v>36826.793850005968</v>
      </c>
      <c r="P12" s="26">
        <v>0</v>
      </c>
      <c r="Q12" s="26">
        <f t="shared" si="2"/>
        <v>552401.90775008954</v>
      </c>
      <c r="R12" s="16">
        <v>0.625</v>
      </c>
      <c r="S12" s="27">
        <v>60461.722956402555</v>
      </c>
      <c r="T12" s="5">
        <v>36050.183001001235</v>
      </c>
      <c r="U12" s="27">
        <v>0</v>
      </c>
      <c r="V12" s="27">
        <f t="shared" si="3"/>
        <v>540752.7450150185</v>
      </c>
      <c r="W12" s="16">
        <v>0.63</v>
      </c>
      <c r="X12" s="16"/>
    </row>
    <row r="13" spans="1:24" x14ac:dyDescent="0.35">
      <c r="F13" s="4"/>
      <c r="G13" s="7"/>
      <c r="H13" s="3">
        <v>1.5</v>
      </c>
      <c r="L13" s="4"/>
      <c r="Q13" s="4"/>
      <c r="V13" s="8"/>
    </row>
    <row r="14" spans="1:24" x14ac:dyDescent="0.35">
      <c r="A14" s="20">
        <v>3</v>
      </c>
      <c r="B14" s="9">
        <v>1</v>
      </c>
      <c r="C14" s="17">
        <v>0</v>
      </c>
      <c r="D14" s="16">
        <v>0</v>
      </c>
      <c r="E14" s="18">
        <v>102903</v>
      </c>
      <c r="F14" s="4">
        <f t="shared" ref="F14:F18" si="4">D14*-15</f>
        <v>0</v>
      </c>
      <c r="G14" s="15">
        <v>0.67076300368373565</v>
      </c>
      <c r="H14" s="3">
        <v>1.5</v>
      </c>
      <c r="I14" s="8">
        <v>0</v>
      </c>
      <c r="J14" s="14">
        <v>0</v>
      </c>
      <c r="K14" s="4">
        <v>68199.624737624443</v>
      </c>
      <c r="L14" s="4">
        <f t="shared" ref="L14:L18" si="5">J14*-15</f>
        <v>0</v>
      </c>
      <c r="M14" s="16">
        <v>1.4999996402633144</v>
      </c>
      <c r="N14" s="8">
        <v>0</v>
      </c>
      <c r="O14" s="8">
        <v>0</v>
      </c>
      <c r="P14" s="4">
        <v>56808.3773176205</v>
      </c>
      <c r="Q14" s="4">
        <f t="shared" ref="Q14:Q18" si="6">O14*-15</f>
        <v>0</v>
      </c>
      <c r="R14" s="3">
        <v>1.8172315152714174</v>
      </c>
      <c r="S14" s="16">
        <v>0</v>
      </c>
      <c r="T14" s="16">
        <v>0</v>
      </c>
      <c r="U14" s="18">
        <v>27605</v>
      </c>
      <c r="V14" s="8">
        <f t="shared" ref="V14:V18" si="7">T14*-15</f>
        <v>0</v>
      </c>
      <c r="W14" s="16">
        <v>1.5</v>
      </c>
      <c r="X14" s="16"/>
    </row>
    <row r="15" spans="1:24" x14ac:dyDescent="0.35">
      <c r="A15" s="20"/>
      <c r="B15" s="9">
        <v>2</v>
      </c>
      <c r="C15" s="16">
        <v>0</v>
      </c>
      <c r="D15" s="18">
        <v>2388</v>
      </c>
      <c r="E15" s="16">
        <v>0</v>
      </c>
      <c r="F15" s="4">
        <f t="shared" si="4"/>
        <v>-35820</v>
      </c>
      <c r="G15" s="15">
        <v>0.625</v>
      </c>
      <c r="H15" s="3">
        <v>1.5</v>
      </c>
      <c r="I15" s="8">
        <v>5.4931422174427454E-10</v>
      </c>
      <c r="J15" s="14">
        <v>4701.3071110881892</v>
      </c>
      <c r="K15" s="4">
        <v>0</v>
      </c>
      <c r="L15" s="4">
        <f t="shared" si="5"/>
        <v>-70519.606666322841</v>
      </c>
      <c r="M15" s="16">
        <v>0.625</v>
      </c>
      <c r="N15" s="8">
        <v>9.5367431640624975E-13</v>
      </c>
      <c r="O15" s="8">
        <v>5460.7236057553009</v>
      </c>
      <c r="P15" s="4">
        <v>0</v>
      </c>
      <c r="Q15" s="4">
        <f t="shared" si="6"/>
        <v>-81910.85408632952</v>
      </c>
      <c r="R15" s="3">
        <v>0.625</v>
      </c>
      <c r="S15" s="18">
        <v>19447</v>
      </c>
      <c r="T15" s="18">
        <v>1133</v>
      </c>
      <c r="U15" s="16">
        <v>0</v>
      </c>
      <c r="V15" s="8">
        <f t="shared" si="7"/>
        <v>-16995</v>
      </c>
      <c r="W15" s="16">
        <v>0.63</v>
      </c>
      <c r="X15" s="16"/>
    </row>
    <row r="16" spans="1:24" x14ac:dyDescent="0.35">
      <c r="A16" s="20"/>
      <c r="B16" s="9">
        <v>3</v>
      </c>
      <c r="C16" s="16">
        <v>0</v>
      </c>
      <c r="D16" s="18">
        <v>11672</v>
      </c>
      <c r="E16" s="16">
        <v>0</v>
      </c>
      <c r="F16" s="4">
        <f t="shared" si="4"/>
        <v>-175080</v>
      </c>
      <c r="G16" s="15">
        <v>0.625</v>
      </c>
      <c r="H16" s="3">
        <v>1.5</v>
      </c>
      <c r="I16" s="8">
        <v>5.4748977200570159E-10</v>
      </c>
      <c r="J16" s="14">
        <v>13985.225358681528</v>
      </c>
      <c r="K16" s="4">
        <v>0</v>
      </c>
      <c r="L16" s="4">
        <f t="shared" si="5"/>
        <v>-209778.38038022292</v>
      </c>
      <c r="M16" s="16">
        <v>0.625</v>
      </c>
      <c r="N16" s="8">
        <v>1758.8900205394611</v>
      </c>
      <c r="O16" s="8">
        <v>14177.106673395963</v>
      </c>
      <c r="P16" s="4">
        <v>0</v>
      </c>
      <c r="Q16" s="4">
        <f t="shared" si="6"/>
        <v>-212656.60010093945</v>
      </c>
      <c r="R16" s="3">
        <v>0.625</v>
      </c>
      <c r="S16" s="18">
        <v>19447</v>
      </c>
      <c r="T16" s="18">
        <v>10417</v>
      </c>
      <c r="U16" s="16">
        <v>0</v>
      </c>
      <c r="V16" s="8">
        <f t="shared" si="7"/>
        <v>-156255</v>
      </c>
      <c r="W16" s="16">
        <v>0.63</v>
      </c>
      <c r="X16" s="16"/>
    </row>
    <row r="17" spans="1:24" x14ac:dyDescent="0.35">
      <c r="A17" s="20"/>
      <c r="B17" s="9">
        <v>4</v>
      </c>
      <c r="C17" s="16">
        <v>0</v>
      </c>
      <c r="D17" s="18">
        <v>24295</v>
      </c>
      <c r="E17" s="16">
        <v>0</v>
      </c>
      <c r="F17" s="4">
        <f t="shared" si="4"/>
        <v>-364425</v>
      </c>
      <c r="G17" s="15">
        <v>0.625</v>
      </c>
      <c r="H17" s="3">
        <v>1.5</v>
      </c>
      <c r="I17" s="8">
        <v>17925.256981796334</v>
      </c>
      <c r="J17" s="14">
        <v>20824.614510319003</v>
      </c>
      <c r="K17" s="4">
        <v>0</v>
      </c>
      <c r="L17" s="4">
        <f t="shared" si="5"/>
        <v>-312369.21765478502</v>
      </c>
      <c r="M17" s="16">
        <v>0.62500000000000011</v>
      </c>
      <c r="N17" s="8">
        <v>22938.026925172933</v>
      </c>
      <c r="O17" s="8">
        <v>19966.577236562069</v>
      </c>
      <c r="P17" s="4">
        <v>0</v>
      </c>
      <c r="Q17" s="4">
        <f t="shared" si="6"/>
        <v>-299498.65854843101</v>
      </c>
      <c r="R17" s="3">
        <v>0.625</v>
      </c>
      <c r="S17" s="18">
        <v>19447</v>
      </c>
      <c r="T17" s="18">
        <v>23040</v>
      </c>
      <c r="U17" s="16">
        <v>0</v>
      </c>
      <c r="V17" s="8">
        <f t="shared" si="7"/>
        <v>-345600</v>
      </c>
      <c r="W17" s="16">
        <v>0.63</v>
      </c>
      <c r="X17" s="16"/>
    </row>
    <row r="18" spans="1:24" x14ac:dyDescent="0.35">
      <c r="A18" s="20"/>
      <c r="B18" s="9">
        <v>5</v>
      </c>
      <c r="C18" s="16">
        <v>0</v>
      </c>
      <c r="D18" s="18">
        <v>50939</v>
      </c>
      <c r="E18" s="16">
        <v>0</v>
      </c>
      <c r="F18" s="4">
        <f t="shared" si="4"/>
        <v>-764085</v>
      </c>
      <c r="G18" s="15">
        <v>0.625</v>
      </c>
      <c r="H18" s="3">
        <v>1.5</v>
      </c>
      <c r="I18" s="8">
        <v>17925.256914001868</v>
      </c>
      <c r="J18" s="14">
        <v>47468.267544887342</v>
      </c>
      <c r="K18" s="4">
        <v>0</v>
      </c>
      <c r="L18" s="4">
        <f t="shared" si="5"/>
        <v>-712024.01317331009</v>
      </c>
      <c r="M18" s="16">
        <v>0.625</v>
      </c>
      <c r="N18" s="8">
        <v>22921.414532619114</v>
      </c>
      <c r="O18" s="8">
        <v>46615.590514586096</v>
      </c>
      <c r="P18" s="4">
        <v>0</v>
      </c>
      <c r="Q18" s="4">
        <f t="shared" si="6"/>
        <v>-699233.85771879146</v>
      </c>
      <c r="R18" s="3">
        <v>0.625</v>
      </c>
      <c r="S18" s="18">
        <v>19447</v>
      </c>
      <c r="T18" s="18">
        <v>49684</v>
      </c>
      <c r="U18" s="16">
        <v>0</v>
      </c>
      <c r="V18" s="8">
        <f t="shared" si="7"/>
        <v>-745260</v>
      </c>
      <c r="W18" s="16">
        <v>0.63</v>
      </c>
      <c r="X18" s="16"/>
    </row>
    <row r="19" spans="1:24" x14ac:dyDescent="0.35">
      <c r="H19" s="3">
        <v>1.5</v>
      </c>
    </row>
  </sheetData>
  <mergeCells count="7">
    <mergeCell ref="A14:A18"/>
    <mergeCell ref="C1:H1"/>
    <mergeCell ref="I1:M1"/>
    <mergeCell ref="N1:R1"/>
    <mergeCell ref="S1:W1"/>
    <mergeCell ref="A3:A7"/>
    <mergeCell ref="A8:A1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Figure 2</vt:lpstr>
      <vt:lpstr>Figure 3</vt:lpstr>
      <vt:lpstr>Figure 5</vt:lpstr>
      <vt:lpstr>Figure 6</vt:lpstr>
      <vt:lpstr>Figures 7 &amp; 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Gracie Yao</dc:creator>
  <cp:lastModifiedBy>Gracie Yao</cp:lastModifiedBy>
  <cp:lastPrinted>2022-04-19T20:56:39Z</cp:lastPrinted>
  <dcterms:created xsi:type="dcterms:W3CDTF">2021-07-05T00:24:50Z</dcterms:created>
  <dcterms:modified xsi:type="dcterms:W3CDTF">2022-04-19T20:59:39Z</dcterms:modified>
</cp:coreProperties>
</file>