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_at_UCD\phd research\18_fall\"/>
    </mc:Choice>
  </mc:AlternateContent>
  <xr:revisionPtr revIDLastSave="0" documentId="13_ncr:1_{8E2EA23A-FD55-4C56-AACA-F0CB57893A70}" xr6:coauthVersionLast="46" xr6:coauthVersionMax="46" xr10:uidLastSave="{00000000-0000-0000-0000-000000000000}"/>
  <bookViews>
    <workbookView xWindow="-110" yWindow="-110" windowWidth="19420" windowHeight="10420" activeTab="3" xr2:uid="{F631345E-E508-4298-AEA0-71B3495E2258}"/>
  </bookViews>
  <sheets>
    <sheet name="Sheet1" sheetId="1" r:id="rId1"/>
    <sheet name="Sensitivity Report 1" sheetId="3" r:id="rId2"/>
    <sheet name="Sheet2" sheetId="2" r:id="rId3"/>
    <sheet name="Sheet4" sheetId="4" r:id="rId4"/>
  </sheets>
  <definedNames>
    <definedName name="solver_adj" localSheetId="2" hidden="1">Sheet2!$B$4:$U$4</definedName>
    <definedName name="solver_adj" localSheetId="3" hidden="1">Sheet4!$B$11:$U$11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Sheet2!$B$4:$U$4</definedName>
    <definedName name="solver_lhs1" localSheetId="3" hidden="1">Sheet4!$V$11</definedName>
    <definedName name="solver_lhs2" localSheetId="2" hidden="1">Sheet2!$V$4</definedName>
    <definedName name="solver_lhs2" localSheetId="3" hidden="1">Sheet4!$V$13</definedName>
    <definedName name="solver_lhs3" localSheetId="2" hidden="1">Sheet2!$V$6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3</definedName>
    <definedName name="solver_num" localSheetId="3" hidden="1">2</definedName>
    <definedName name="solver_nwt" localSheetId="2" hidden="1">1</definedName>
    <definedName name="solver_nwt" localSheetId="3" hidden="1">1</definedName>
    <definedName name="solver_opt" localSheetId="2" hidden="1">Sheet2!$V$9</definedName>
    <definedName name="solver_opt" localSheetId="3" hidden="1">Sheet4!$V$16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2" localSheetId="2" hidden="1">1</definedName>
    <definedName name="solver_rel2" localSheetId="3" hidden="1">1</definedName>
    <definedName name="solver_rel3" localSheetId="2" hidden="1">1</definedName>
    <definedName name="solver_rhs1" localSheetId="2" hidden="1">Sheet2!$B$11:$U$11</definedName>
    <definedName name="solver_rhs1" localSheetId="3" hidden="1">Sheet4!$X$11</definedName>
    <definedName name="solver_rhs2" localSheetId="2" hidden="1">Sheet2!$X$4</definedName>
    <definedName name="solver_rhs2" localSheetId="3" hidden="1">Sheet4!$X$13</definedName>
    <definedName name="solver_rhs3" localSheetId="2" hidden="1">Sheet2!$X$6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1" l="1"/>
  <c r="C8" i="1"/>
  <c r="C4" i="4"/>
  <c r="C5" i="4"/>
  <c r="D8" i="1"/>
  <c r="D4" i="4"/>
  <c r="D5" i="4"/>
  <c r="E8" i="1"/>
  <c r="E4" i="4"/>
  <c r="E5" i="4"/>
  <c r="F8" i="1"/>
  <c r="F4" i="4"/>
  <c r="F5" i="4"/>
  <c r="G8" i="1"/>
  <c r="G4" i="4"/>
  <c r="G5" i="4"/>
  <c r="H8" i="1"/>
  <c r="H4" i="4"/>
  <c r="H5" i="4"/>
  <c r="I8" i="1"/>
  <c r="I4" i="4"/>
  <c r="I5" i="4"/>
  <c r="J8" i="1"/>
  <c r="J4" i="4"/>
  <c r="J5" i="4"/>
  <c r="K8" i="1"/>
  <c r="K4" i="4"/>
  <c r="K5" i="4"/>
  <c r="L8" i="1"/>
  <c r="L4" i="4"/>
  <c r="L5" i="4"/>
  <c r="M8" i="1"/>
  <c r="M4" i="4"/>
  <c r="M5" i="4"/>
  <c r="N8" i="1"/>
  <c r="N4" i="4"/>
  <c r="N5" i="4"/>
  <c r="O8" i="1"/>
  <c r="O4" i="4"/>
  <c r="O5" i="4"/>
  <c r="P8" i="1"/>
  <c r="P4" i="4"/>
  <c r="P5" i="4"/>
  <c r="Q8" i="1"/>
  <c r="Q4" i="4"/>
  <c r="Q5" i="4"/>
  <c r="R8" i="1"/>
  <c r="R4" i="4"/>
  <c r="R5" i="4"/>
  <c r="S8" i="1"/>
  <c r="S4" i="4"/>
  <c r="S5" i="4"/>
  <c r="T8" i="1"/>
  <c r="T4" i="4"/>
  <c r="T5" i="4"/>
  <c r="U8" i="1"/>
  <c r="U4" i="4"/>
  <c r="U5" i="4"/>
  <c r="B8" i="1"/>
  <c r="B4" i="4"/>
  <c r="B5" i="4"/>
  <c r="S4" i="1"/>
  <c r="T4" i="1"/>
  <c r="U4" i="1"/>
  <c r="S12" i="1"/>
  <c r="T12" i="1"/>
  <c r="U12" i="1"/>
  <c r="S13" i="1"/>
  <c r="T13" i="1"/>
  <c r="U13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W12" i="1"/>
  <c r="P4" i="1"/>
  <c r="P13" i="1"/>
  <c r="K4" i="1"/>
  <c r="K13" i="1"/>
  <c r="G4" i="1"/>
  <c r="H4" i="1"/>
  <c r="I4" i="1"/>
  <c r="G13" i="1"/>
  <c r="H13" i="1"/>
  <c r="I13" i="1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8" i="4"/>
  <c r="B4" i="1"/>
  <c r="B14" i="4"/>
  <c r="C4" i="1"/>
  <c r="C14" i="4"/>
  <c r="D4" i="1"/>
  <c r="D14" i="4"/>
  <c r="E4" i="1"/>
  <c r="E14" i="4"/>
  <c r="F4" i="1"/>
  <c r="F14" i="4"/>
  <c r="G14" i="4"/>
  <c r="H14" i="4"/>
  <c r="I14" i="4"/>
  <c r="J4" i="1"/>
  <c r="J14" i="4"/>
  <c r="K14" i="4"/>
  <c r="L4" i="1"/>
  <c r="L14" i="4"/>
  <c r="M4" i="1"/>
  <c r="M14" i="4"/>
  <c r="N4" i="1"/>
  <c r="N14" i="4"/>
  <c r="O4" i="1"/>
  <c r="O14" i="4"/>
  <c r="P14" i="4"/>
  <c r="Q4" i="1"/>
  <c r="Q14" i="4"/>
  <c r="R4" i="1"/>
  <c r="R14" i="4"/>
  <c r="S14" i="4"/>
  <c r="T14" i="4"/>
  <c r="U14" i="4"/>
  <c r="V14" i="4"/>
  <c r="B6" i="4"/>
  <c r="B15" i="4"/>
  <c r="C6" i="4"/>
  <c r="C15" i="4"/>
  <c r="D6" i="4"/>
  <c r="D15" i="4"/>
  <c r="E6" i="4"/>
  <c r="E15" i="4"/>
  <c r="F6" i="4"/>
  <c r="F15" i="4"/>
  <c r="G6" i="4"/>
  <c r="G15" i="4"/>
  <c r="H6" i="4"/>
  <c r="H15" i="4"/>
  <c r="I6" i="4"/>
  <c r="I15" i="4"/>
  <c r="J6" i="4"/>
  <c r="J15" i="4"/>
  <c r="K6" i="4"/>
  <c r="K15" i="4"/>
  <c r="L6" i="4"/>
  <c r="L15" i="4"/>
  <c r="M6" i="4"/>
  <c r="M15" i="4"/>
  <c r="N6" i="4"/>
  <c r="N15" i="4"/>
  <c r="O6" i="4"/>
  <c r="O15" i="4"/>
  <c r="P6" i="4"/>
  <c r="P15" i="4"/>
  <c r="Q6" i="4"/>
  <c r="Q15" i="4"/>
  <c r="R6" i="4"/>
  <c r="R15" i="4"/>
  <c r="S6" i="4"/>
  <c r="S15" i="4"/>
  <c r="T6" i="4"/>
  <c r="T15" i="4"/>
  <c r="U6" i="4"/>
  <c r="U15" i="4"/>
  <c r="V15" i="4"/>
  <c r="V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6" i="4"/>
  <c r="X13" i="4"/>
  <c r="B12" i="4"/>
  <c r="B13" i="4"/>
  <c r="C12" i="4"/>
  <c r="C13" i="4"/>
  <c r="D12" i="4"/>
  <c r="D13" i="4"/>
  <c r="E12" i="4"/>
  <c r="E13" i="4"/>
  <c r="F12" i="4"/>
  <c r="F13" i="4"/>
  <c r="G12" i="4"/>
  <c r="G13" i="4"/>
  <c r="H12" i="4"/>
  <c r="H13" i="4"/>
  <c r="I12" i="4"/>
  <c r="I13" i="4"/>
  <c r="J12" i="4"/>
  <c r="J13" i="4"/>
  <c r="K12" i="4"/>
  <c r="K13" i="4"/>
  <c r="L12" i="4"/>
  <c r="L13" i="4"/>
  <c r="M12" i="4"/>
  <c r="M13" i="4"/>
  <c r="N12" i="4"/>
  <c r="N13" i="4"/>
  <c r="O12" i="4"/>
  <c r="O13" i="4"/>
  <c r="P12" i="4"/>
  <c r="P13" i="4"/>
  <c r="Q12" i="4"/>
  <c r="Q13" i="4"/>
  <c r="R12" i="4"/>
  <c r="R13" i="4"/>
  <c r="S12" i="4"/>
  <c r="S13" i="4"/>
  <c r="T12" i="4"/>
  <c r="T13" i="4"/>
  <c r="U12" i="4"/>
  <c r="U13" i="4"/>
  <c r="V13" i="4"/>
  <c r="X11" i="4"/>
  <c r="V11" i="4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B13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B11" i="2"/>
  <c r="X6" i="2"/>
  <c r="B5" i="2"/>
  <c r="B6" i="2"/>
  <c r="C5" i="2"/>
  <c r="C6" i="2"/>
  <c r="D5" i="2"/>
  <c r="D6" i="2"/>
  <c r="E5" i="2"/>
  <c r="E6" i="2"/>
  <c r="F5" i="2"/>
  <c r="F6" i="2"/>
  <c r="G5" i="2"/>
  <c r="G6" i="2"/>
  <c r="H5" i="2"/>
  <c r="H6" i="2"/>
  <c r="I5" i="2"/>
  <c r="I6" i="2"/>
  <c r="J5" i="2"/>
  <c r="J6" i="2"/>
  <c r="K5" i="2"/>
  <c r="K6" i="2"/>
  <c r="L5" i="2"/>
  <c r="L6" i="2"/>
  <c r="M5" i="2"/>
  <c r="M6" i="2"/>
  <c r="N5" i="2"/>
  <c r="N6" i="2"/>
  <c r="O5" i="2"/>
  <c r="O6" i="2"/>
  <c r="P5" i="2"/>
  <c r="P6" i="2"/>
  <c r="Q5" i="2"/>
  <c r="Q6" i="2"/>
  <c r="R5" i="2"/>
  <c r="R6" i="2"/>
  <c r="S5" i="2"/>
  <c r="S6" i="2"/>
  <c r="T5" i="2"/>
  <c r="T6" i="2"/>
  <c r="U5" i="2"/>
  <c r="U6" i="2"/>
  <c r="V6" i="2"/>
  <c r="X4" i="2"/>
  <c r="B13" i="1"/>
  <c r="C13" i="1"/>
  <c r="D13" i="1"/>
  <c r="E13" i="1"/>
  <c r="F13" i="1"/>
  <c r="J13" i="1"/>
  <c r="L13" i="1"/>
  <c r="M13" i="1"/>
  <c r="N13" i="1"/>
  <c r="O13" i="1"/>
  <c r="Q13" i="1"/>
  <c r="R13" i="1"/>
  <c r="W13" i="1"/>
  <c r="V4" i="2"/>
</calcChain>
</file>

<file path=xl/sharedStrings.xml><?xml version="1.0" encoding="utf-8"?>
<sst xmlns="http://schemas.openxmlformats.org/spreadsheetml/2006/main" count="198" uniqueCount="117">
  <si>
    <t>Data Set</t>
  </si>
  <si>
    <t>Alfalfa</t>
  </si>
  <si>
    <t>Almonds</t>
  </si>
  <si>
    <t>Grapes</t>
  </si>
  <si>
    <t>Corn</t>
  </si>
  <si>
    <t>Cotton</t>
  </si>
  <si>
    <t>Cucurbits</t>
  </si>
  <si>
    <t>Dry Bean</t>
  </si>
  <si>
    <t>Fresh Tomatoes</t>
  </si>
  <si>
    <t>Grain</t>
  </si>
  <si>
    <t>Onions/Garlic</t>
  </si>
  <si>
    <t>Other Deciduous</t>
  </si>
  <si>
    <t>Other Field</t>
  </si>
  <si>
    <t>Other Truck</t>
  </si>
  <si>
    <t>Pasture</t>
  </si>
  <si>
    <t>Potato</t>
  </si>
  <si>
    <t>Processing Tomatoes</t>
  </si>
  <si>
    <t>Rice</t>
  </si>
  <si>
    <t>Safflower</t>
  </si>
  <si>
    <t>Suger Beet</t>
  </si>
  <si>
    <t>Sub-Tropical</t>
  </si>
  <si>
    <t>Price ($/Ton)</t>
  </si>
  <si>
    <t>Yield (Ton/acre)</t>
  </si>
  <si>
    <t>Revenues ($/acre)</t>
  </si>
  <si>
    <t>Land Cost ($/acre)</t>
  </si>
  <si>
    <t>Other Cost ($/acre)</t>
  </si>
  <si>
    <t>Labor Cost ($/acre)</t>
  </si>
  <si>
    <t>Total Cost ($/acre)</t>
  </si>
  <si>
    <t>Observed Resource Use</t>
  </si>
  <si>
    <t>Irrigated Crop Area (acreas)</t>
  </si>
  <si>
    <t>Applied Water (ft/acre)</t>
  </si>
  <si>
    <t>Applied Water (AF)</t>
  </si>
  <si>
    <t>Observed Net Returns ($)</t>
  </si>
  <si>
    <t>Step 1: Solve the linear program with a calibration constaint</t>
  </si>
  <si>
    <t>Irrigated Crop Area (acres)</t>
  </si>
  <si>
    <t>Applied Water per unit area (ft)</t>
  </si>
  <si>
    <t>Applied Water (Acre-ft)</t>
  </si>
  <si>
    <t>Total</t>
  </si>
  <si>
    <t>&lt;=</t>
  </si>
  <si>
    <t>Upper Bound</t>
  </si>
  <si>
    <t>Objective Function</t>
  </si>
  <si>
    <t>Calibration Constraint</t>
  </si>
  <si>
    <t>Percent Difference From Observed</t>
  </si>
  <si>
    <t>Microsoft Excel 16.0 Sensitivity Report</t>
  </si>
  <si>
    <t>Worksheet: [total_SWAP.xlsx]Sheet2</t>
  </si>
  <si>
    <t>Report Created: 11/14/2018 10:04:46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</si>
  <si>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</si>
  <si>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</si>
  <si>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</si>
  <si>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</si>
  <si>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</si>
  <si>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</si>
  <si>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</si>
  <si>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</si>
  <si>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</si>
  <si>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</si>
  <si>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</si>
  <si>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</si>
  <si>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</si>
  <si>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</si>
  <si>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</si>
  <si>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</si>
  <si>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</si>
  <si>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$B$4</t>
  </si>
  <si>
    <t>Irrigated Crop Area (acres) Almonds</t>
  </si>
  <si>
    <t>$C$4</t>
  </si>
  <si>
    <t>Irrigated Crop Area (acres) Grapes</t>
  </si>
  <si>
    <t>$D$4</t>
  </si>
  <si>
    <t>Irrigated Crop Area (acres) Alfalfa</t>
  </si>
  <si>
    <t>$E$4</t>
  </si>
  <si>
    <t>Irrigated Crop Area (acres) Corn</t>
  </si>
  <si>
    <t>$F$4</t>
  </si>
  <si>
    <t>Irrigated Crop Area (acres) Cotton</t>
  </si>
  <si>
    <t>$G$4</t>
  </si>
  <si>
    <t>Irrigated Crop Area (acres) Cucurbits</t>
  </si>
  <si>
    <t>$H$4</t>
  </si>
  <si>
    <t>Irrigated Crop Area (acres) Dry Bean</t>
  </si>
  <si>
    <t>$I$4</t>
  </si>
  <si>
    <t>Irrigated Crop Area (acres) Fresh Tomatoes</t>
  </si>
  <si>
    <t>$J$4</t>
  </si>
  <si>
    <t>Irrigated Crop Area (acres) Grain</t>
  </si>
  <si>
    <t>$K$4</t>
  </si>
  <si>
    <t>Irrigated Crop Area (acres) Onions/Garlic</t>
  </si>
  <si>
    <t>$L$4</t>
  </si>
  <si>
    <t>Irrigated Crop Area (acres) Other Deciduous</t>
  </si>
  <si>
    <t>$M$4</t>
  </si>
  <si>
    <t>Irrigated Crop Area (acres) Other Field</t>
  </si>
  <si>
    <t>$N$4</t>
  </si>
  <si>
    <t>Irrigated Crop Area (acres) Other Truck</t>
  </si>
  <si>
    <t>$O$4</t>
  </si>
  <si>
    <t>Irrigated Crop Area (acres) Pasture</t>
  </si>
  <si>
    <t>$P$4</t>
  </si>
  <si>
    <t>Irrigated Crop Area (acres) Potato</t>
  </si>
  <si>
    <t>$Q$4</t>
  </si>
  <si>
    <t>Irrigated Crop Area (acres) Processing Tomatoes</t>
  </si>
  <si>
    <t>$R$4</t>
  </si>
  <si>
    <t>Irrigated Crop Area (acres) Rice</t>
  </si>
  <si>
    <t>$S$4</t>
  </si>
  <si>
    <t>Irrigated Crop Area (acres) Safflower</t>
  </si>
  <si>
    <t>$T$4</t>
  </si>
  <si>
    <t>Irrigated Crop Area (acres) Suger Beet</t>
  </si>
  <si>
    <t>$U$4</t>
  </si>
  <si>
    <t>Irrigated Crop Area (acres) Sub-Tropical</t>
  </si>
  <si>
    <t>$V$4</t>
  </si>
  <si>
    <t>Irrigated Crop Area (acres) Total</t>
  </si>
  <si>
    <t>$V$6</t>
  </si>
  <si>
    <t>Applied Water (Acre-ft) Total</t>
  </si>
  <si>
    <t>Step 2: Obtain parameters of a quadratic PMP cost function</t>
  </si>
  <si>
    <t>Lagrange multiplier on land</t>
  </si>
  <si>
    <t>Alpha</t>
  </si>
  <si>
    <t>Gamma</t>
  </si>
  <si>
    <t>Step 3: Solve the Base Calibrated Model</t>
  </si>
  <si>
    <t>Applied Water</t>
  </si>
  <si>
    <t>Gross Revenues ($)</t>
  </si>
  <si>
    <t>PMP Cost ($)</t>
  </si>
  <si>
    <t>Objective Function Net Revenues</t>
  </si>
  <si>
    <t>Calibration Check Up (% difference to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</si>
</sst>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EC68-A38E-4004-BB4D-09098E95AF48}">
  <dimension ref="A1:W13"/>
  <sheetViews>
    <sheetView workbookViewId="0">
      <selection activeCell="A10" sqref="A10:XFD10"/>
    </sheetView>
  </sheetViews>
  <sheetFormatPr defaultRowHeight="14.5" x14ac:dyDescent="0.35"/>
  <cols>
    <col min="1" max="1" width="24.08984375" bestFit="1" customWidth="1"/>
    <col min="2" max="2" width="11.81640625" bestFit="1" customWidth="1"/>
    <col min="23" max="23" width="11.81640625" bestFit="1" customWidth="1"/>
  </cols>
  <sheetData>
    <row r="1" spans="1:23" x14ac:dyDescent="0.3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3" x14ac:dyDescent="0.35">
      <c r="A2" t="s">
        <v>21</v>
      </c>
      <c r="B2">
        <v>4226.68</v>
      </c>
      <c r="C2">
        <v>610</v>
      </c>
      <c r="D2">
        <v>157.28</v>
      </c>
      <c r="E2">
        <v>156.06</v>
      </c>
      <c r="F2">
        <v>2016.5</v>
      </c>
      <c r="G2">
        <v>464.1</v>
      </c>
      <c r="H2">
        <v>778.92</v>
      </c>
      <c r="I2">
        <v>463.65</v>
      </c>
      <c r="J2">
        <v>162.69</v>
      </c>
      <c r="K2">
        <v>600.9</v>
      </c>
      <c r="L2">
        <v>1601.28</v>
      </c>
      <c r="M2">
        <v>141.84</v>
      </c>
      <c r="N2">
        <v>582</v>
      </c>
      <c r="O2">
        <v>220</v>
      </c>
      <c r="P2">
        <v>224.6</v>
      </c>
      <c r="Q2">
        <v>52.25</v>
      </c>
      <c r="R2">
        <v>220.87</v>
      </c>
      <c r="S2">
        <v>315.56</v>
      </c>
      <c r="T2">
        <v>41.5</v>
      </c>
      <c r="U2">
        <v>452.1</v>
      </c>
    </row>
    <row r="3" spans="1:23" x14ac:dyDescent="0.35">
      <c r="A3" t="s">
        <v>22</v>
      </c>
      <c r="B3">
        <v>1</v>
      </c>
      <c r="C3">
        <v>6.5</v>
      </c>
      <c r="D3">
        <v>8</v>
      </c>
      <c r="E3">
        <v>6.57</v>
      </c>
      <c r="F3">
        <v>0.57999999999999996</v>
      </c>
      <c r="G3">
        <v>16.8</v>
      </c>
      <c r="H3">
        <v>1.25</v>
      </c>
      <c r="I3">
        <v>13</v>
      </c>
      <c r="J3">
        <v>3.25</v>
      </c>
      <c r="K3">
        <v>13</v>
      </c>
      <c r="L3">
        <v>2.7</v>
      </c>
      <c r="M3">
        <v>6.5</v>
      </c>
      <c r="N3">
        <v>6.53</v>
      </c>
      <c r="O3">
        <v>2.5</v>
      </c>
      <c r="P3">
        <v>25</v>
      </c>
      <c r="Q3">
        <v>40</v>
      </c>
      <c r="R3">
        <v>5</v>
      </c>
      <c r="S3">
        <v>1.3</v>
      </c>
      <c r="T3">
        <v>42</v>
      </c>
      <c r="U3">
        <v>12.2</v>
      </c>
    </row>
    <row r="4" spans="1:23" x14ac:dyDescent="0.35">
      <c r="A4" t="s">
        <v>23</v>
      </c>
      <c r="B4">
        <f>B2*B3</f>
        <v>4226.68</v>
      </c>
      <c r="C4">
        <f t="shared" ref="C4:U4" si="0">C2*C3</f>
        <v>3965</v>
      </c>
      <c r="D4">
        <f t="shared" si="0"/>
        <v>1258.24</v>
      </c>
      <c r="E4">
        <f t="shared" si="0"/>
        <v>1025.3142</v>
      </c>
      <c r="F4">
        <f t="shared" si="0"/>
        <v>1169.57</v>
      </c>
      <c r="G4">
        <f t="shared" si="0"/>
        <v>7796.880000000001</v>
      </c>
      <c r="H4">
        <f t="shared" si="0"/>
        <v>973.65</v>
      </c>
      <c r="I4">
        <f t="shared" si="0"/>
        <v>6027.45</v>
      </c>
      <c r="J4">
        <f t="shared" si="0"/>
        <v>528.74249999999995</v>
      </c>
      <c r="K4">
        <f t="shared" si="0"/>
        <v>7811.7</v>
      </c>
      <c r="L4">
        <f t="shared" si="0"/>
        <v>4323.4560000000001</v>
      </c>
      <c r="M4">
        <f t="shared" si="0"/>
        <v>921.96</v>
      </c>
      <c r="N4">
        <f t="shared" si="0"/>
        <v>3800.46</v>
      </c>
      <c r="O4">
        <f t="shared" si="0"/>
        <v>550</v>
      </c>
      <c r="P4">
        <f t="shared" si="0"/>
        <v>5615</v>
      </c>
      <c r="Q4">
        <f t="shared" si="0"/>
        <v>2090</v>
      </c>
      <c r="R4">
        <f t="shared" si="0"/>
        <v>1104.3499999999999</v>
      </c>
      <c r="S4">
        <f t="shared" si="0"/>
        <v>410.22800000000001</v>
      </c>
      <c r="T4">
        <f t="shared" si="0"/>
        <v>1743</v>
      </c>
      <c r="U4">
        <f t="shared" si="0"/>
        <v>5515.62</v>
      </c>
    </row>
    <row r="5" spans="1:23" x14ac:dyDescent="0.35">
      <c r="A5" t="s">
        <v>24</v>
      </c>
      <c r="B5">
        <v>812</v>
      </c>
      <c r="C5">
        <v>1352</v>
      </c>
      <c r="D5">
        <v>317</v>
      </c>
      <c r="E5">
        <v>168</v>
      </c>
      <c r="F5">
        <v>217</v>
      </c>
      <c r="G5">
        <v>204</v>
      </c>
      <c r="H5">
        <v>209</v>
      </c>
      <c r="I5">
        <v>308</v>
      </c>
      <c r="J5">
        <v>194</v>
      </c>
      <c r="K5">
        <v>336</v>
      </c>
      <c r="L5">
        <v>526</v>
      </c>
      <c r="M5">
        <v>180</v>
      </c>
      <c r="N5">
        <v>220</v>
      </c>
      <c r="O5">
        <v>92</v>
      </c>
      <c r="P5">
        <v>680</v>
      </c>
      <c r="Q5">
        <v>298</v>
      </c>
      <c r="R5">
        <v>269</v>
      </c>
      <c r="S5">
        <v>102</v>
      </c>
      <c r="T5">
        <v>149</v>
      </c>
      <c r="U5">
        <v>612</v>
      </c>
    </row>
    <row r="6" spans="1:23" x14ac:dyDescent="0.35">
      <c r="A6" t="s">
        <v>25</v>
      </c>
      <c r="B6">
        <v>1678</v>
      </c>
      <c r="C6">
        <v>1479</v>
      </c>
      <c r="D6">
        <v>544</v>
      </c>
      <c r="E6">
        <v>531</v>
      </c>
      <c r="F6">
        <v>538</v>
      </c>
      <c r="G6">
        <v>2919</v>
      </c>
      <c r="H6">
        <v>423</v>
      </c>
      <c r="I6">
        <v>4480</v>
      </c>
      <c r="J6">
        <v>278</v>
      </c>
      <c r="K6">
        <v>2625</v>
      </c>
      <c r="L6">
        <v>1427</v>
      </c>
      <c r="M6">
        <v>465</v>
      </c>
      <c r="N6">
        <v>3215</v>
      </c>
      <c r="O6">
        <v>138</v>
      </c>
      <c r="P6">
        <v>1568</v>
      </c>
      <c r="Q6">
        <v>1200</v>
      </c>
      <c r="R6">
        <v>556</v>
      </c>
      <c r="S6">
        <v>121</v>
      </c>
      <c r="T6">
        <v>779</v>
      </c>
      <c r="U6">
        <v>4333</v>
      </c>
    </row>
    <row r="7" spans="1:23" x14ac:dyDescent="0.35">
      <c r="A7" t="s">
        <v>26</v>
      </c>
      <c r="B7">
        <v>318</v>
      </c>
      <c r="C7">
        <v>828</v>
      </c>
      <c r="D7">
        <v>21</v>
      </c>
      <c r="E7">
        <v>50</v>
      </c>
      <c r="F7">
        <v>199</v>
      </c>
      <c r="G7">
        <v>4339</v>
      </c>
      <c r="H7">
        <v>55</v>
      </c>
      <c r="I7">
        <v>143</v>
      </c>
      <c r="J7">
        <v>14</v>
      </c>
      <c r="K7">
        <v>682</v>
      </c>
      <c r="L7">
        <v>223</v>
      </c>
      <c r="M7">
        <v>14</v>
      </c>
      <c r="N7">
        <v>207</v>
      </c>
      <c r="O7">
        <v>24</v>
      </c>
      <c r="P7">
        <v>410</v>
      </c>
      <c r="Q7">
        <v>276</v>
      </c>
      <c r="R7">
        <v>81</v>
      </c>
      <c r="S7">
        <v>35</v>
      </c>
      <c r="T7">
        <v>65</v>
      </c>
      <c r="U7">
        <v>239</v>
      </c>
    </row>
    <row r="8" spans="1:23" x14ac:dyDescent="0.35">
      <c r="A8" t="s">
        <v>27</v>
      </c>
      <c r="B8">
        <f>SUM(B5:B7)</f>
        <v>2808</v>
      </c>
      <c r="C8">
        <f t="shared" ref="C8:U8" si="1">SUM(C5:C7)</f>
        <v>3659</v>
      </c>
      <c r="D8">
        <f t="shared" si="1"/>
        <v>882</v>
      </c>
      <c r="E8">
        <f t="shared" si="1"/>
        <v>749</v>
      </c>
      <c r="F8">
        <f t="shared" si="1"/>
        <v>954</v>
      </c>
      <c r="G8">
        <f t="shared" si="1"/>
        <v>7462</v>
      </c>
      <c r="H8">
        <f t="shared" si="1"/>
        <v>687</v>
      </c>
      <c r="I8">
        <f t="shared" si="1"/>
        <v>4931</v>
      </c>
      <c r="J8">
        <f t="shared" si="1"/>
        <v>486</v>
      </c>
      <c r="K8">
        <f t="shared" si="1"/>
        <v>3643</v>
      </c>
      <c r="L8">
        <f t="shared" si="1"/>
        <v>2176</v>
      </c>
      <c r="M8">
        <f t="shared" si="1"/>
        <v>659</v>
      </c>
      <c r="N8">
        <f t="shared" si="1"/>
        <v>3642</v>
      </c>
      <c r="O8">
        <f t="shared" si="1"/>
        <v>254</v>
      </c>
      <c r="P8">
        <f t="shared" si="1"/>
        <v>2658</v>
      </c>
      <c r="Q8">
        <f t="shared" si="1"/>
        <v>1774</v>
      </c>
      <c r="R8">
        <f t="shared" si="1"/>
        <v>906</v>
      </c>
      <c r="S8">
        <f t="shared" si="1"/>
        <v>258</v>
      </c>
      <c r="T8">
        <f t="shared" si="1"/>
        <v>993</v>
      </c>
      <c r="U8">
        <f t="shared" si="1"/>
        <v>5184</v>
      </c>
    </row>
    <row r="9" spans="1:23" x14ac:dyDescent="0.35">
      <c r="A9" t="s">
        <v>28</v>
      </c>
      <c r="W9" t="s">
        <v>37</v>
      </c>
    </row>
    <row r="10" spans="1:23" x14ac:dyDescent="0.35">
      <c r="A10" t="s">
        <v>29</v>
      </c>
      <c r="B10">
        <v>328340</v>
      </c>
      <c r="C10">
        <v>114470</v>
      </c>
      <c r="D10">
        <v>167350</v>
      </c>
      <c r="E10">
        <v>176890</v>
      </c>
      <c r="F10">
        <v>115100</v>
      </c>
      <c r="G10">
        <v>23610</v>
      </c>
      <c r="H10">
        <v>15920</v>
      </c>
      <c r="I10">
        <v>16530</v>
      </c>
      <c r="J10">
        <v>30030</v>
      </c>
      <c r="K10">
        <v>4920</v>
      </c>
      <c r="L10">
        <v>86340</v>
      </c>
      <c r="M10">
        <v>138940</v>
      </c>
      <c r="N10">
        <v>52950</v>
      </c>
      <c r="O10">
        <v>123860</v>
      </c>
      <c r="P10">
        <v>100</v>
      </c>
      <c r="Q10">
        <v>52890</v>
      </c>
      <c r="R10">
        <v>12710</v>
      </c>
      <c r="S10">
        <v>2200</v>
      </c>
      <c r="T10">
        <v>7900</v>
      </c>
      <c r="U10">
        <v>6760</v>
      </c>
      <c r="V10" t="s">
        <v>38</v>
      </c>
      <c r="W10">
        <f>SUM(B10:U10)</f>
        <v>1477810</v>
      </c>
    </row>
    <row r="11" spans="1:23" x14ac:dyDescent="0.35">
      <c r="A11" t="s">
        <v>30</v>
      </c>
      <c r="B11">
        <v>4.07</v>
      </c>
      <c r="C11">
        <v>2.89</v>
      </c>
      <c r="D11">
        <v>4.84</v>
      </c>
      <c r="E11">
        <v>2.74</v>
      </c>
      <c r="F11">
        <v>3.43</v>
      </c>
      <c r="G11">
        <v>2.0099999999999998</v>
      </c>
      <c r="H11">
        <v>2.6</v>
      </c>
      <c r="I11">
        <v>2.0299999999999998</v>
      </c>
      <c r="J11">
        <v>0.79</v>
      </c>
      <c r="K11">
        <v>3.58</v>
      </c>
      <c r="L11">
        <v>3.47</v>
      </c>
      <c r="M11">
        <v>2.86</v>
      </c>
      <c r="N11">
        <v>0.93</v>
      </c>
      <c r="O11">
        <v>4.84</v>
      </c>
      <c r="P11">
        <v>1.41</v>
      </c>
      <c r="Q11">
        <v>2.6</v>
      </c>
      <c r="R11">
        <v>8</v>
      </c>
      <c r="S11">
        <v>1.89</v>
      </c>
      <c r="T11">
        <v>3.5</v>
      </c>
      <c r="U11">
        <v>2.98</v>
      </c>
    </row>
    <row r="12" spans="1:23" x14ac:dyDescent="0.35">
      <c r="A12" t="s">
        <v>31</v>
      </c>
      <c r="B12">
        <f>B10*B11</f>
        <v>1336343.8</v>
      </c>
      <c r="C12">
        <f t="shared" ref="C12:U12" si="2">C10*C11</f>
        <v>330818.3</v>
      </c>
      <c r="D12">
        <f t="shared" si="2"/>
        <v>809974</v>
      </c>
      <c r="E12">
        <f t="shared" si="2"/>
        <v>484678.60000000003</v>
      </c>
      <c r="F12">
        <f t="shared" si="2"/>
        <v>394793</v>
      </c>
      <c r="G12">
        <f t="shared" si="2"/>
        <v>47456.1</v>
      </c>
      <c r="H12">
        <f t="shared" si="2"/>
        <v>41392</v>
      </c>
      <c r="I12">
        <f t="shared" si="2"/>
        <v>33555.899999999994</v>
      </c>
      <c r="J12">
        <f t="shared" si="2"/>
        <v>23723.7</v>
      </c>
      <c r="K12">
        <f t="shared" si="2"/>
        <v>17613.599999999999</v>
      </c>
      <c r="L12">
        <f t="shared" si="2"/>
        <v>299599.8</v>
      </c>
      <c r="M12">
        <f t="shared" si="2"/>
        <v>397368.39999999997</v>
      </c>
      <c r="N12">
        <f t="shared" si="2"/>
        <v>49243.5</v>
      </c>
      <c r="O12">
        <f t="shared" si="2"/>
        <v>599482.4</v>
      </c>
      <c r="P12">
        <f t="shared" si="2"/>
        <v>141</v>
      </c>
      <c r="Q12">
        <f t="shared" si="2"/>
        <v>137514</v>
      </c>
      <c r="R12">
        <f t="shared" si="2"/>
        <v>101680</v>
      </c>
      <c r="S12">
        <f t="shared" si="2"/>
        <v>4158</v>
      </c>
      <c r="T12">
        <f t="shared" si="2"/>
        <v>27650</v>
      </c>
      <c r="U12">
        <f t="shared" si="2"/>
        <v>20144.8</v>
      </c>
      <c r="V12" t="s">
        <v>38</v>
      </c>
      <c r="W12">
        <f>SUM(B12:U12)</f>
        <v>5157330.9000000004</v>
      </c>
    </row>
    <row r="13" spans="1:23" x14ac:dyDescent="0.35">
      <c r="A13" t="s">
        <v>32</v>
      </c>
      <c r="B13">
        <f>B10*(B4-B8)</f>
        <v>465809391.20000011</v>
      </c>
      <c r="C13">
        <f t="shared" ref="C13:U13" si="3">C10*(C4-C8)</f>
        <v>35027820</v>
      </c>
      <c r="D13">
        <f t="shared" si="3"/>
        <v>62963764</v>
      </c>
      <c r="E13">
        <f t="shared" si="3"/>
        <v>48877218.838000007</v>
      </c>
      <c r="F13">
        <f t="shared" si="3"/>
        <v>24812106.999999993</v>
      </c>
      <c r="G13">
        <f t="shared" si="3"/>
        <v>7906516.800000024</v>
      </c>
      <c r="H13">
        <f t="shared" si="3"/>
        <v>4563468</v>
      </c>
      <c r="I13">
        <f t="shared" si="3"/>
        <v>18124318.499999996</v>
      </c>
      <c r="J13">
        <f t="shared" si="3"/>
        <v>1283557.2749999985</v>
      </c>
      <c r="K13">
        <f t="shared" si="3"/>
        <v>20510004</v>
      </c>
      <c r="L13">
        <f t="shared" si="3"/>
        <v>185411351.04000002</v>
      </c>
      <c r="M13">
        <f t="shared" si="3"/>
        <v>36535662.400000006</v>
      </c>
      <c r="N13">
        <f t="shared" si="3"/>
        <v>8390457.0000000019</v>
      </c>
      <c r="O13">
        <f t="shared" si="3"/>
        <v>36662560</v>
      </c>
      <c r="P13">
        <f t="shared" si="3"/>
        <v>295700</v>
      </c>
      <c r="Q13">
        <f t="shared" si="3"/>
        <v>16713240</v>
      </c>
      <c r="R13">
        <f t="shared" si="3"/>
        <v>2521028.4999999991</v>
      </c>
      <c r="S13">
        <f t="shared" si="3"/>
        <v>334901.60000000003</v>
      </c>
      <c r="T13">
        <f t="shared" si="3"/>
        <v>5925000</v>
      </c>
      <c r="U13">
        <f t="shared" si="3"/>
        <v>2241751.1999999993</v>
      </c>
      <c r="W13">
        <f>SUM(B13:U13)</f>
        <v>984909817.35300016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8AD5-A234-4CD0-B71E-C5F22C9684B5}">
  <dimension ref="A1:H34"/>
  <sheetViews>
    <sheetView showGridLines="0" workbookViewId="0">
      <selection activeCell="E41" sqref="E41"/>
    </sheetView>
  </sheetViews>
  <sheetFormatPr defaultRowHeight="14.5" x14ac:dyDescent="0.35"/>
  <cols>
    <col min="1" max="1" width="2.1796875" customWidth="1"/>
    <col min="2" max="2" width="5.54296875" bestFit="1" customWidth="1"/>
    <col min="3" max="3" width="41.36328125" bestFit="1" customWidth="1"/>
    <col min="4" max="5" width="11.81640625" bestFit="1" customWidth="1"/>
    <col min="6" max="6" width="9.81640625" bestFit="1" customWidth="1"/>
    <col min="7" max="8" width="11.81640625" bestFit="1" customWidth="1"/>
  </cols>
  <sheetData>
    <row r="1" spans="1:8" x14ac:dyDescent="0.35">
      <c r="A1" s="3" t="s">
        <v>43</v>
      </c>
    </row>
    <row r="2" spans="1:8" x14ac:dyDescent="0.35">
      <c r="A2" s="3" t="s">
        <v>44</v>
      </c>
    </row>
    <row r="3" spans="1:8" x14ac:dyDescent="0.35">
      <c r="A3" s="3" t="s">
        <v>45</v>
      </c>
    </row>
    <row r="6" spans="1:8" ht="15" thickBot="1" x14ac:dyDescent="0.4">
      <c r="A6" t="s">
        <v>46</v>
      </c>
    </row>
    <row r="7" spans="1:8" x14ac:dyDescent="0.35">
      <c r="B7" s="6"/>
      <c r="C7" s="6"/>
      <c r="D7" s="6" t="s">
        <v>49</v>
      </c>
      <c r="E7" s="6" t="s">
        <v>51</v>
      </c>
      <c r="F7" s="6" t="s">
        <v>53</v>
      </c>
      <c r="G7" s="6" t="s">
        <v>55</v>
      </c>
      <c r="H7" s="6" t="s">
        <v>55</v>
      </c>
    </row>
    <row r="8" spans="1:8" ht="15" thickBot="1" x14ac:dyDescent="0.4">
      <c r="B8" s="7" t="s">
        <v>47</v>
      </c>
      <c r="C8" s="7" t="s">
        <v>48</v>
      </c>
      <c r="D8" s="7" t="s">
        <v>50</v>
      </c>
      <c r="E8" s="7" t="s">
        <v>52</v>
      </c>
      <c r="F8" s="7" t="s">
        <v>54</v>
      </c>
      <c r="G8" s="7" t="s">
        <v>56</v>
      </c>
      <c r="H8" s="7" t="s">
        <v>57</v>
      </c>
    </row>
    <row r="9" spans="1:8" x14ac:dyDescent="0.35">
      <c r="B9" s="4" t="s">
        <v>63</v>
      </c>
      <c r="C9" s="4" t="s">
        <v>64</v>
      </c>
      <c r="D9" s="4">
        <v>328668.33999999997</v>
      </c>
      <c r="E9" s="4">
        <v>1305.1479576976421</v>
      </c>
      <c r="F9" s="4">
        <v>1418.6800000000003</v>
      </c>
      <c r="G9" s="4">
        <v>1E+30</v>
      </c>
      <c r="H9" s="4">
        <v>1305.1479576976421</v>
      </c>
    </row>
    <row r="10" spans="1:8" x14ac:dyDescent="0.35">
      <c r="B10" s="4" t="s">
        <v>65</v>
      </c>
      <c r="C10" s="4" t="s">
        <v>66</v>
      </c>
      <c r="D10" s="4">
        <v>114584.46999999999</v>
      </c>
      <c r="E10" s="4">
        <v>217.93492718446566</v>
      </c>
      <c r="F10" s="4">
        <v>306</v>
      </c>
      <c r="G10" s="4">
        <v>1E+30</v>
      </c>
      <c r="H10" s="4">
        <v>217.93492718446566</v>
      </c>
    </row>
    <row r="11" spans="1:8" x14ac:dyDescent="0.35">
      <c r="B11" s="4" t="s">
        <v>67</v>
      </c>
      <c r="C11" s="4" t="s">
        <v>68</v>
      </c>
      <c r="D11" s="4">
        <v>167517.34999999998</v>
      </c>
      <c r="E11" s="4">
        <v>246.08968099861247</v>
      </c>
      <c r="F11" s="4">
        <v>376.23999999999978</v>
      </c>
      <c r="G11" s="4">
        <v>1E+30</v>
      </c>
      <c r="H11" s="4">
        <v>246.08968099861247</v>
      </c>
    </row>
    <row r="12" spans="1:8" x14ac:dyDescent="0.35">
      <c r="B12" s="4" t="s">
        <v>69</v>
      </c>
      <c r="C12" s="4" t="s">
        <v>70</v>
      </c>
      <c r="D12" s="4">
        <v>177066.88999999998</v>
      </c>
      <c r="E12" s="4">
        <v>191.4864538141465</v>
      </c>
      <c r="F12" s="4">
        <v>276.3141999999998</v>
      </c>
      <c r="G12" s="4">
        <v>1E+30</v>
      </c>
      <c r="H12" s="4">
        <v>191.4864538141465</v>
      </c>
    </row>
    <row r="13" spans="1:8" x14ac:dyDescent="0.35">
      <c r="B13" s="4" t="s">
        <v>71</v>
      </c>
      <c r="C13" s="4" t="s">
        <v>72</v>
      </c>
      <c r="D13" s="4">
        <v>115215.09999999999</v>
      </c>
      <c r="E13" s="4">
        <v>115.85055131761378</v>
      </c>
      <c r="F13" s="4">
        <v>215.56999999999971</v>
      </c>
      <c r="G13" s="4">
        <v>1E+30</v>
      </c>
      <c r="H13" s="4">
        <v>115.85055131761378</v>
      </c>
    </row>
    <row r="14" spans="1:8" x14ac:dyDescent="0.35">
      <c r="B14" s="4" t="s">
        <v>73</v>
      </c>
      <c r="C14" s="4" t="s">
        <v>74</v>
      </c>
      <c r="D14" s="4">
        <v>23633.609999999997</v>
      </c>
      <c r="E14" s="4">
        <v>265.80724341192854</v>
      </c>
      <c r="F14" s="4">
        <v>334.88000000000102</v>
      </c>
      <c r="G14" s="4">
        <v>1E+30</v>
      </c>
      <c r="H14" s="4">
        <v>265.80724341192854</v>
      </c>
    </row>
    <row r="15" spans="1:8" x14ac:dyDescent="0.35">
      <c r="B15" s="4" t="s">
        <v>75</v>
      </c>
      <c r="C15" s="4" t="s">
        <v>76</v>
      </c>
      <c r="D15" s="4">
        <v>15935.919999999998</v>
      </c>
      <c r="E15" s="4">
        <v>204.84375866851568</v>
      </c>
      <c r="F15" s="4">
        <v>286.65000000000009</v>
      </c>
      <c r="G15" s="4">
        <v>1E+30</v>
      </c>
      <c r="H15" s="4">
        <v>204.84375866851568</v>
      </c>
    </row>
    <row r="16" spans="1:8" x14ac:dyDescent="0.35">
      <c r="B16" s="4" t="s">
        <v>77</v>
      </c>
      <c r="C16" s="4" t="s">
        <v>78</v>
      </c>
      <c r="D16" s="4">
        <v>16546.53</v>
      </c>
      <c r="E16" s="4">
        <v>1026.9455998613028</v>
      </c>
      <c r="F16" s="4">
        <v>1096.4499999999994</v>
      </c>
      <c r="G16" s="4">
        <v>1E+30</v>
      </c>
      <c r="H16" s="4">
        <v>1026.9455998613028</v>
      </c>
    </row>
    <row r="17" spans="1:8" x14ac:dyDescent="0.35">
      <c r="B17" s="4" t="s">
        <v>79</v>
      </c>
      <c r="C17" s="4" t="s">
        <v>80</v>
      </c>
      <c r="D17" s="4">
        <v>29135.598779472712</v>
      </c>
      <c r="E17" s="4">
        <v>0</v>
      </c>
      <c r="F17" s="4">
        <v>42.742500000000291</v>
      </c>
      <c r="G17" s="4">
        <v>101.18203027823104</v>
      </c>
      <c r="H17" s="4">
        <v>23.155437500000275</v>
      </c>
    </row>
    <row r="18" spans="1:8" x14ac:dyDescent="0.35">
      <c r="B18" s="4" t="s">
        <v>81</v>
      </c>
      <c r="C18" s="4" t="s">
        <v>82</v>
      </c>
      <c r="D18" s="4">
        <v>4924.9199999999992</v>
      </c>
      <c r="E18" s="4">
        <v>4065.7432246879321</v>
      </c>
      <c r="F18" s="4">
        <v>4168.6999999999989</v>
      </c>
      <c r="G18" s="4">
        <v>1E+30</v>
      </c>
      <c r="H18" s="4">
        <v>4065.7432246879321</v>
      </c>
    </row>
    <row r="19" spans="1:8" x14ac:dyDescent="0.35">
      <c r="B19" s="4" t="s">
        <v>83</v>
      </c>
      <c r="C19" s="4" t="s">
        <v>84</v>
      </c>
      <c r="D19" s="4">
        <v>86426.34</v>
      </c>
      <c r="E19" s="4">
        <v>2046.8732642163659</v>
      </c>
      <c r="F19" s="4">
        <v>2147.4560000000001</v>
      </c>
      <c r="G19" s="4">
        <v>1E+30</v>
      </c>
      <c r="H19" s="4">
        <v>2046.8732642163659</v>
      </c>
    </row>
    <row r="20" spans="1:8" x14ac:dyDescent="0.35">
      <c r="B20" s="4" t="s">
        <v>85</v>
      </c>
      <c r="C20" s="4" t="s">
        <v>86</v>
      </c>
      <c r="D20" s="4">
        <v>139078.93999999997</v>
      </c>
      <c r="E20" s="4">
        <v>175.54239251040286</v>
      </c>
      <c r="F20" s="4">
        <v>262.96000000000095</v>
      </c>
      <c r="G20" s="4">
        <v>1E+30</v>
      </c>
      <c r="H20" s="4">
        <v>175.54239251040286</v>
      </c>
    </row>
    <row r="21" spans="1:8" x14ac:dyDescent="0.35">
      <c r="B21" s="4" t="s">
        <v>87</v>
      </c>
      <c r="C21" s="4" t="s">
        <v>88</v>
      </c>
      <c r="D21" s="4">
        <v>53002.95</v>
      </c>
      <c r="E21" s="4">
        <v>112.69599514562988</v>
      </c>
      <c r="F21" s="4">
        <v>158.45999999999913</v>
      </c>
      <c r="G21" s="4">
        <v>1E+30</v>
      </c>
      <c r="H21" s="4">
        <v>112.69599514562988</v>
      </c>
    </row>
    <row r="22" spans="1:8" x14ac:dyDescent="0.35">
      <c r="B22" s="4" t="s">
        <v>89</v>
      </c>
      <c r="C22" s="4" t="s">
        <v>90</v>
      </c>
      <c r="D22" s="4">
        <v>123983.85999999999</v>
      </c>
      <c r="E22" s="4">
        <v>165.8496809986128</v>
      </c>
      <c r="F22" s="4">
        <v>296</v>
      </c>
      <c r="G22" s="4">
        <v>1E+30</v>
      </c>
      <c r="H22" s="4">
        <v>165.8496809986128</v>
      </c>
    </row>
    <row r="23" spans="1:8" x14ac:dyDescent="0.35">
      <c r="B23" s="4" t="s">
        <v>91</v>
      </c>
      <c r="C23" s="4" t="s">
        <v>92</v>
      </c>
      <c r="D23" s="4">
        <v>100.1</v>
      </c>
      <c r="E23" s="4">
        <v>2900.8765499306514</v>
      </c>
      <c r="F23" s="4">
        <v>2957</v>
      </c>
      <c r="G23" s="4">
        <v>1E+30</v>
      </c>
      <c r="H23" s="4">
        <v>2900.8765499306514</v>
      </c>
    </row>
    <row r="24" spans="1:8" x14ac:dyDescent="0.35">
      <c r="B24" s="4" t="s">
        <v>93</v>
      </c>
      <c r="C24" s="4" t="s">
        <v>94</v>
      </c>
      <c r="D24" s="4">
        <v>52942.889999999992</v>
      </c>
      <c r="E24" s="4">
        <v>234.19375866851558</v>
      </c>
      <c r="F24" s="4">
        <v>316</v>
      </c>
      <c r="G24" s="4">
        <v>1E+30</v>
      </c>
      <c r="H24" s="4">
        <v>234.19375866851558</v>
      </c>
    </row>
    <row r="25" spans="1:8" x14ac:dyDescent="0.35">
      <c r="B25" s="4" t="s">
        <v>95</v>
      </c>
      <c r="C25" s="4" t="s">
        <v>96</v>
      </c>
      <c r="D25" s="4">
        <v>12169.331220527252</v>
      </c>
      <c r="E25" s="4">
        <v>0</v>
      </c>
      <c r="F25" s="4">
        <v>198.35000000000036</v>
      </c>
      <c r="G25" s="4">
        <v>234.48544303797772</v>
      </c>
      <c r="H25" s="4">
        <v>155.60750000000002</v>
      </c>
    </row>
    <row r="26" spans="1:8" x14ac:dyDescent="0.35">
      <c r="B26" s="4" t="s">
        <v>97</v>
      </c>
      <c r="C26" s="4" t="s">
        <v>98</v>
      </c>
      <c r="D26" s="4">
        <v>2202.1999999999998</v>
      </c>
      <c r="E26" s="4">
        <v>85.745104715671502</v>
      </c>
      <c r="F26" s="4">
        <v>152.22799999999916</v>
      </c>
      <c r="G26" s="4">
        <v>1E+30</v>
      </c>
      <c r="H26" s="4">
        <v>85.745104715671502</v>
      </c>
    </row>
    <row r="27" spans="1:8" x14ac:dyDescent="0.35">
      <c r="B27" s="4" t="s">
        <v>99</v>
      </c>
      <c r="C27" s="4" t="s">
        <v>100</v>
      </c>
      <c r="D27" s="4">
        <v>7907.8999999999987</v>
      </c>
      <c r="E27" s="4">
        <v>648.76979889042968</v>
      </c>
      <c r="F27" s="4">
        <v>750</v>
      </c>
      <c r="G27" s="4">
        <v>1E+30</v>
      </c>
      <c r="H27" s="4">
        <v>648.76979889042968</v>
      </c>
    </row>
    <row r="28" spans="1:8" ht="15" thickBot="1" x14ac:dyDescent="0.4">
      <c r="B28" s="5" t="s">
        <v>101</v>
      </c>
      <c r="C28" s="5" t="s">
        <v>102</v>
      </c>
      <c r="D28" s="5">
        <v>6766.7599999999993</v>
      </c>
      <c r="E28" s="5">
        <v>241.61253120665799</v>
      </c>
      <c r="F28" s="5">
        <v>331.6200000000008</v>
      </c>
      <c r="G28" s="5">
        <v>1E+30</v>
      </c>
      <c r="H28" s="5">
        <v>241.61253120665799</v>
      </c>
    </row>
    <row r="30" spans="1:8" ht="15" thickBot="1" x14ac:dyDescent="0.4">
      <c r="A30" t="s">
        <v>58</v>
      </c>
    </row>
    <row r="31" spans="1:8" x14ac:dyDescent="0.35">
      <c r="B31" s="6"/>
      <c r="C31" s="6"/>
      <c r="D31" s="6" t="s">
        <v>49</v>
      </c>
      <c r="E31" s="6" t="s">
        <v>59</v>
      </c>
      <c r="F31" s="6" t="s">
        <v>61</v>
      </c>
      <c r="G31" s="6" t="s">
        <v>55</v>
      </c>
      <c r="H31" s="6" t="s">
        <v>55</v>
      </c>
    </row>
    <row r="32" spans="1:8" ht="15" thickBot="1" x14ac:dyDescent="0.4">
      <c r="B32" s="7" t="s">
        <v>47</v>
      </c>
      <c r="C32" s="7" t="s">
        <v>48</v>
      </c>
      <c r="D32" s="7" t="s">
        <v>50</v>
      </c>
      <c r="E32" s="7" t="s">
        <v>60</v>
      </c>
      <c r="F32" s="7" t="s">
        <v>62</v>
      </c>
      <c r="G32" s="7" t="s">
        <v>56</v>
      </c>
      <c r="H32" s="7" t="s">
        <v>57</v>
      </c>
    </row>
    <row r="33" spans="2:8" x14ac:dyDescent="0.35">
      <c r="B33" s="4" t="s">
        <v>103</v>
      </c>
      <c r="C33" s="4" t="s">
        <v>104</v>
      </c>
      <c r="D33" s="4">
        <v>1477809.9999999998</v>
      </c>
      <c r="E33" s="4">
        <v>25.692579750347043</v>
      </c>
      <c r="F33" s="4">
        <v>1477810</v>
      </c>
      <c r="G33" s="4">
        <v>833.14363750021437</v>
      </c>
      <c r="H33" s="4">
        <v>5050.4569620234297</v>
      </c>
    </row>
    <row r="34" spans="2:8" ht="15" thickBot="1" x14ac:dyDescent="0.4">
      <c r="B34" s="5" t="s">
        <v>105</v>
      </c>
      <c r="C34" s="5" t="s">
        <v>106</v>
      </c>
      <c r="D34" s="5">
        <v>5157330.9000000004</v>
      </c>
      <c r="E34" s="5">
        <v>21.582177531206661</v>
      </c>
      <c r="F34" s="5">
        <v>5157330.9000000004</v>
      </c>
      <c r="G34" s="5">
        <v>3989.8609999985047</v>
      </c>
      <c r="H34" s="5">
        <v>6665.1491000017068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971C-21CF-405E-A92D-826E0F93FA09}">
  <dimension ref="A1:X13"/>
  <sheetViews>
    <sheetView workbookViewId="0">
      <selection activeCell="B13" sqref="B13"/>
    </sheetView>
  </sheetViews>
  <sheetFormatPr defaultRowHeight="14.5" x14ac:dyDescent="0.35"/>
  <cols>
    <col min="1" max="1" width="27.54296875" customWidth="1"/>
    <col min="23" max="23" width="4.90625" customWidth="1"/>
  </cols>
  <sheetData>
    <row r="1" spans="1:24" ht="15.5" x14ac:dyDescent="0.35">
      <c r="A1" s="1" t="s">
        <v>33</v>
      </c>
    </row>
    <row r="3" spans="1:24" ht="15.5" x14ac:dyDescent="0.35">
      <c r="A3" s="1" t="s">
        <v>28</v>
      </c>
      <c r="B3" t="s">
        <v>2</v>
      </c>
      <c r="C3" t="s">
        <v>3</v>
      </c>
      <c r="D3" t="s">
        <v>1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37</v>
      </c>
      <c r="X3" t="s">
        <v>39</v>
      </c>
    </row>
    <row r="4" spans="1:24" x14ac:dyDescent="0.35">
      <c r="A4" t="s">
        <v>34</v>
      </c>
      <c r="B4">
        <v>328668.33999999997</v>
      </c>
      <c r="C4">
        <v>114584.46999999999</v>
      </c>
      <c r="D4">
        <v>167517.34999999998</v>
      </c>
      <c r="E4">
        <v>177066.88999999998</v>
      </c>
      <c r="F4">
        <v>115215.09999999999</v>
      </c>
      <c r="G4">
        <v>23633.609999999997</v>
      </c>
      <c r="H4">
        <v>15935.919999999998</v>
      </c>
      <c r="I4">
        <v>16546.53</v>
      </c>
      <c r="J4">
        <v>29135.598779472712</v>
      </c>
      <c r="K4">
        <v>4924.9199999999992</v>
      </c>
      <c r="L4">
        <v>86426.34</v>
      </c>
      <c r="M4">
        <v>139078.93999999997</v>
      </c>
      <c r="N4">
        <v>53002.95</v>
      </c>
      <c r="O4">
        <v>123983.85999999999</v>
      </c>
      <c r="P4">
        <v>100.1</v>
      </c>
      <c r="Q4">
        <v>52942.889999999992</v>
      </c>
      <c r="R4">
        <v>12169.331220527252</v>
      </c>
      <c r="S4">
        <v>2202.1999999999998</v>
      </c>
      <c r="T4">
        <v>7907.8999999999987</v>
      </c>
      <c r="U4">
        <v>6766.7599999999993</v>
      </c>
      <c r="V4">
        <f>SUM(B4:U4)</f>
        <v>1477809.9999999998</v>
      </c>
      <c r="W4" t="s">
        <v>38</v>
      </c>
      <c r="X4">
        <f>Sheet1!W10</f>
        <v>1477810</v>
      </c>
    </row>
    <row r="5" spans="1:24" x14ac:dyDescent="0.35">
      <c r="A5" t="s">
        <v>35</v>
      </c>
      <c r="B5">
        <f>Sheet1!B11</f>
        <v>4.07</v>
      </c>
      <c r="C5">
        <f>Sheet1!C11</f>
        <v>2.89</v>
      </c>
      <c r="D5">
        <f>Sheet1!D11</f>
        <v>4.84</v>
      </c>
      <c r="E5">
        <f>Sheet1!E11</f>
        <v>2.74</v>
      </c>
      <c r="F5">
        <f>Sheet1!F11</f>
        <v>3.43</v>
      </c>
      <c r="G5">
        <f>Sheet1!G11</f>
        <v>2.0099999999999998</v>
      </c>
      <c r="H5">
        <f>Sheet1!H11</f>
        <v>2.6</v>
      </c>
      <c r="I5">
        <f>Sheet1!I11</f>
        <v>2.0299999999999998</v>
      </c>
      <c r="J5">
        <f>Sheet1!J11</f>
        <v>0.79</v>
      </c>
      <c r="K5">
        <f>Sheet1!K11</f>
        <v>3.58</v>
      </c>
      <c r="L5">
        <f>Sheet1!L11</f>
        <v>3.47</v>
      </c>
      <c r="M5">
        <f>Sheet1!M11</f>
        <v>2.86</v>
      </c>
      <c r="N5">
        <f>Sheet1!N11</f>
        <v>0.93</v>
      </c>
      <c r="O5">
        <f>Sheet1!O11</f>
        <v>4.84</v>
      </c>
      <c r="P5">
        <f>Sheet1!P11</f>
        <v>1.41</v>
      </c>
      <c r="Q5">
        <f>Sheet1!Q11</f>
        <v>2.6</v>
      </c>
      <c r="R5">
        <f>Sheet1!R11</f>
        <v>8</v>
      </c>
      <c r="S5">
        <f>Sheet1!S11</f>
        <v>1.89</v>
      </c>
      <c r="T5">
        <f>Sheet1!T11</f>
        <v>3.5</v>
      </c>
      <c r="U5">
        <f>Sheet1!U11</f>
        <v>2.98</v>
      </c>
    </row>
    <row r="6" spans="1:24" x14ac:dyDescent="0.35">
      <c r="A6" t="s">
        <v>36</v>
      </c>
      <c r="B6">
        <f>B4*B5</f>
        <v>1337680.1438</v>
      </c>
      <c r="C6">
        <f t="shared" ref="C6:U6" si="0">C4*C5</f>
        <v>331149.11829999997</v>
      </c>
      <c r="D6">
        <f t="shared" si="0"/>
        <v>810783.97399999981</v>
      </c>
      <c r="E6">
        <f t="shared" si="0"/>
        <v>485163.27860000002</v>
      </c>
      <c r="F6">
        <f t="shared" si="0"/>
        <v>395187.79300000001</v>
      </c>
      <c r="G6">
        <f t="shared" si="0"/>
        <v>47503.556099999987</v>
      </c>
      <c r="H6">
        <f t="shared" si="0"/>
        <v>41433.392</v>
      </c>
      <c r="I6">
        <f t="shared" si="0"/>
        <v>33589.455899999994</v>
      </c>
      <c r="J6">
        <f t="shared" si="0"/>
        <v>23017.123035783443</v>
      </c>
      <c r="K6">
        <f t="shared" si="0"/>
        <v>17631.213599999999</v>
      </c>
      <c r="L6">
        <f t="shared" si="0"/>
        <v>299899.39980000001</v>
      </c>
      <c r="M6">
        <f t="shared" si="0"/>
        <v>397765.76839999988</v>
      </c>
      <c r="N6">
        <f t="shared" si="0"/>
        <v>49292.743499999997</v>
      </c>
      <c r="O6">
        <f t="shared" si="0"/>
        <v>600081.88239999989</v>
      </c>
      <c r="P6">
        <f t="shared" si="0"/>
        <v>141.14099999999999</v>
      </c>
      <c r="Q6">
        <f t="shared" si="0"/>
        <v>137651.514</v>
      </c>
      <c r="R6">
        <f t="shared" si="0"/>
        <v>97354.649764218018</v>
      </c>
      <c r="S6">
        <f t="shared" si="0"/>
        <v>4162.1579999999994</v>
      </c>
      <c r="T6">
        <f t="shared" si="0"/>
        <v>27677.649999999994</v>
      </c>
      <c r="U6">
        <f t="shared" si="0"/>
        <v>20164.944799999997</v>
      </c>
      <c r="V6">
        <f>SUM(B6:U6)</f>
        <v>5157330.9000000004</v>
      </c>
      <c r="W6" t="s">
        <v>38</v>
      </c>
      <c r="X6">
        <f>Sheet1!W12</f>
        <v>5157330.9000000004</v>
      </c>
    </row>
    <row r="8" spans="1:24" x14ac:dyDescent="0.35">
      <c r="A8" t="s">
        <v>40</v>
      </c>
    </row>
    <row r="9" spans="1:24" x14ac:dyDescent="0.35">
      <c r="A9" t="s">
        <v>32</v>
      </c>
      <c r="B9">
        <f>(Sheet1!B4-Sheet1!B8)*B4</f>
        <v>466275200.59120005</v>
      </c>
      <c r="C9">
        <f>(Sheet1!C4-Sheet1!C8)*C4</f>
        <v>35062847.819999993</v>
      </c>
      <c r="D9">
        <f>(Sheet1!D4-Sheet1!D8)*D4</f>
        <v>63026727.763999991</v>
      </c>
      <c r="E9">
        <f>(Sheet1!E4-Sheet1!E8)*E4</f>
        <v>48926096.056837998</v>
      </c>
      <c r="F9">
        <f>(Sheet1!F4-Sheet1!F8)*F4</f>
        <v>24836919.10699999</v>
      </c>
      <c r="G9">
        <f>(Sheet1!G4-Sheet1!G8)*G4</f>
        <v>7914423.3168000234</v>
      </c>
      <c r="H9">
        <f>(Sheet1!H4-Sheet1!H8)*H4</f>
        <v>4568031.4679999994</v>
      </c>
      <c r="I9">
        <f>(Sheet1!I4-Sheet1!I8)*I4</f>
        <v>18142442.818499997</v>
      </c>
      <c r="J9">
        <f>(Sheet1!J4-Sheet1!J8)*J4</f>
        <v>1245328.3308316108</v>
      </c>
      <c r="K9">
        <f>(Sheet1!K4-Sheet1!K8)*K4</f>
        <v>20530514.003999997</v>
      </c>
      <c r="L9">
        <f>(Sheet1!L4-Sheet1!L8)*L4</f>
        <v>185596762.39104</v>
      </c>
      <c r="M9">
        <f>(Sheet1!M4-Sheet1!M8)*M4</f>
        <v>36572198.062399998</v>
      </c>
      <c r="N9">
        <f>(Sheet1!N4-Sheet1!N8)*N4</f>
        <v>8398847.4570000023</v>
      </c>
      <c r="O9">
        <f>(Sheet1!O4-Sheet1!O8)*O4</f>
        <v>36699222.559999995</v>
      </c>
      <c r="P9">
        <f>(Sheet1!P4-Sheet1!P8)*P4</f>
        <v>295995.7</v>
      </c>
      <c r="Q9">
        <f>(Sheet1!Q4-Sheet1!Q8)*Q4</f>
        <v>16729953.239999998</v>
      </c>
      <c r="R9">
        <f>(Sheet1!R4-Sheet1!R8)*R4</f>
        <v>2413786.8475915794</v>
      </c>
      <c r="S9">
        <f>(Sheet1!S4-Sheet1!S8)*S4</f>
        <v>335236.50160000002</v>
      </c>
      <c r="T9">
        <f>(Sheet1!T4-Sheet1!T8)*T4</f>
        <v>5930924.9999999991</v>
      </c>
      <c r="U9">
        <f>(Sheet1!U4-Sheet1!U8)*U4</f>
        <v>2243992.9511999991</v>
      </c>
      <c r="V9" s="2">
        <f>SUM(B9:U9)</f>
        <v>985745451.98800135</v>
      </c>
    </row>
    <row r="11" spans="1:24" x14ac:dyDescent="0.35">
      <c r="A11" t="s">
        <v>41</v>
      </c>
      <c r="B11">
        <f>1.001*Sheet1!B10</f>
        <v>328668.33999999997</v>
      </c>
      <c r="C11">
        <f>1.001*Sheet1!C10</f>
        <v>114584.46999999999</v>
      </c>
      <c r="D11">
        <f>1.001*Sheet1!D10</f>
        <v>167517.34999999998</v>
      </c>
      <c r="E11">
        <f>1.001*Sheet1!E10</f>
        <v>177066.88999999998</v>
      </c>
      <c r="F11">
        <f>1.001*Sheet1!F10</f>
        <v>115215.09999999999</v>
      </c>
      <c r="G11">
        <f>1.001*Sheet1!G10</f>
        <v>23633.609999999997</v>
      </c>
      <c r="H11">
        <f>1.001*Sheet1!H10</f>
        <v>15935.919999999998</v>
      </c>
      <c r="I11">
        <f>1.001*Sheet1!I10</f>
        <v>16546.53</v>
      </c>
      <c r="J11">
        <f>1.001*Sheet1!J10</f>
        <v>30060.029999999995</v>
      </c>
      <c r="K11">
        <f>1.001*Sheet1!K10</f>
        <v>4924.9199999999992</v>
      </c>
      <c r="L11">
        <f>1.001*Sheet1!L10</f>
        <v>86426.34</v>
      </c>
      <c r="M11">
        <f>1.001*Sheet1!M10</f>
        <v>139078.93999999997</v>
      </c>
      <c r="N11">
        <f>1.001*Sheet1!N10</f>
        <v>53002.95</v>
      </c>
      <c r="O11">
        <f>1.001*Sheet1!O10</f>
        <v>123983.85999999999</v>
      </c>
      <c r="P11">
        <f>1.001*Sheet1!P10</f>
        <v>100.1</v>
      </c>
      <c r="Q11">
        <f>1.001*Sheet1!Q10</f>
        <v>52942.889999999992</v>
      </c>
      <c r="R11">
        <f>1.001*Sheet1!R10</f>
        <v>12722.71</v>
      </c>
      <c r="S11">
        <f>1.001*Sheet1!S10</f>
        <v>2202.1999999999998</v>
      </c>
      <c r="T11">
        <f>1.001*Sheet1!T10</f>
        <v>7907.8999999999987</v>
      </c>
      <c r="U11">
        <f>1.001*Sheet1!U10</f>
        <v>6766.7599999999993</v>
      </c>
    </row>
    <row r="13" spans="1:24" x14ac:dyDescent="0.35">
      <c r="A13" t="s">
        <v>42</v>
      </c>
      <c r="B13">
        <f>B4/Sheet1!B10-1</f>
        <v>9.9999999999988987E-4</v>
      </c>
      <c r="C13">
        <f>C4/Sheet1!C10-1</f>
        <v>9.9999999999988987E-4</v>
      </c>
      <c r="D13">
        <f>D4/Sheet1!D10-1</f>
        <v>9.9999999999988987E-4</v>
      </c>
      <c r="E13">
        <f>E4/Sheet1!E10-1</f>
        <v>9.9999999999988987E-4</v>
      </c>
      <c r="F13">
        <f>F4/Sheet1!F10-1</f>
        <v>9.9999999999988987E-4</v>
      </c>
      <c r="G13">
        <f>G4/Sheet1!G10-1</f>
        <v>9.9999999999988987E-4</v>
      </c>
      <c r="H13">
        <f>H4/Sheet1!H10-1</f>
        <v>9.9999999999988987E-4</v>
      </c>
      <c r="I13">
        <f>I4/Sheet1!I10-1</f>
        <v>9.9999999999988987E-4</v>
      </c>
      <c r="J13">
        <f>J4/Sheet1!J10-1</f>
        <v>-2.9783590427149176E-2</v>
      </c>
      <c r="K13">
        <f>K4/Sheet1!K10-1</f>
        <v>9.9999999999988987E-4</v>
      </c>
      <c r="L13">
        <f>L4/Sheet1!L10-1</f>
        <v>9.9999999999988987E-4</v>
      </c>
      <c r="M13">
        <f>M4/Sheet1!M10-1</f>
        <v>9.9999999999988987E-4</v>
      </c>
      <c r="N13">
        <f>N4/Sheet1!N10-1</f>
        <v>9.9999999999988987E-4</v>
      </c>
      <c r="O13">
        <f>O4/Sheet1!O10-1</f>
        <v>9.9999999999988987E-4</v>
      </c>
      <c r="P13">
        <f>P4/Sheet1!P10-1</f>
        <v>9.9999999999988987E-4</v>
      </c>
      <c r="Q13">
        <f>Q4/Sheet1!Q10-1</f>
        <v>9.9999999999988987E-4</v>
      </c>
      <c r="R13">
        <f>R4/Sheet1!R10-1</f>
        <v>-4.2538849683143032E-2</v>
      </c>
      <c r="S13">
        <f>S4/Sheet1!S10-1</f>
        <v>9.9999999999988987E-4</v>
      </c>
      <c r="T13">
        <f>T4/Sheet1!T10-1</f>
        <v>9.9999999999988987E-4</v>
      </c>
      <c r="U13">
        <f>U4/Sheet1!U10-1</f>
        <v>9.9999999999988987E-4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E686-C8E3-41CC-B2C2-AC6B4603C429}">
  <dimension ref="A1:X18"/>
  <sheetViews>
    <sheetView tabSelected="1" workbookViewId="0">
      <selection activeCell="E20" sqref="E20"/>
    </sheetView>
  </sheetViews>
  <sheetFormatPr defaultRowHeight="14.5" x14ac:dyDescent="0.35"/>
  <cols>
    <col min="1" max="1" width="23.26953125" customWidth="1"/>
  </cols>
  <sheetData>
    <row r="1" spans="1:24" ht="15.5" x14ac:dyDescent="0.35">
      <c r="A1" s="1" t="s">
        <v>107</v>
      </c>
    </row>
    <row r="3" spans="1:24" x14ac:dyDescent="0.35">
      <c r="B3" t="s">
        <v>2</v>
      </c>
      <c r="C3" t="s">
        <v>3</v>
      </c>
      <c r="D3" t="s">
        <v>1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</row>
    <row r="4" spans="1:24" x14ac:dyDescent="0.35">
      <c r="A4" t="s">
        <v>108</v>
      </c>
      <c r="B4">
        <f>'Sensitivity Report 1'!E9</f>
        <v>1305.1479576976421</v>
      </c>
      <c r="C4">
        <f>'Sensitivity Report 1'!E10</f>
        <v>217.93492718446566</v>
      </c>
      <c r="D4">
        <f>'Sensitivity Report 1'!E11</f>
        <v>246.08968099861247</v>
      </c>
      <c r="E4">
        <f>'Sensitivity Report 1'!E12</f>
        <v>191.4864538141465</v>
      </c>
      <c r="F4">
        <f>'Sensitivity Report 1'!E13</f>
        <v>115.85055131761378</v>
      </c>
      <c r="G4">
        <f>'Sensitivity Report 1'!E14</f>
        <v>265.80724341192854</v>
      </c>
      <c r="H4">
        <f>'Sensitivity Report 1'!E15</f>
        <v>204.84375866851568</v>
      </c>
      <c r="I4">
        <f>'Sensitivity Report 1'!E16</f>
        <v>1026.9455998613028</v>
      </c>
      <c r="J4">
        <f>'Sensitivity Report 1'!E17</f>
        <v>0</v>
      </c>
      <c r="K4">
        <f>'Sensitivity Report 1'!E18</f>
        <v>4065.7432246879321</v>
      </c>
      <c r="L4">
        <f>'Sensitivity Report 1'!E19</f>
        <v>2046.8732642163659</v>
      </c>
      <c r="M4">
        <f>'Sensitivity Report 1'!E20</f>
        <v>175.54239251040286</v>
      </c>
      <c r="N4">
        <f>'Sensitivity Report 1'!E21</f>
        <v>112.69599514562988</v>
      </c>
      <c r="O4">
        <f>'Sensitivity Report 1'!E22</f>
        <v>165.8496809986128</v>
      </c>
      <c r="P4">
        <f>'Sensitivity Report 1'!E23</f>
        <v>2900.8765499306514</v>
      </c>
      <c r="Q4">
        <f>'Sensitivity Report 1'!E24</f>
        <v>234.19375866851558</v>
      </c>
      <c r="R4">
        <f>'Sensitivity Report 1'!E25</f>
        <v>0</v>
      </c>
      <c r="S4">
        <f>'Sensitivity Report 1'!E26</f>
        <v>85.745104715671502</v>
      </c>
      <c r="T4">
        <f>'Sensitivity Report 1'!E27</f>
        <v>648.76979889042968</v>
      </c>
      <c r="U4">
        <f>'Sensitivity Report 1'!E28</f>
        <v>241.61253120665799</v>
      </c>
    </row>
    <row r="5" spans="1:24" x14ac:dyDescent="0.35">
      <c r="A5" t="s">
        <v>109</v>
      </c>
      <c r="B5" s="8">
        <f>Sheet1!B8-Sheet4!B4</f>
        <v>1502.8520423023579</v>
      </c>
      <c r="C5" s="8">
        <f>Sheet1!C8-Sheet4!C4</f>
        <v>3441.0650728155342</v>
      </c>
      <c r="D5" s="8">
        <f>Sheet1!D8-Sheet4!D4</f>
        <v>635.91031900138751</v>
      </c>
      <c r="E5" s="8">
        <f>Sheet1!E8-Sheet4!E4</f>
        <v>557.51354618585356</v>
      </c>
      <c r="F5" s="8">
        <f>Sheet1!F8-Sheet4!F4</f>
        <v>838.14944868238626</v>
      </c>
      <c r="G5" s="8">
        <f>Sheet1!G8-Sheet4!G4</f>
        <v>7196.1927565880715</v>
      </c>
      <c r="H5" s="8">
        <f>Sheet1!H8-Sheet4!H4</f>
        <v>482.15624133148435</v>
      </c>
      <c r="I5" s="8">
        <f>Sheet1!I8-Sheet4!I4</f>
        <v>3904.054400138697</v>
      </c>
      <c r="J5" s="8">
        <f>Sheet1!J8-Sheet4!J4</f>
        <v>486</v>
      </c>
      <c r="K5" s="8">
        <f>Sheet1!K8-Sheet4!K4</f>
        <v>-422.74322468793207</v>
      </c>
      <c r="L5" s="8">
        <f>Sheet1!L8-Sheet4!L4</f>
        <v>129.1267357836341</v>
      </c>
      <c r="M5" s="8">
        <f>Sheet1!M8-Sheet4!M4</f>
        <v>483.45760748959714</v>
      </c>
      <c r="N5" s="8">
        <f>Sheet1!N8-Sheet4!N4</f>
        <v>3529.3040048543703</v>
      </c>
      <c r="O5" s="8">
        <f>Sheet1!O8-Sheet4!O4</f>
        <v>88.150319001387203</v>
      </c>
      <c r="P5" s="8">
        <f>Sheet1!P8-Sheet4!P4</f>
        <v>-242.87654993065144</v>
      </c>
      <c r="Q5" s="8">
        <f>Sheet1!Q8-Sheet4!Q4</f>
        <v>1539.8062413314844</v>
      </c>
      <c r="R5" s="8">
        <f>Sheet1!R8-Sheet4!R4</f>
        <v>906</v>
      </c>
      <c r="S5" s="8">
        <f>Sheet1!S8-Sheet4!S4</f>
        <v>172.25489528432848</v>
      </c>
      <c r="T5" s="8">
        <f>Sheet1!T8-Sheet4!T4</f>
        <v>344.23020110957032</v>
      </c>
      <c r="U5" s="8">
        <f>Sheet1!U8-Sheet4!U4</f>
        <v>4942.3874687933421</v>
      </c>
    </row>
    <row r="6" spans="1:24" x14ac:dyDescent="0.35">
      <c r="A6" t="s">
        <v>110</v>
      </c>
      <c r="B6">
        <f>2*B4/Sheet1!B10</f>
        <v>7.9499784229618217E-3</v>
      </c>
      <c r="C6">
        <f>2*C4/Sheet1!C10</f>
        <v>3.8077212751719343E-3</v>
      </c>
      <c r="D6">
        <f>2*D4/Sheet1!D10</f>
        <v>2.9410179981907672E-3</v>
      </c>
      <c r="E6">
        <f>2*E4/Sheet1!E10</f>
        <v>2.1650342451709705E-3</v>
      </c>
      <c r="F6">
        <f>2*F4/Sheet1!F10</f>
        <v>2.0130417257621857E-3</v>
      </c>
      <c r="G6">
        <f>2*G4/Sheet1!G10</f>
        <v>2.2516496688854599E-2</v>
      </c>
      <c r="H6">
        <f>2*H4/Sheet1!H10</f>
        <v>2.5734140536245689E-2</v>
      </c>
      <c r="I6">
        <f>2*I4/Sheet1!I10</f>
        <v>0.12425234118104087</v>
      </c>
      <c r="J6">
        <f>2*J4/Sheet1!J10</f>
        <v>0</v>
      </c>
      <c r="K6">
        <f>2*K4/Sheet1!K10</f>
        <v>1.6527411482471268</v>
      </c>
      <c r="L6">
        <f>2*L4/Sheet1!L10</f>
        <v>4.7414252124539397E-2</v>
      </c>
      <c r="M6">
        <f>2*M4/Sheet1!M10</f>
        <v>2.5268805601036831E-3</v>
      </c>
      <c r="N6">
        <f>2*N4/Sheet1!N10</f>
        <v>4.2566948119218085E-3</v>
      </c>
      <c r="O6">
        <f>2*O4/Sheet1!O10</f>
        <v>2.6780184240047279E-3</v>
      </c>
      <c r="P6">
        <f>2*P4/Sheet1!P10</f>
        <v>58.017530998613026</v>
      </c>
      <c r="Q6">
        <f>2*Q4/Sheet1!Q10</f>
        <v>8.8558804563628503E-3</v>
      </c>
      <c r="R6">
        <f>2*R4/Sheet1!R10</f>
        <v>0</v>
      </c>
      <c r="S6">
        <f>2*S4/Sheet1!S10</f>
        <v>7.7950095196065008E-2</v>
      </c>
      <c r="T6">
        <f>2*T4/Sheet1!T10</f>
        <v>0.16424551870643789</v>
      </c>
      <c r="U6">
        <f>2*U4/Sheet1!U10</f>
        <v>7.1482997398419526E-2</v>
      </c>
    </row>
    <row r="8" spans="1:24" ht="15.5" x14ac:dyDescent="0.35">
      <c r="A8" s="1" t="s">
        <v>111</v>
      </c>
    </row>
    <row r="10" spans="1:24" x14ac:dyDescent="0.35">
      <c r="B10" t="s">
        <v>2</v>
      </c>
      <c r="C10" t="s">
        <v>3</v>
      </c>
      <c r="D10" t="s">
        <v>1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37</v>
      </c>
      <c r="X10" t="s">
        <v>39</v>
      </c>
    </row>
    <row r="11" spans="1:24" x14ac:dyDescent="0.35">
      <c r="A11" t="s">
        <v>34</v>
      </c>
      <c r="B11">
        <v>328339.75376150705</v>
      </c>
      <c r="C11">
        <v>114469.92751139253</v>
      </c>
      <c r="D11">
        <v>167349.8745561933</v>
      </c>
      <c r="E11">
        <v>176889.92593247918</v>
      </c>
      <c r="F11">
        <v>115099.91650560703</v>
      </c>
      <c r="G11">
        <v>23609.982433700057</v>
      </c>
      <c r="H11">
        <v>15919.987415492214</v>
      </c>
      <c r="I11">
        <v>16529.990171024474</v>
      </c>
      <c r="J11">
        <v>30030.541437159653</v>
      </c>
      <c r="K11">
        <v>4919.9963862977238</v>
      </c>
      <c r="L11">
        <v>86339.9365669041</v>
      </c>
      <c r="M11">
        <v>138939.95422695624</v>
      </c>
      <c r="N11">
        <v>52949.978727035261</v>
      </c>
      <c r="O11">
        <v>123859.90037906459</v>
      </c>
      <c r="P11">
        <v>99.999694744369691</v>
      </c>
      <c r="Q11">
        <v>52889.969250345464</v>
      </c>
      <c r="R11">
        <v>12710.367877907407</v>
      </c>
      <c r="S11">
        <v>2200.0105713085609</v>
      </c>
      <c r="T11">
        <v>7899.9880633572147</v>
      </c>
      <c r="U11">
        <v>6759.9865962365493</v>
      </c>
      <c r="V11">
        <f>SUM(B11:U11)</f>
        <v>1477809.9880647128</v>
      </c>
      <c r="W11" t="s">
        <v>38</v>
      </c>
      <c r="X11">
        <f>Sheet1!W10</f>
        <v>1477810</v>
      </c>
    </row>
    <row r="12" spans="1:24" x14ac:dyDescent="0.35">
      <c r="A12" t="s">
        <v>35</v>
      </c>
      <c r="B12">
        <f>Sheet1!B11</f>
        <v>4.07</v>
      </c>
      <c r="C12">
        <f>Sheet1!C11</f>
        <v>2.89</v>
      </c>
      <c r="D12">
        <f>Sheet1!D11</f>
        <v>4.84</v>
      </c>
      <c r="E12">
        <f>Sheet1!E11</f>
        <v>2.74</v>
      </c>
      <c r="F12">
        <f>Sheet1!F11</f>
        <v>3.43</v>
      </c>
      <c r="G12">
        <f>Sheet1!G11</f>
        <v>2.0099999999999998</v>
      </c>
      <c r="H12">
        <f>Sheet1!H11</f>
        <v>2.6</v>
      </c>
      <c r="I12">
        <f>Sheet1!I11</f>
        <v>2.0299999999999998</v>
      </c>
      <c r="J12">
        <f>Sheet1!J11</f>
        <v>0.79</v>
      </c>
      <c r="K12">
        <f>Sheet1!K11</f>
        <v>3.58</v>
      </c>
      <c r="L12">
        <f>Sheet1!L11</f>
        <v>3.47</v>
      </c>
      <c r="M12">
        <f>Sheet1!M11</f>
        <v>2.86</v>
      </c>
      <c r="N12">
        <f>Sheet1!N11</f>
        <v>0.93</v>
      </c>
      <c r="O12">
        <f>Sheet1!O11</f>
        <v>4.84</v>
      </c>
      <c r="P12">
        <f>Sheet1!P11</f>
        <v>1.41</v>
      </c>
      <c r="Q12">
        <f>Sheet1!Q11</f>
        <v>2.6</v>
      </c>
      <c r="R12">
        <f>Sheet1!R11</f>
        <v>8</v>
      </c>
      <c r="S12">
        <f>Sheet1!S11</f>
        <v>1.89</v>
      </c>
      <c r="T12">
        <f>Sheet1!T11</f>
        <v>3.5</v>
      </c>
      <c r="U12">
        <f>Sheet1!U11</f>
        <v>2.98</v>
      </c>
    </row>
    <row r="13" spans="1:24" x14ac:dyDescent="0.35">
      <c r="A13" t="s">
        <v>112</v>
      </c>
      <c r="B13">
        <f>B11*B12</f>
        <v>1336342.7978093338</v>
      </c>
      <c r="C13">
        <f t="shared" ref="C13:U13" si="0">C11*C12</f>
        <v>330818.09050792444</v>
      </c>
      <c r="D13">
        <f t="shared" si="0"/>
        <v>809973.39285197551</v>
      </c>
      <c r="E13">
        <f t="shared" si="0"/>
        <v>484678.39705499297</v>
      </c>
      <c r="F13">
        <f t="shared" si="0"/>
        <v>394792.71361423214</v>
      </c>
      <c r="G13">
        <f t="shared" si="0"/>
        <v>47456.064691737112</v>
      </c>
      <c r="H13">
        <f t="shared" si="0"/>
        <v>41391.967280279758</v>
      </c>
      <c r="I13">
        <f t="shared" si="0"/>
        <v>33555.880047179679</v>
      </c>
      <c r="J13">
        <f t="shared" si="0"/>
        <v>23724.127735356127</v>
      </c>
      <c r="K13">
        <f t="shared" si="0"/>
        <v>17613.587062945851</v>
      </c>
      <c r="L13">
        <f t="shared" si="0"/>
        <v>299599.57988715725</v>
      </c>
      <c r="M13">
        <f t="shared" si="0"/>
        <v>397368.26908909483</v>
      </c>
      <c r="N13">
        <f t="shared" si="0"/>
        <v>49243.480216142794</v>
      </c>
      <c r="O13">
        <f t="shared" si="0"/>
        <v>599481.91783467261</v>
      </c>
      <c r="P13">
        <f t="shared" si="0"/>
        <v>140.99956958956125</v>
      </c>
      <c r="Q13">
        <f t="shared" si="0"/>
        <v>137513.92005089822</v>
      </c>
      <c r="R13">
        <f t="shared" si="0"/>
        <v>101682.94302325926</v>
      </c>
      <c r="S13">
        <f t="shared" si="0"/>
        <v>4158.0199797731802</v>
      </c>
      <c r="T13">
        <f t="shared" si="0"/>
        <v>27649.95822175025</v>
      </c>
      <c r="U13">
        <f t="shared" si="0"/>
        <v>20144.760056784919</v>
      </c>
      <c r="V13">
        <f>SUM(B13:U13)</f>
        <v>5157330.8665850805</v>
      </c>
      <c r="W13" t="s">
        <v>38</v>
      </c>
      <c r="X13">
        <f>Sheet1!W12</f>
        <v>5157330.9000000004</v>
      </c>
    </row>
    <row r="14" spans="1:24" x14ac:dyDescent="0.35">
      <c r="A14" t="s">
        <v>113</v>
      </c>
      <c r="B14">
        <f>B11*Sheet1!B4</f>
        <v>1387787070.4286866</v>
      </c>
      <c r="C14">
        <f>C11*Sheet1!C4</f>
        <v>453873262.58267134</v>
      </c>
      <c r="D14">
        <f>D11*Sheet1!D4</f>
        <v>210566306.16158468</v>
      </c>
      <c r="E14">
        <f>E11*Sheet1!E4</f>
        <v>181367752.89551914</v>
      </c>
      <c r="F14">
        <f>F11*Sheet1!F4</f>
        <v>134617409.3474628</v>
      </c>
      <c r="G14">
        <f>G11*Sheet1!G4</f>
        <v>184084199.83766732</v>
      </c>
      <c r="H14">
        <f>H11*Sheet1!H4</f>
        <v>15500495.747093994</v>
      </c>
      <c r="I14">
        <f>I11*Sheet1!I4</f>
        <v>99633689.256341457</v>
      </c>
      <c r="J14">
        <f>J11*Sheet1!J4</f>
        <v>15878423.555837385</v>
      </c>
      <c r="K14">
        <f>K11*Sheet1!K4</f>
        <v>38433535.770841926</v>
      </c>
      <c r="L14">
        <f>L11*Sheet1!L4</f>
        <v>373286916.78980094</v>
      </c>
      <c r="M14">
        <f>M11*Sheet1!M4</f>
        <v>128097080.19908458</v>
      </c>
      <c r="N14">
        <f>N11*Sheet1!N4</f>
        <v>201234276.15294844</v>
      </c>
      <c r="O14">
        <f>O11*Sheet1!O4</f>
        <v>68122945.208485529</v>
      </c>
      <c r="P14">
        <f>P11*Sheet1!P4</f>
        <v>561498.28598963586</v>
      </c>
      <c r="Q14">
        <f>Q11*Sheet1!Q4</f>
        <v>110540035.73322202</v>
      </c>
      <c r="R14">
        <f>R11*Sheet1!R4</f>
        <v>14036694.765967043</v>
      </c>
      <c r="S14">
        <f>S11*Sheet1!S4</f>
        <v>902505.93664676836</v>
      </c>
      <c r="T14">
        <f>T11*Sheet1!T4</f>
        <v>13769679.194431625</v>
      </c>
      <c r="U14">
        <f>U11*Sheet1!U4</f>
        <v>37285517.269934237</v>
      </c>
      <c r="V14">
        <f t="shared" ref="V14:V15" si="1">SUM(B14:U14)</f>
        <v>3669579295.1202183</v>
      </c>
    </row>
    <row r="15" spans="1:24" x14ac:dyDescent="0.35">
      <c r="A15" t="s">
        <v>114</v>
      </c>
      <c r="B15">
        <f>B5*B11+0.5*B6*B11^2</f>
        <v>921977707.18488669</v>
      </c>
      <c r="C15">
        <f t="shared" ref="C15:U15" si="2">C5*C11+0.5*C6*C11^2</f>
        <v>418845448.96639585</v>
      </c>
      <c r="D15">
        <f t="shared" si="2"/>
        <v>147602558.48815924</v>
      </c>
      <c r="E15">
        <f t="shared" si="2"/>
        <v>132490540.34050594</v>
      </c>
      <c r="F15">
        <f t="shared" si="2"/>
        <v>109805310.67348467</v>
      </c>
      <c r="G15">
        <f t="shared" si="2"/>
        <v>176177684.25102353</v>
      </c>
      <c r="H15">
        <f t="shared" si="2"/>
        <v>10937028.776587313</v>
      </c>
      <c r="I15">
        <f t="shared" si="2"/>
        <v>81509371.439504504</v>
      </c>
      <c r="J15">
        <f t="shared" si="2"/>
        <v>14594843.138459591</v>
      </c>
      <c r="K15">
        <f t="shared" si="2"/>
        <v>17923532.142907854</v>
      </c>
      <c r="L15">
        <f t="shared" si="2"/>
        <v>187875572.13017061</v>
      </c>
      <c r="M15">
        <f t="shared" si="2"/>
        <v>91561421.800457194</v>
      </c>
      <c r="N15">
        <f t="shared" si="2"/>
        <v>192843820.12648547</v>
      </c>
      <c r="O15">
        <f t="shared" si="2"/>
        <v>31460398.174195342</v>
      </c>
      <c r="P15">
        <f t="shared" si="2"/>
        <v>265798.30312433804</v>
      </c>
      <c r="Q15">
        <f t="shared" si="2"/>
        <v>93826798.248739868</v>
      </c>
      <c r="R15">
        <f t="shared" si="2"/>
        <v>11515593.297384111</v>
      </c>
      <c r="S15">
        <f t="shared" si="2"/>
        <v>567603.63383992377</v>
      </c>
      <c r="T15">
        <f t="shared" si="2"/>
        <v>7844680.4027920756</v>
      </c>
      <c r="U15">
        <f t="shared" si="2"/>
        <v>35043767.276379481</v>
      </c>
      <c r="V15">
        <f t="shared" si="1"/>
        <v>2684669478.7954831</v>
      </c>
    </row>
    <row r="16" spans="1:24" x14ac:dyDescent="0.35">
      <c r="A16" t="s">
        <v>115</v>
      </c>
      <c r="B16">
        <f>B14-B15</f>
        <v>465809363.24379992</v>
      </c>
      <c r="C16">
        <f t="shared" ref="C16:U16" si="3">C14-C15</f>
        <v>35027813.616275489</v>
      </c>
      <c r="D16">
        <f t="shared" si="3"/>
        <v>62963747.673425436</v>
      </c>
      <c r="E16">
        <f t="shared" si="3"/>
        <v>48877212.555013195</v>
      </c>
      <c r="F16">
        <f t="shared" si="3"/>
        <v>24812098.673978135</v>
      </c>
      <c r="G16">
        <f t="shared" si="3"/>
        <v>7906515.5866437852</v>
      </c>
      <c r="H16">
        <f t="shared" si="3"/>
        <v>4563466.9705066811</v>
      </c>
      <c r="I16">
        <f t="shared" si="3"/>
        <v>18124317.816836953</v>
      </c>
      <c r="J16">
        <f t="shared" si="3"/>
        <v>1283580.4173777942</v>
      </c>
      <c r="K16">
        <f t="shared" si="3"/>
        <v>20510003.627934072</v>
      </c>
      <c r="L16">
        <f t="shared" si="3"/>
        <v>185411344.65963033</v>
      </c>
      <c r="M16">
        <f t="shared" si="3"/>
        <v>36535658.398627385</v>
      </c>
      <c r="N16">
        <f t="shared" si="3"/>
        <v>8390456.0264629722</v>
      </c>
      <c r="O16">
        <f t="shared" si="3"/>
        <v>36662547.034290187</v>
      </c>
      <c r="P16">
        <f t="shared" si="3"/>
        <v>295699.98286529782</v>
      </c>
      <c r="Q16">
        <f t="shared" si="3"/>
        <v>16713237.484482154</v>
      </c>
      <c r="R16">
        <f t="shared" si="3"/>
        <v>2521101.4685829319</v>
      </c>
      <c r="S16">
        <f t="shared" si="3"/>
        <v>334902.30280684459</v>
      </c>
      <c r="T16">
        <f t="shared" si="3"/>
        <v>5924998.7916395497</v>
      </c>
      <c r="U16">
        <f t="shared" si="3"/>
        <v>2241749.993554756</v>
      </c>
      <c r="V16" s="2">
        <f>V14-V15</f>
        <v>984909816.32473516</v>
      </c>
    </row>
    <row r="18" spans="1:21" ht="15.5" x14ac:dyDescent="0.35">
      <c r="A18" s="1" t="s">
        <v>116</v>
      </c>
      <c r="B18">
        <f>B11/Sheet1!B10-1</f>
        <v>-7.4994972576458707E-7</v>
      </c>
      <c r="C18">
        <f>C11/Sheet1!C10-1</f>
        <v>-6.3325419297211027E-7</v>
      </c>
      <c r="D18">
        <f>D11/Sheet1!D10-1</f>
        <v>-7.4958952311909854E-7</v>
      </c>
      <c r="E18">
        <f>E11/Sheet1!E10-1</f>
        <v>-4.1872079159510633E-7</v>
      </c>
      <c r="F18">
        <f>F11/Sheet1!F10-1</f>
        <v>-7.2540741069548886E-7</v>
      </c>
      <c r="G18">
        <f>G11/Sheet1!G10-1</f>
        <v>-7.4401948080282665E-7</v>
      </c>
      <c r="H18">
        <f>H11/Sheet1!H10-1</f>
        <v>-7.9048415735361033E-7</v>
      </c>
      <c r="I18">
        <f>I11/Sheet1!I10-1</f>
        <v>-5.9461436940910772E-7</v>
      </c>
      <c r="J18">
        <f>J11/Sheet1!J10-1</f>
        <v>1.8029875446412547E-5</v>
      </c>
      <c r="K18">
        <f>K11/Sheet1!K10-1</f>
        <v>-7.3449233251032808E-7</v>
      </c>
      <c r="L18">
        <f>L11/Sheet1!L10-1</f>
        <v>-7.3468955175126638E-7</v>
      </c>
      <c r="M18">
        <f>M11/Sheet1!M10-1</f>
        <v>-3.2944467942552791E-7</v>
      </c>
      <c r="N18">
        <f>N11/Sheet1!N10-1</f>
        <v>-4.0175570803491212E-7</v>
      </c>
      <c r="O18">
        <f>O11/Sheet1!O10-1</f>
        <v>-8.0430272408893444E-7</v>
      </c>
      <c r="P18">
        <f>P11/Sheet1!P10-1</f>
        <v>-3.0525563030625591E-6</v>
      </c>
      <c r="Q18">
        <f>Q11/Sheet1!Q10-1</f>
        <v>-5.8138881708913459E-7</v>
      </c>
      <c r="R18">
        <f>R11/Sheet1!R10-1</f>
        <v>2.8943973832129544E-5</v>
      </c>
      <c r="S18">
        <f>S11/Sheet1!S10-1</f>
        <v>4.8051402550264299E-6</v>
      </c>
      <c r="T18">
        <f>T11/Sheet1!T10-1</f>
        <v>-1.5109674411650786E-6</v>
      </c>
      <c r="U18">
        <f>U11/Sheet1!U10-1</f>
        <v>-1.9828052442161237E-6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Sensitivity Report 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Yao</dc:creator>
  <cp:lastModifiedBy>Gracie Yao</cp:lastModifiedBy>
  <dcterms:created xsi:type="dcterms:W3CDTF">2018-11-15T04:57:18Z</dcterms:created>
  <dcterms:modified xsi:type="dcterms:W3CDTF">2021-04-02T18:24:02Z</dcterms:modified>
</cp:coreProperties>
</file>